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<sst xmlns="http://schemas.openxmlformats.org/spreadsheetml/2006/main" count="948" uniqueCount="430">
  <si>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</si>
  <si>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</si>
  <si>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</si>
  <si>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</si>
  <si>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</si>
  <si>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</si>
  <si>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</si>
  <si>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</si>
  <si>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</si>
  <si>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</si>
  <si>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</si>
  <si>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</si>
  <si>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</si>
  <si>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</si>
  <si>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</si>
  <si>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</si>
  <si>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</si>
  <si>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</si>
  <si>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</si>
  <si>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</si>
  <si>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</si>
  <si>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</si>
  <si>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</si>
  <si>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</si>
  <si>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</si>
  <si>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</si>
  <si>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</si>
  <si>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</si>
  <si>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</si>
  <si>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</si>
  <si>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</si>
  <si>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</si>
  <si>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</si>
  <si>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</si>
  <si>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</si>
  <si>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</si>
  <si>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</si>
  <si>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</si>
  <si>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</si>
  <si>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</si>
  <si>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</si>
  <si>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</si>
  <si>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</si>
  <si>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</si>
  <si>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</si>
  <si>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</si>
  <si>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</si>
  <si>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</si>
  <si>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</si>
  <si>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</si>
  <si>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</si>
  <si>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</si>
  <si>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</si>
  <si>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</si>
  <si>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</si>
  <si>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</si>
  <si>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</si>
  <si>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</si>
  <si>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</si>
  <si>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</si>
  <si>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</si>
  <si>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</si>
  <si>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</si>
  <si>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</si>
  <si>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</si>
  <si>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</si>
  <si>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</si>
  <si>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</si>
  <si>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</si>
  <si>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</si>
  <si>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</si>
  <si>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</si>
  <si>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</si>
  <si>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</si>
  <si>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</si>
  <si>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</si>
  <si>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</si>
  <si>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</si>
  <si>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</si>
  <si>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</si>
  <si>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</si>
  <si>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</si>
  <si>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</si>
  <si>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</si>
  <si>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</si>
  <si>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</si>
  <si>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</si>
  <si>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</si>
  <si>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</si>
  <si>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</si>
  <si>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</si>
  <si>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</si>
  <si>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</si>
  <si>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</si>
  <si>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</si>
  <si>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</si>
  <si>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</si>
  <si>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Spracoval:                                         </t>
  </si>
  <si>
    <t>Projektant: Ateliér ELPRO-Ing.Arch.Ľubomír Lendvorský</t>
  </si>
  <si>
    <t xml:space="preserve">JKSO : </t>
  </si>
  <si>
    <t>Dátum: 11.06.2017</t>
  </si>
  <si>
    <t>Stavba :1750-Obnova budovy dielní SOŠOaS Krupina</t>
  </si>
  <si>
    <t>č. 1750</t>
  </si>
  <si>
    <t>Objekt :01-Stavebné práce</t>
  </si>
  <si>
    <t>č. 01</t>
  </si>
  <si>
    <t>Krupina</t>
  </si>
  <si>
    <t>JKSO :</t>
  </si>
  <si>
    <t>Rozpočet: 1750</t>
  </si>
  <si>
    <t>11.06.2017</t>
  </si>
  <si>
    <t>Ateliér ELPRO-Ing.Arch.Ľubomír Lendvorský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</si>
  <si>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</si>
  <si>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</si>
  <si>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</si>
  <si>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</si>
  <si>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</si>
  <si>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</si>
  <si>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</si>
  <si>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</si>
  <si>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</si>
  <si>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</si>
  <si>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</si>
  <si>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</si>
  <si>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6 - ÚPRAVY POVRCHOV, PODLAHY, VÝPLNE</t>
  </si>
  <si>
    <t>014</t>
  </si>
  <si>
    <t xml:space="preserve">61240-9991   </t>
  </si>
  <si>
    <t xml:space="preserve">Začistenie omietky okolo okien a podlah                                                                                 </t>
  </si>
  <si>
    <t xml:space="preserve">m       </t>
  </si>
  <si>
    <t xml:space="preserve">                    </t>
  </si>
  <si>
    <t>1,47*2+3,58*4+162,731/0,38 =   445.499</t>
  </si>
  <si>
    <t xml:space="preserve">61242-5931   </t>
  </si>
  <si>
    <t xml:space="preserve">Omietka vnútorného ostenia okenného alebo dverného vápenná štuková                                                      </t>
  </si>
  <si>
    <t xml:space="preserve">m2      </t>
  </si>
  <si>
    <t>0,15*(1,47+3,58*2)+162,731/0,38*0,28 =   121.202</t>
  </si>
  <si>
    <t>011</t>
  </si>
  <si>
    <t xml:space="preserve">61247-3185   </t>
  </si>
  <si>
    <t xml:space="preserve">Prípl. za zabudované omietniky k vnút. omietke zo suchých zmesí                                                         </t>
  </si>
  <si>
    <t xml:space="preserve">61248-1119   </t>
  </si>
  <si>
    <t xml:space="preserve">Potiahnutie vnút., alebo vonk. stien a ostatných plôch sklotextilnou mriežkou                                           </t>
  </si>
  <si>
    <t xml:space="preserve">62242-2231   </t>
  </si>
  <si>
    <t xml:space="preserve">Oprava omietok vápenných a vápennocem. st. člen. 1-2 driapaných 10-20%                                                  </t>
  </si>
  <si>
    <t xml:space="preserve">62246-4233   </t>
  </si>
  <si>
    <t xml:space="preserve">Omietka vonk. stien tenkovrstv. silikónová základ a škrabaná 3 mm                                                       </t>
  </si>
  <si>
    <t xml:space="preserve">sokel                                                                           </t>
  </si>
  <si>
    <t>0,5*(77,23*2+16,03*2-1,41-0,9*2-3,15) =   90.080</t>
  </si>
  <si>
    <t xml:space="preserve">62248-4010   </t>
  </si>
  <si>
    <t xml:space="preserve">Potiahnutie vonk. stien sklotextilnou mriežkou                                                                          </t>
  </si>
  <si>
    <t xml:space="preserve">62290-9010   </t>
  </si>
  <si>
    <t xml:space="preserve">Očistenie vonkajš.omietky vysokotlak.súpravou WAP                                                                       </t>
  </si>
  <si>
    <t xml:space="preserve">62525-8110   </t>
  </si>
  <si>
    <t xml:space="preserve">Doteplenie vonk. konštr. bez povrch. úpravy polystyrén XPS hr. izol. 120 mm - A2                                        </t>
  </si>
  <si>
    <t xml:space="preserve">62599-1100   </t>
  </si>
  <si>
    <t xml:space="preserve">Zatepl. vonk. stien systém minerálna vlna hr.30 mm, silikónová omietka - A8                                             </t>
  </si>
  <si>
    <t xml:space="preserve">strešná rímsa                                                                   </t>
  </si>
  <si>
    <t>0,715*(12,5*2+12,7+0,65*2)+1/2*1,105*12,5*2 =   41.698</t>
  </si>
  <si>
    <t>0,65*(12,5*2+77,23*2+0,65*2*2) =   118.339</t>
  </si>
  <si>
    <t xml:space="preserve">62599-1118   </t>
  </si>
  <si>
    <t xml:space="preserve">Zatepl. vonk. stien systém minerálna vlna hr.120 mm, silikónová omietka - A1                                            </t>
  </si>
  <si>
    <t>3,23*(11,2+77,23*2-17,12*2)+3,93*(11,2+17,12*2) =   603.066</t>
  </si>
  <si>
    <t>3,08*(3,98*2+0,85*2)-205,201+0,5*(1,41+0,9*2+3,15) =   -172.268</t>
  </si>
  <si>
    <t xml:space="preserve">62599-1211   </t>
  </si>
  <si>
    <t xml:space="preserve">Zatepl. vonk. ostení systém minerálna vlna hr.30 mm, silikónová omietka - A3                                            </t>
  </si>
  <si>
    <t>263,06+96,89 =   359.950</t>
  </si>
  <si>
    <t xml:space="preserve">62999-1270   </t>
  </si>
  <si>
    <t xml:space="preserve">Rohový profil AL                                                                                                        </t>
  </si>
  <si>
    <t>2*10 =   20.000</t>
  </si>
  <si>
    <t xml:space="preserve">62999-4009   </t>
  </si>
  <si>
    <t xml:space="preserve">Rohová lišta okenná PVC 10/10                                                                                           </t>
  </si>
  <si>
    <t>2,1*32*2+1,8*26*2+0,6*2+0,99*2 =   231.180</t>
  </si>
  <si>
    <t>1,97*6+2,03*2+4*4 =   31.880</t>
  </si>
  <si>
    <t xml:space="preserve">62999-4019   </t>
  </si>
  <si>
    <t xml:space="preserve">Rohová lišta okenná PVC s okapničkou                                                                                    </t>
  </si>
  <si>
    <t>1,5*44+1,2*14+0,99+0,6+1,25+0,9+3,15+3,6*2 =   96.890</t>
  </si>
  <si>
    <t xml:space="preserve">63244-1227   </t>
  </si>
  <si>
    <t xml:space="preserve">Poter anhydridový samonivelizačný hr. do 60 mm C30 liaty                                                                </t>
  </si>
  <si>
    <t xml:space="preserve">63245-6507   </t>
  </si>
  <si>
    <t xml:space="preserve">Cementový poter finálna vrstva s požiadavkou na vyššiu pevnosť, pancierová podlaha, hr.70 mm                            </t>
  </si>
  <si>
    <t xml:space="preserve">63381-1111   </t>
  </si>
  <si>
    <t xml:space="preserve">Brúsenie nerovností betónových podláh do 2 mm - stiahnutie výstupku                                                     </t>
  </si>
  <si>
    <t xml:space="preserve">64199-1611   </t>
  </si>
  <si>
    <t xml:space="preserve">Osadenie rámov okien z plastov do 1 m2 s montážnou penou                                                                </t>
  </si>
  <si>
    <t xml:space="preserve">kus     </t>
  </si>
  <si>
    <t xml:space="preserve">64199-1721   </t>
  </si>
  <si>
    <t xml:space="preserve">Osadenie rámov okien z plastov do 4 m2 s montážnou penou                                                                </t>
  </si>
  <si>
    <t xml:space="preserve">64294-2941   </t>
  </si>
  <si>
    <t xml:space="preserve">Osadenie dverných zárubní kov nad 10 m2 s mont. penou                                                                   </t>
  </si>
  <si>
    <t xml:space="preserve">64299-2610   </t>
  </si>
  <si>
    <t xml:space="preserve">Osadenie dverných zárubní z plastov do 2,5 m2 s montážnou penou                                                         </t>
  </si>
  <si>
    <t xml:space="preserve">64299-2830   </t>
  </si>
  <si>
    <t xml:space="preserve">Osadenie dverných zárubní z plastov do 10 m2 s montážnou penou                                                          </t>
  </si>
  <si>
    <t xml:space="preserve">64899-1113   </t>
  </si>
  <si>
    <t xml:space="preserve">Osadenie parapetných dosák z plastických hmôt š. nad 20 cm                                                              </t>
  </si>
  <si>
    <t>1,5*44+1,2*14+0,99+0,6 =   84.390</t>
  </si>
  <si>
    <t xml:space="preserve">6 - ÚPRAVY POVRCHOV, PODLAHY, VÝPLNE  spolu: </t>
  </si>
  <si>
    <t>9 - OSTATNÉ KONŠTRUKCIE A PRÁCE</t>
  </si>
  <si>
    <t>003</t>
  </si>
  <si>
    <t xml:space="preserve">94194-1031   </t>
  </si>
  <si>
    <t xml:space="preserve">Montáž lešenia ľahk. radového s podlahami š. do 1 m v. do 10 m                                                          </t>
  </si>
  <si>
    <t>3,73*(11,2+77,23*2-17,12*2)+4,43*(11,2+17,12*2) =   691.496</t>
  </si>
  <si>
    <t>3,58*(3,98+0,85)*2 =   34.583</t>
  </si>
  <si>
    <t xml:space="preserve">94194-1191   </t>
  </si>
  <si>
    <t xml:space="preserve">Príplatok za prvý a každý ďalší mesiac použitia lešenia k pol. -1031                                                    </t>
  </si>
  <si>
    <t xml:space="preserve">94194-1831   </t>
  </si>
  <si>
    <t xml:space="preserve">Demontáž lešenia ľahk. radového s podlahami š. do 1 m v. do 10 m                                                        </t>
  </si>
  <si>
    <t xml:space="preserve">94195-5003   </t>
  </si>
  <si>
    <t xml:space="preserve">Lešenie ľahké prac. pomocné výš. podlahy do 2,5 m                                                                       </t>
  </si>
  <si>
    <t xml:space="preserve">95290-1111   </t>
  </si>
  <si>
    <t xml:space="preserve">Vyčistenie budov byt. alebo občian. výstavby pri výške podlažia do 4 m                                                  </t>
  </si>
  <si>
    <t xml:space="preserve">95379-1129   </t>
  </si>
  <si>
    <t xml:space="preserve">Frézovanie komína                                                                                                       </t>
  </si>
  <si>
    <t xml:space="preserve">95380-2322   </t>
  </si>
  <si>
    <t xml:space="preserve">Montáž komínovej vložky pevnej priemer 130-200 mm, výška 5-10 m                                                         </t>
  </si>
  <si>
    <t>6,5*3 =   19.500</t>
  </si>
  <si>
    <t>013</t>
  </si>
  <si>
    <t xml:space="preserve">96203-1133   </t>
  </si>
  <si>
    <t xml:space="preserve">Búranie priečok z tehál MV, MVC hr. do 15 cm, plocha nad 4 m2                                                           </t>
  </si>
  <si>
    <t>3,58*1,47 =   5.263</t>
  </si>
  <si>
    <t xml:space="preserve">96504-3441   </t>
  </si>
  <si>
    <t xml:space="preserve">Búranie bet. podkladu s poterom hr. do 15 cm nad 4 m2                                                                   </t>
  </si>
  <si>
    <t xml:space="preserve">m3      </t>
  </si>
  <si>
    <t>0,15*(115,38+58,72+61,16+40,55+26+36,5+36,9+25,7) =   60.137</t>
  </si>
  <si>
    <t xml:space="preserve">96703-1132   </t>
  </si>
  <si>
    <t xml:space="preserve">Prisekanie rovného ostenia v murive tehlovom na MV, MVC                                                                 </t>
  </si>
  <si>
    <t>0,38*(2,1*32*2+1,8*26*2+1,5*44*2+1,2*14*2+0,6*4) =   150.480</t>
  </si>
  <si>
    <t>0,38*(0,99*4+1,97*6+1,25*2+0,9*4+3,15*2+2,03*2) =   12.251</t>
  </si>
  <si>
    <t xml:space="preserve">96806-1112   </t>
  </si>
  <si>
    <t xml:space="preserve">Vyvesenie alebo zavesenie drev. krídiel okien do 1,5 m2                                                                 </t>
  </si>
  <si>
    <t xml:space="preserve">96806-1113   </t>
  </si>
  <si>
    <t xml:space="preserve">Vyvesenie alebo zavesenie drev. krídiel okien nad 1,5 m2                                                                </t>
  </si>
  <si>
    <t xml:space="preserve">96806-1125   </t>
  </si>
  <si>
    <t xml:space="preserve">Vyvesenie alebo zavesenie drev. krídiel dvier do 2 m2                                                                   </t>
  </si>
  <si>
    <t xml:space="preserve">96806-2354   </t>
  </si>
  <si>
    <t xml:space="preserve">Vybúranie rámov okien drev. dvojitých alebo zdvoj. do 1 m2                                                              </t>
  </si>
  <si>
    <t>0,6*0,99*2 =   1.188</t>
  </si>
  <si>
    <t xml:space="preserve">96806-2356   </t>
  </si>
  <si>
    <t xml:space="preserve">Vybúranie rámov okien drev. dvojitých alebo zdvoj. do 4 m2                                                              </t>
  </si>
  <si>
    <t>2,1*1,5*25+1,5*1,8*19+1,2*2,1*7+1,2*1,8*7 =   162.810</t>
  </si>
  <si>
    <t xml:space="preserve">96806-2455   </t>
  </si>
  <si>
    <t xml:space="preserve">Vybúranie drevených dverových zárubní do 2 m2                                                                           </t>
  </si>
  <si>
    <t xml:space="preserve">96806-2456   </t>
  </si>
  <si>
    <t xml:space="preserve">Vybúranie drevených dverových zárubní nad 2 m2                                                                          </t>
  </si>
  <si>
    <t xml:space="preserve">96806-2747   </t>
  </si>
  <si>
    <t xml:space="preserve">Vybúranie drev. stien plných alebo zasklených nad 4 m2                                                                  </t>
  </si>
  <si>
    <t>3,15*2,03 =   6.395</t>
  </si>
  <si>
    <t xml:space="preserve">96807-2559   </t>
  </si>
  <si>
    <t xml:space="preserve">Vybúranie kov. vrát nad 5 m2                                                                                            </t>
  </si>
  <si>
    <t>3,6*4*2 =   28.800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</si>
  <si>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</si>
  <si>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</si>
  <si>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t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</si>
  <si>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</si>
  <si>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</si>
  <si>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97908-2111   </t>
  </si>
  <si>
    <t xml:space="preserve">Vnútrostavenisková doprava sute a vybúraných hmôt do 10 m                                                               </t>
  </si>
  <si>
    <t xml:space="preserve">97908-2121   </t>
  </si>
  <si>
    <t xml:space="preserve">Vnútrost. doprava sute a vybúraných hmôt každých ďalších 5 m                                                     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</si>
  <si>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</si>
  <si>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</si>
  <si>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99928-1111   </t>
  </si>
  <si>
    <t xml:space="preserve">Presun hmôt pre opravy v objektoch výšky do 25 m                               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</si>
  <si>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</si>
  <si>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</si>
  <si>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</si>
  <si>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713 - Izolácie tepelné</t>
  </si>
  <si>
    <t>713</t>
  </si>
  <si>
    <t xml:space="preserve">71311-2213   </t>
  </si>
  <si>
    <t xml:space="preserve">Montáž tepelnej izolácie fúkanej z minerálnych vlákien hr. do 15 cm vodorovne                                           </t>
  </si>
  <si>
    <t>I</t>
  </si>
  <si>
    <t xml:space="preserve">71311-2215   </t>
  </si>
  <si>
    <t xml:space="preserve">Montáž tepelnej izolácie fúkanej z minerálnych vlákien hr. do 20 cm vodorovne                                           </t>
  </si>
  <si>
    <t>MAT</t>
  </si>
  <si>
    <t xml:space="preserve">631 5CA406   </t>
  </si>
  <si>
    <t xml:space="preserve">Fúkaná minerána izolácia                                                                                                </t>
  </si>
  <si>
    <t>0,35*690,61 =   241.714</t>
  </si>
  <si>
    <t xml:space="preserve">71312-1111   </t>
  </si>
  <si>
    <t xml:space="preserve">Montáž tep. izolácie podláh 1 x položenie                                                                               </t>
  </si>
  <si>
    <t xml:space="preserve">283 1B0306   </t>
  </si>
  <si>
    <t xml:space="preserve">Polystyrén extrudovaný Styrodur 2800 C hr.80 mm                                                                         </t>
  </si>
  <si>
    <t xml:space="preserve">71319-1120   </t>
  </si>
  <si>
    <t xml:space="preserve">Izolácia tepelná podláh, stropov, striech vrchom, položením PE fólia                                                    </t>
  </si>
  <si>
    <t xml:space="preserve">99871-3201   </t>
  </si>
  <si>
    <t xml:space="preserve">Presun hmôt pre izolácie tepelné v objektoch výšky do 6 m                                                               </t>
  </si>
  <si>
    <t xml:space="preserve">%       </t>
  </si>
  <si>
    <t xml:space="preserve">713 - Izolácie tepelné  spolu: </t>
  </si>
  <si>
    <t>73 - ÚSTREDNE VYKUROVANIE</t>
  </si>
  <si>
    <t>731</t>
  </si>
  <si>
    <t xml:space="preserve">73   -       </t>
  </si>
  <si>
    <t xml:space="preserve">Ústredné kúrenie                                                                                                        </t>
  </si>
  <si>
    <t xml:space="preserve">súbor   </t>
  </si>
  <si>
    <t xml:space="preserve">73 - ÚSTREDNE VYKUROVANIE  spolu: </t>
  </si>
  <si>
    <t>762 - Konštrukcie tesárske</t>
  </si>
  <si>
    <t>762</t>
  </si>
  <si>
    <t xml:space="preserve">76234-1630   </t>
  </si>
  <si>
    <t xml:space="preserve">Montáž debnenia štít. odkvapových ríms, atýk  z dosiek aglomerovaných                                                   </t>
  </si>
  <si>
    <t xml:space="preserve">607 262460   </t>
  </si>
  <si>
    <t xml:space="preserve">Doska OSB 3 SE 2500x1250x20,5 mm                                                                                        </t>
  </si>
  <si>
    <t xml:space="preserve">76234-2215   </t>
  </si>
  <si>
    <t xml:space="preserve">Montáž latovania do 60° rozpätie nad 360 do 400 mm                                                                      </t>
  </si>
  <si>
    <t xml:space="preserve">605 171122   </t>
  </si>
  <si>
    <t xml:space="preserve">Strešná lata 3x5cm SM 2 200-350cm                                                                                       </t>
  </si>
  <si>
    <t>997,331/0,4*1,05 =   2617.994</t>
  </si>
  <si>
    <t xml:space="preserve">76234-2812   </t>
  </si>
  <si>
    <t xml:space="preserve">Demontáž latovania striech os. vzdial. nad 22 do 50 cm                                                                  </t>
  </si>
  <si>
    <t xml:space="preserve">76239-5000   </t>
  </si>
  <si>
    <t xml:space="preserve">Spojovacie a ochranné prostriedky k montáži krovov                                                                      </t>
  </si>
  <si>
    <t>2617,994*0,03*0,05 =   3.927</t>
  </si>
  <si>
    <t xml:space="preserve">76249-5000   </t>
  </si>
  <si>
    <t xml:space="preserve">Spojovacie a ochranné prostriedky k montáži obloženia stropov alebo stien                                               </t>
  </si>
  <si>
    <t xml:space="preserve">76284-1821   </t>
  </si>
  <si>
    <t xml:space="preserve">Demontáž podbíjania z dosiek drevotriesk. drevovl. sadrokart.                                                           </t>
  </si>
  <si>
    <t>400,91+73,48+49,68+10,05+1,22+11,54+28,88 =   575.760</t>
  </si>
  <si>
    <t>36,5+7,92+70,43 =   114.850</t>
  </si>
  <si>
    <t xml:space="preserve">99876-2202   </t>
  </si>
  <si>
    <t xml:space="preserve">Presun hmôt pre tesárske konštr. v objektoch  výšky do 12 m                                                             </t>
  </si>
  <si>
    <t xml:space="preserve">762 - Konštrukcie tesárske  spolu: </t>
  </si>
  <si>
    <t>763 - Konštrukcie  - drevostavby</t>
  </si>
  <si>
    <t>763</t>
  </si>
  <si>
    <t xml:space="preserve">76313-3220   </t>
  </si>
  <si>
    <t xml:space="preserve">Podhľady sadr. D113 zaves. oceľ. konštr. v rov. CD, bez tep. izol. GKF 15 mm                                            </t>
  </si>
  <si>
    <t xml:space="preserve">99876-3201   </t>
  </si>
  <si>
    <t xml:space="preserve">Presun hmôt pre drevostavby v objektoch  výšky do 12 m                                                                  </t>
  </si>
  <si>
    <t xml:space="preserve">763 - Konštrukcie  - drevostavby  spolu: </t>
  </si>
  <si>
    <t>764 - Konštrukcie klampiarske</t>
  </si>
  <si>
    <t>764</t>
  </si>
  <si>
    <t xml:space="preserve">76417-4868   </t>
  </si>
  <si>
    <t xml:space="preserve">MASLEN trapézové plechy T50 hr. 1,0 mm lesklý polyester 25µ sklon do 30°                                                </t>
  </si>
  <si>
    <t xml:space="preserve">76435-2811   </t>
  </si>
  <si>
    <t xml:space="preserve">Klamp. demont. žľaby polkruhové rš 330, nad 30° do 45°                                                                  </t>
  </si>
  <si>
    <t xml:space="preserve">76437-2383   </t>
  </si>
  <si>
    <t xml:space="preserve">Oplechovanie parapetov MASLEN hliníkové lakované 1,0 mm rš. 350mm                                                       </t>
  </si>
  <si>
    <t xml:space="preserve">76441-0850   </t>
  </si>
  <si>
    <t xml:space="preserve">Klamp. demont. parapetov rš 330                                                                                         </t>
  </si>
  <si>
    <t xml:space="preserve">76443-0260   </t>
  </si>
  <si>
    <t xml:space="preserve">Klamp. PZ pl. oplechovanie múrov rš 650                                                                                 </t>
  </si>
  <si>
    <t xml:space="preserve">76443-0850   </t>
  </si>
  <si>
    <t xml:space="preserve">Klamp. demont. oplechovanie múrov rš 600                                                                                </t>
  </si>
  <si>
    <t xml:space="preserve">76445-4802   </t>
  </si>
  <si>
    <t xml:space="preserve">Klamp. demont. rúr odpadových kruhových d-120                                                                           </t>
  </si>
  <si>
    <t xml:space="preserve">76476-2111   </t>
  </si>
  <si>
    <t xml:space="preserve">Odkvapový systém AL žľab pododkvapový polkruhový s hákmi veľkosť 150 mm                                                 </t>
  </si>
  <si>
    <t>121,5+35,3+19 =   175.800</t>
  </si>
  <si>
    <t xml:space="preserve">76477-1111   </t>
  </si>
  <si>
    <t xml:space="preserve">Odkvapový systém AL odpadná rúra zvodová kruhová rovná DN 150 mm                                                        </t>
  </si>
  <si>
    <t xml:space="preserve">76498-1014   </t>
  </si>
  <si>
    <t xml:space="preserve">Paropriepustná fólia pod strešnú krytinu MASLEN, kontaktná 135g/m2                                                      </t>
  </si>
  <si>
    <t xml:space="preserve">99876-4201   </t>
  </si>
  <si>
    <t xml:space="preserve">Presun hmôt pre klampiarske konštr. v objektoch  výšky do 6 m                                                           </t>
  </si>
  <si>
    <t xml:space="preserve">764 - Konštrukcie klampiarske  spolu: </t>
  </si>
  <si>
    <t>765 - Krytiny tvrdé</t>
  </si>
  <si>
    <t>765</t>
  </si>
  <si>
    <t xml:space="preserve">76532-3819   </t>
  </si>
  <si>
    <t xml:space="preserve">Demontáž do sute AZC vlnovky na debnenie s likvidáciou azbestu                                                          </t>
  </si>
  <si>
    <t>6,35*(77,23+0,65*2)*2 =   997.331</t>
  </si>
  <si>
    <t xml:space="preserve">99876-5201   </t>
  </si>
  <si>
    <t xml:space="preserve">Presun hmôt pre krytiny tvrdé na objektoch výšky do 6 m                                                                 </t>
  </si>
  <si>
    <t xml:space="preserve">765 - Krytiny tvrdé  spolu: </t>
  </si>
  <si>
    <t>767 - Konštrukcie doplnk. kovové stavebné</t>
  </si>
  <si>
    <t>767</t>
  </si>
  <si>
    <t xml:space="preserve">76763-1510   </t>
  </si>
  <si>
    <t xml:space="preserve">Montáž okien plastových                                                                                                 </t>
  </si>
  <si>
    <t>(1,5+2,1)*2*25+(1,5+1,8)*2*19+(1,2+2,1)*2*7 =   351.600</t>
  </si>
  <si>
    <t>(1,2+1,8)*2*7+(0,6+0,99)*2*2 =   48.360</t>
  </si>
  <si>
    <t xml:space="preserve">611 430720   </t>
  </si>
  <si>
    <t xml:space="preserve">Okná plastové podľa tabuľky výrobkov PL 1 -  PL 5                                                                       </t>
  </si>
  <si>
    <t xml:space="preserve">611 9A0202   </t>
  </si>
  <si>
    <t xml:space="preserve">Parapeta vnútorná komôrkové plastová šír.250 mm                                                                         </t>
  </si>
  <si>
    <t xml:space="preserve">76764-1510   </t>
  </si>
  <si>
    <t xml:space="preserve">Montáž dverí plastových                                                                                                 </t>
  </si>
  <si>
    <t>(1,25+1,97)*2+(0,9+1,97)*2*2+(3,15+2,03)*2 =   28.280</t>
  </si>
  <si>
    <t xml:space="preserve">611 436790   </t>
  </si>
  <si>
    <t xml:space="preserve">Dvere plastové exter. celosklenné PL 6 - PL 8                                                                           </t>
  </si>
  <si>
    <t xml:space="preserve">76765-7240   </t>
  </si>
  <si>
    <t xml:space="preserve">Montáž vrát zdvíhacích do oceľovej zárubne, nad 13 m2                                                                   </t>
  </si>
  <si>
    <t xml:space="preserve">553 447810   </t>
  </si>
  <si>
    <t xml:space="preserve">Sekciová brána 3600x4000 zateplená, výsuvná manuálne ovládanie                                                          </t>
  </si>
  <si>
    <t xml:space="preserve">76766-2129   </t>
  </si>
  <si>
    <t xml:space="preserve">Demontáž mreží pevných zváraných                                                                                        </t>
  </si>
  <si>
    <t>1,5*2,1*8+1,5*,8*3 =   28.800</t>
  </si>
  <si>
    <t xml:space="preserve">76799-1310   </t>
  </si>
  <si>
    <t xml:space="preserve">Montáž  a dodávka doplnkov - rohož čistiaca 1000x500                                                                    </t>
  </si>
  <si>
    <t xml:space="preserve">99876-7201   </t>
  </si>
  <si>
    <t xml:space="preserve">Presun hmôt pre kovové stav. doplnk. konštr. v objektoch výšky do 6 m                                                   </t>
  </si>
  <si>
    <t xml:space="preserve">767 - Konštrukcie doplnk. kovové stavebné  spolu: </t>
  </si>
  <si>
    <t>776 - Podlahy povlakové</t>
  </si>
  <si>
    <t>775</t>
  </si>
  <si>
    <t xml:space="preserve">77640-1800   </t>
  </si>
  <si>
    <t xml:space="preserve">Demontáž soklíkov alebo líšt gumených alebo plastových                                                                  </t>
  </si>
  <si>
    <t>7,41*2+3,47*2-0,8 =   20.960</t>
  </si>
  <si>
    <t xml:space="preserve">77642-1100   </t>
  </si>
  <si>
    <t xml:space="preserve">Lepenie podlahových soklíkov alebo líšt z mäkčených plastov                                                             </t>
  </si>
  <si>
    <t xml:space="preserve">77651-1820   </t>
  </si>
  <si>
    <t xml:space="preserve">Odstránenie povlakových podláh lepených s podložkou                                                                     </t>
  </si>
  <si>
    <t xml:space="preserve">77652-1100   </t>
  </si>
  <si>
    <t xml:space="preserve">Lepenie povlakových podláh plastových pásov                                                                             </t>
  </si>
  <si>
    <t xml:space="preserve">284 102490   </t>
  </si>
  <si>
    <t xml:space="preserve">Podlahovina TRAFIK hr. 2,0 mm                                                                                           </t>
  </si>
  <si>
    <t xml:space="preserve">284 1A9004   </t>
  </si>
  <si>
    <t xml:space="preserve">Profil podlahový 2,5 m                                                                                                  </t>
  </si>
  <si>
    <t xml:space="preserve">99877-6201   </t>
  </si>
  <si>
    <t xml:space="preserve">Presun hmôt pre podlahy povlakové v objektoch výšky do 6 m                                                              </t>
  </si>
  <si>
    <t xml:space="preserve">776 - Podlahy povlakové  spolu: </t>
  </si>
  <si>
    <t>783 - Nátery</t>
  </si>
  <si>
    <t>783</t>
  </si>
  <si>
    <t xml:space="preserve">78352-1900   </t>
  </si>
  <si>
    <t xml:space="preserve">Opr. náterov klamp. konštr. syntetické  jednonásobné                                                                    </t>
  </si>
  <si>
    <t>4,4*8,24 =   36.256</t>
  </si>
  <si>
    <t xml:space="preserve">78378-2203   </t>
  </si>
  <si>
    <t xml:space="preserve">Nátery tesárskych konštr. Lastanoxom Q (Bochemit QB-inovovaná náhrada)                                                  </t>
  </si>
  <si>
    <t>997,331/0,4*(0,03+0,05)*2 =   398.932</t>
  </si>
  <si>
    <t xml:space="preserve">783 - Nátery  spolu: </t>
  </si>
  <si>
    <t>784 - Maľby</t>
  </si>
  <si>
    <t>784</t>
  </si>
  <si>
    <t xml:space="preserve">78445-2571   </t>
  </si>
  <si>
    <t xml:space="preserve">Maľba zo zmesí tekut. 1far. dvojnás. v miest. do 3,8m                                                                   </t>
  </si>
  <si>
    <t>121,202+690,61 =   811.812</t>
  </si>
  <si>
    <t xml:space="preserve">784 - Maľby  spolu: </t>
  </si>
  <si>
    <t xml:space="preserve">PRÁCE A DODÁVKY PSV  spolu: </t>
  </si>
  <si>
    <t>PRÁCE A DODÁVKY M</t>
  </si>
  <si>
    <t>M21 - 155 Elektromontáže</t>
  </si>
  <si>
    <t>900</t>
  </si>
  <si>
    <t xml:space="preserve">21-01-       </t>
  </si>
  <si>
    <t xml:space="preserve">Elektromontáže                                                                                                          </t>
  </si>
  <si>
    <t xml:space="preserve">EUR     </t>
  </si>
  <si>
    <t>M</t>
  </si>
  <si>
    <t xml:space="preserve">M21 - 155 Elektromontáže  spolu: </t>
  </si>
  <si>
    <t xml:space="preserve">PRÁCE A DODÁVKY M  spolu: </t>
  </si>
  <si>
    <t>Za rozpočet celkom</t>
  </si>
  <si>
    <t>orientačný rozpočet k PD pre stavebné povolenie</t>
  </si>
  <si>
    <t>upresniť na základe realizačnej dokumentácie zhotoviteľa a projektu statiky</t>
  </si>
  <si>
    <t>materiály upresniť na základe dohody s investorom</t>
  </si>
  <si>
    <t>Dátum: 20.3.2018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</si>
</sst>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right" vertical="center"/>
      <protection/>
    </xf>
    <xf numFmtId="0" fontId="4" fillId="0" borderId="31" xfId="71" applyFont="1" applyBorder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0" fontId="4" fillId="0" borderId="33" xfId="71" applyFont="1" applyBorder="1" applyAlignment="1">
      <alignment horizontal="righ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4" fillId="0" borderId="34" xfId="71" applyFont="1" applyBorder="1" applyAlignment="1">
      <alignment horizontal="left" vertical="center"/>
      <protection/>
    </xf>
    <xf numFmtId="0" fontId="4" fillId="0" borderId="35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right" vertical="center"/>
      <protection/>
    </xf>
    <xf numFmtId="0" fontId="4" fillId="0" borderId="36" xfId="71" applyFont="1" applyBorder="1" applyAlignment="1">
      <alignment horizontal="lef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center" vertical="center"/>
      <protection/>
    </xf>
    <xf numFmtId="0" fontId="4" fillId="0" borderId="43" xfId="71" applyFont="1" applyBorder="1" applyAlignment="1">
      <alignment horizontal="center" vertical="center"/>
      <protection/>
    </xf>
    <xf numFmtId="0" fontId="4" fillId="0" borderId="44" xfId="71" applyFont="1" applyBorder="1" applyAlignment="1">
      <alignment horizontal="center" vertical="center"/>
      <protection/>
    </xf>
    <xf numFmtId="0" fontId="4" fillId="0" borderId="45" xfId="71" applyFont="1" applyBorder="1" applyAlignment="1">
      <alignment horizontal="center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47" xfId="71" applyFont="1" applyBorder="1" applyAlignment="1">
      <alignment horizontal="center" vertical="center"/>
      <protection/>
    </xf>
    <xf numFmtId="0" fontId="4" fillId="0" borderId="48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left" vertical="center"/>
      <protection/>
    </xf>
    <xf numFmtId="0" fontId="4" fillId="0" borderId="50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51" xfId="71" applyFont="1" applyBorder="1" applyAlignment="1">
      <alignment horizontal="left" vertical="center"/>
      <protection/>
    </xf>
    <xf numFmtId="0" fontId="4" fillId="0" borderId="52" xfId="71" applyFont="1" applyBorder="1" applyAlignment="1">
      <alignment horizontal="center" vertical="center"/>
      <protection/>
    </xf>
    <xf numFmtId="0" fontId="4" fillId="0" borderId="53" xfId="71" applyFont="1" applyBorder="1" applyAlignment="1">
      <alignment horizontal="left" vertical="center"/>
      <protection/>
    </xf>
    <xf numFmtId="0" fontId="4" fillId="0" borderId="54" xfId="71" applyFont="1" applyBorder="1" applyAlignment="1">
      <alignment horizontal="center" vertical="center"/>
      <protection/>
    </xf>
    <xf numFmtId="0" fontId="4" fillId="0" borderId="55" xfId="71" applyFont="1" applyBorder="1" applyAlignment="1">
      <alignment horizontal="left" vertical="center"/>
      <protection/>
    </xf>
    <xf numFmtId="10" fontId="4" fillId="0" borderId="55" xfId="71" applyNumberFormat="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left" vertical="center"/>
      <protection/>
    </xf>
    <xf numFmtId="0" fontId="4" fillId="0" borderId="54" xfId="71" applyFont="1" applyBorder="1" applyAlignment="1">
      <alignment horizontal="right" vertical="center"/>
      <protection/>
    </xf>
    <xf numFmtId="0" fontId="4" fillId="0" borderId="57" xfId="71" applyFont="1" applyBorder="1" applyAlignment="1">
      <alignment horizontal="center" vertical="center"/>
      <protection/>
    </xf>
    <xf numFmtId="0" fontId="4" fillId="0" borderId="58" xfId="71" applyFont="1" applyBorder="1" applyAlignment="1">
      <alignment horizontal="left" vertical="center"/>
      <protection/>
    </xf>
    <xf numFmtId="0" fontId="4" fillId="0" borderId="58" xfId="71" applyFont="1" applyBorder="1" applyAlignment="1">
      <alignment horizontal="right" vertical="center"/>
      <protection/>
    </xf>
    <xf numFmtId="0" fontId="4" fillId="0" borderId="59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57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60" xfId="71" applyFont="1" applyBorder="1" applyAlignment="1">
      <alignment horizontal="right" vertical="center"/>
      <protection/>
    </xf>
    <xf numFmtId="0" fontId="4" fillId="0" borderId="61" xfId="71" applyFont="1" applyBorder="1" applyAlignment="1">
      <alignment horizontal="right" vertical="center"/>
      <protection/>
    </xf>
    <xf numFmtId="3" fontId="4" fillId="0" borderId="60" xfId="71" applyNumberFormat="1" applyFont="1" applyBorder="1" applyAlignment="1">
      <alignment horizontal="right" vertical="center"/>
      <protection/>
    </xf>
    <xf numFmtId="3" fontId="4" fillId="0" borderId="62" xfId="71" applyNumberFormat="1" applyFont="1" applyBorder="1" applyAlignment="1">
      <alignment horizontal="right" vertical="center"/>
      <protection/>
    </xf>
    <xf numFmtId="0" fontId="4" fillId="0" borderId="63" xfId="71" applyFont="1" applyBorder="1" applyAlignment="1">
      <alignment horizontal="left" vertical="center"/>
      <protection/>
    </xf>
    <xf numFmtId="0" fontId="4" fillId="0" borderId="58" xfId="71" applyFont="1" applyBorder="1" applyAlignment="1">
      <alignment horizontal="center" vertical="center"/>
      <protection/>
    </xf>
    <xf numFmtId="0" fontId="4" fillId="0" borderId="64" xfId="71" applyFont="1" applyBorder="1" applyAlignment="1">
      <alignment horizontal="center" vertical="center"/>
      <protection/>
    </xf>
    <xf numFmtId="0" fontId="4" fillId="0" borderId="65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44" xfId="71" applyFont="1" applyBorder="1" applyAlignment="1">
      <alignment horizontal="left" vertical="center"/>
      <protection/>
    </xf>
    <xf numFmtId="0" fontId="6" fillId="0" borderId="66" xfId="71" applyFont="1" applyBorder="1" applyAlignment="1">
      <alignment horizontal="center" vertical="center"/>
      <protection/>
    </xf>
    <xf numFmtId="0" fontId="6" fillId="0" borderId="67" xfId="71" applyFont="1" applyBorder="1" applyAlignment="1">
      <alignment horizontal="center" vertical="center"/>
      <protection/>
    </xf>
    <xf numFmtId="0" fontId="4" fillId="0" borderId="68" xfId="71" applyFont="1" applyBorder="1" applyAlignment="1">
      <alignment horizontal="left" vertical="center"/>
      <protection/>
    </xf>
    <xf numFmtId="190" fontId="4" fillId="0" borderId="69" xfId="71" applyNumberFormat="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right" vertical="center"/>
      <protection/>
    </xf>
    <xf numFmtId="0" fontId="4" fillId="0" borderId="70" xfId="71" applyNumberFormat="1" applyFont="1" applyBorder="1" applyAlignment="1">
      <alignment horizontal="left" vertical="center"/>
      <protection/>
    </xf>
    <xf numFmtId="10" fontId="4" fillId="0" borderId="36" xfId="71" applyNumberFormat="1" applyFont="1" applyBorder="1" applyAlignment="1">
      <alignment horizontal="right" vertical="center"/>
      <protection/>
    </xf>
    <xf numFmtId="10" fontId="4" fillId="0" borderId="27" xfId="71" applyNumberFormat="1" applyFont="1" applyBorder="1" applyAlignment="1">
      <alignment horizontal="right" vertical="center"/>
      <protection/>
    </xf>
    <xf numFmtId="10" fontId="4" fillId="0" borderId="71" xfId="71" applyNumberFormat="1" applyFont="1" applyBorder="1" applyAlignment="1">
      <alignment horizontal="right" vertical="center"/>
      <protection/>
    </xf>
    <xf numFmtId="0" fontId="4" fillId="0" borderId="23" xfId="71" applyFont="1" applyBorder="1" applyAlignment="1">
      <alignment horizontal="right" vertical="center"/>
      <protection/>
    </xf>
    <xf numFmtId="0" fontId="4" fillId="0" borderId="35" xfId="71" applyFont="1" applyBorder="1" applyAlignment="1">
      <alignment horizontal="right" vertical="center"/>
      <protection/>
    </xf>
    <xf numFmtId="0" fontId="4" fillId="0" borderId="38" xfId="71" applyFont="1" applyBorder="1" applyAlignment="1">
      <alignment horizontal="right" vertical="center"/>
      <protection/>
    </xf>
    <xf numFmtId="0" fontId="4" fillId="0" borderId="39" xfId="71" applyFont="1" applyBorder="1" applyAlignment="1">
      <alignment horizontal="right" vertical="center"/>
      <protection/>
    </xf>
    <xf numFmtId="0" fontId="4" fillId="0" borderId="72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73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74" xfId="0" applyNumberFormat="1" applyFont="1" applyBorder="1" applyAlignment="1" applyProtection="1">
      <alignment horizontal="center"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75" xfId="71" applyNumberFormat="1" applyFont="1" applyBorder="1" applyAlignment="1">
      <alignment horizontal="right" vertical="center"/>
      <protection/>
    </xf>
    <xf numFmtId="3" fontId="4" fillId="0" borderId="61" xfId="71" applyNumberFormat="1" applyFont="1" applyBorder="1" applyAlignment="1">
      <alignment horizontal="right" vertical="center"/>
      <protection/>
    </xf>
    <xf numFmtId="3" fontId="4" fillId="0" borderId="76" xfId="71" applyNumberFormat="1" applyFont="1" applyBorder="1" applyAlignment="1">
      <alignment horizontal="right" vertical="center"/>
      <protection/>
    </xf>
    <xf numFmtId="3" fontId="4" fillId="0" borderId="25" xfId="71" applyNumberFormat="1" applyFont="1" applyBorder="1" applyAlignment="1">
      <alignment horizontal="right" vertical="center"/>
      <protection/>
    </xf>
    <xf numFmtId="3" fontId="4" fillId="0" borderId="37" xfId="71" applyNumberFormat="1" applyFont="1" applyBorder="1" applyAlignment="1">
      <alignment horizontal="right" vertical="center"/>
      <protection/>
    </xf>
    <xf numFmtId="3" fontId="4" fillId="0" borderId="40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4" fontId="4" fillId="0" borderId="48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79" xfId="71" applyNumberFormat="1" applyFont="1" applyBorder="1" applyAlignment="1">
      <alignment horizontal="right" vertical="center"/>
      <protection/>
    </xf>
    <xf numFmtId="4" fontId="4" fillId="0" borderId="53" xfId="71" applyNumberFormat="1" applyFont="1" applyBorder="1" applyAlignment="1">
      <alignment horizontal="right" vertical="center"/>
      <protection/>
    </xf>
    <xf numFmtId="4" fontId="4" fillId="0" borderId="56" xfId="71" applyNumberFormat="1" applyFont="1" applyBorder="1" applyAlignment="1">
      <alignment horizontal="right" vertical="center"/>
      <protection/>
    </xf>
    <xf numFmtId="4" fontId="4" fillId="0" borderId="80" xfId="71" applyNumberFormat="1" applyFont="1" applyBorder="1" applyAlignment="1">
      <alignment horizontal="right" vertical="center"/>
      <protection/>
    </xf>
    <xf numFmtId="4" fontId="4" fillId="0" borderId="55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normálne_KLv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64">
      <selection activeCell="B1" sqref="B1"/>
    </sheetView>
  </sheetViews>
  <sheetFormatPr defaultColWidth="9.140625" defaultRowHeight="12.75"/>
  <cols>
    <col min="1" max="1" width="0.71875" style="81" customWidth="1"/>
    <col min="2" max="2" width="3.7109375" style="81" customWidth="1"/>
    <col min="3" max="3" width="6.8515625" style="81" customWidth="1"/>
    <col min="4" max="6" width="14.00390625" style="81" customWidth="1"/>
    <col min="7" max="7" width="3.8515625" style="81" customWidth="1"/>
    <col min="8" max="8" width="17.7109375" style="81" customWidth="1"/>
    <col min="9" max="9" width="8.7109375" style="81" customWidth="1"/>
    <col min="10" max="10" width="14.00390625" style="81" customWidth="1"/>
    <col min="11" max="11" width="2.28125" style="81" customWidth="1"/>
    <col min="12" max="12" width="6.8515625" style="81" customWidth="1"/>
    <col min="13" max="23" width="9.140625" style="81" customWidth="1"/>
    <col min="24" max="25" width="5.7109375" style="81" customWidth="1"/>
    <col min="26" max="26" width="6.57421875" style="81" customWidth="1"/>
    <col min="27" max="27" width="21.421875" style="81" customWidth="1"/>
    <col min="28" max="28" width="4.28125" style="81" customWidth="1"/>
    <col min="29" max="29" width="8.28125" style="81" customWidth="1"/>
    <col min="30" max="30" width="8.7109375" style="81" customWidth="1"/>
    <col min="31" max="16384" width="9.140625" style="81" customWidth="1"/>
  </cols>
  <sheetData>
    <row r="1" spans="2:30" ht="28.5" customHeight="1" thickBot="1">
      <c r="B1" s="82"/>
      <c r="C1" s="82"/>
      <c r="D1" s="82"/>
      <c r="F1" s="104" t="str">
        <f>CONCATENATE(AA2," ",AB2," ",AC2," ",AD2)</f>
        <v>Krycí list rozpočtu v EUR  </v>
      </c>
      <c r="G1" s="82"/>
      <c r="H1" s="82"/>
      <c r="I1" s="82"/>
      <c r="J1" s="82"/>
      <c r="Z1" s="123" t="s">
        <v>5</v>
      </c>
      <c r="AA1" s="123" t="s">
        <v>6</v>
      </c>
      <c r="AB1" s="123" t="s">
        <v>7</v>
      </c>
      <c r="AC1" s="123" t="s">
        <v>8</v>
      </c>
      <c r="AD1" s="123" t="s">
        <v>9</v>
      </c>
    </row>
    <row r="2" spans="2:30" ht="18" customHeight="1" thickTop="1">
      <c r="B2" s="22"/>
      <c r="C2" s="23" t="s">
        <v>101</v>
      </c>
      <c r="D2" s="23"/>
      <c r="E2" s="23"/>
      <c r="F2" s="23"/>
      <c r="G2" s="24" t="s">
        <v>10</v>
      </c>
      <c r="H2" s="23" t="s">
        <v>105</v>
      </c>
      <c r="I2" s="23"/>
      <c r="J2" s="25"/>
      <c r="Z2" s="123" t="s">
        <v>11</v>
      </c>
      <c r="AA2" s="124" t="s">
        <v>12</v>
      </c>
      <c r="AB2" s="124" t="s">
        <v>13</v>
      </c>
      <c r="AC2" s="124"/>
      <c r="AD2" s="125"/>
    </row>
    <row r="3" spans="2:30" ht="18" customHeight="1">
      <c r="B3" s="26"/>
      <c r="C3" s="27" t="s">
        <v>103</v>
      </c>
      <c r="D3" s="27"/>
      <c r="E3" s="27"/>
      <c r="F3" s="27"/>
      <c r="G3" s="28" t="s">
        <v>106</v>
      </c>
      <c r="H3" s="27"/>
      <c r="I3" s="27"/>
      <c r="J3" s="29"/>
      <c r="Z3" s="123" t="s">
        <v>14</v>
      </c>
      <c r="AA3" s="124" t="s">
        <v>15</v>
      </c>
      <c r="AB3" s="124" t="s">
        <v>13</v>
      </c>
      <c r="AC3" s="124" t="s">
        <v>16</v>
      </c>
      <c r="AD3" s="125" t="s">
        <v>17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23" t="s">
        <v>18</v>
      </c>
      <c r="AA4" s="124" t="s">
        <v>19</v>
      </c>
      <c r="AB4" s="124" t="s">
        <v>13</v>
      </c>
      <c r="AC4" s="124"/>
      <c r="AD4" s="125"/>
    </row>
    <row r="5" spans="2:30" ht="18" customHeight="1" thickBot="1">
      <c r="B5" s="34"/>
      <c r="C5" s="36" t="s">
        <v>107</v>
      </c>
      <c r="D5" s="36"/>
      <c r="E5" s="36" t="s">
        <v>20</v>
      </c>
      <c r="F5" s="35"/>
      <c r="G5" s="35" t="s">
        <v>21</v>
      </c>
      <c r="H5" s="36"/>
      <c r="I5" s="35" t="s">
        <v>22</v>
      </c>
      <c r="J5" s="37" t="s">
        <v>108</v>
      </c>
      <c r="Z5" s="123" t="s">
        <v>23</v>
      </c>
      <c r="AA5" s="124" t="s">
        <v>15</v>
      </c>
      <c r="AB5" s="124" t="s">
        <v>13</v>
      </c>
      <c r="AC5" s="124" t="s">
        <v>16</v>
      </c>
      <c r="AD5" s="125" t="s">
        <v>17</v>
      </c>
    </row>
    <row r="6" spans="2:10" ht="18" customHeight="1" thickTop="1">
      <c r="B6" s="22"/>
      <c r="C6" s="23" t="s">
        <v>2</v>
      </c>
      <c r="D6" s="23"/>
      <c r="E6" s="23"/>
      <c r="F6" s="23"/>
      <c r="G6" s="23" t="s">
        <v>24</v>
      </c>
      <c r="H6" s="23"/>
      <c r="I6" s="23"/>
      <c r="J6" s="25"/>
    </row>
    <row r="7" spans="2:10" ht="18" customHeight="1">
      <c r="B7" s="38"/>
      <c r="C7" s="39"/>
      <c r="D7" s="40"/>
      <c r="E7" s="40"/>
      <c r="F7" s="40"/>
      <c r="G7" s="40" t="s">
        <v>25</v>
      </c>
      <c r="H7" s="40"/>
      <c r="I7" s="40"/>
      <c r="J7" s="41"/>
    </row>
    <row r="8" spans="2:10" ht="18" customHeight="1">
      <c r="B8" s="26"/>
      <c r="C8" s="27" t="s">
        <v>1</v>
      </c>
      <c r="D8" s="27"/>
      <c r="E8" s="27"/>
      <c r="F8" s="27"/>
      <c r="G8" s="27" t="s">
        <v>24</v>
      </c>
      <c r="H8" s="27"/>
      <c r="I8" s="27"/>
      <c r="J8" s="29"/>
    </row>
    <row r="9" spans="2:10" ht="18" customHeight="1">
      <c r="B9" s="30"/>
      <c r="C9" s="32"/>
      <c r="D9" s="31"/>
      <c r="E9" s="31"/>
      <c r="F9" s="31"/>
      <c r="G9" s="40" t="s">
        <v>25</v>
      </c>
      <c r="H9" s="31"/>
      <c r="I9" s="31"/>
      <c r="J9" s="33"/>
    </row>
    <row r="10" spans="2:10" ht="18" customHeight="1">
      <c r="B10" s="26"/>
      <c r="C10" s="27" t="s">
        <v>26</v>
      </c>
      <c r="D10" s="27" t="s">
        <v>109</v>
      </c>
      <c r="E10" s="27"/>
      <c r="F10" s="27"/>
      <c r="G10" s="27" t="s">
        <v>24</v>
      </c>
      <c r="H10" s="27"/>
      <c r="I10" s="27"/>
      <c r="J10" s="29"/>
    </row>
    <row r="11" spans="2:10" ht="18" customHeight="1" thickBot="1">
      <c r="B11" s="42"/>
      <c r="C11" s="43"/>
      <c r="D11" s="43"/>
      <c r="E11" s="43"/>
      <c r="F11" s="43"/>
      <c r="G11" s="43" t="s">
        <v>25</v>
      </c>
      <c r="H11" s="43"/>
      <c r="I11" s="43"/>
      <c r="J11" s="44"/>
    </row>
    <row r="12" spans="2:10" ht="18" customHeight="1" thickTop="1">
      <c r="B12" s="93"/>
      <c r="C12" s="23"/>
      <c r="D12" s="23"/>
      <c r="E12" s="23"/>
      <c r="F12" s="107">
        <f>IF(B12&lt;&gt;0,ROUND($J$31/B12,0),0)</f>
        <v>0</v>
      </c>
      <c r="G12" s="24"/>
      <c r="H12" s="23"/>
      <c r="I12" s="23"/>
      <c r="J12" s="110">
        <f>IF(G12&lt;&gt;0,ROUND($J$31/G12,0),0)</f>
        <v>0</v>
      </c>
    </row>
    <row r="13" spans="2:10" ht="18" customHeight="1">
      <c r="B13" s="94"/>
      <c r="C13" s="40"/>
      <c r="D13" s="40"/>
      <c r="E13" s="40"/>
      <c r="F13" s="108">
        <f>IF(B13&lt;&gt;0,ROUND($J$31/B13,0),0)</f>
        <v>0</v>
      </c>
      <c r="G13" s="39"/>
      <c r="H13" s="40"/>
      <c r="I13" s="40"/>
      <c r="J13" s="111">
        <f>IF(G13&lt;&gt;0,ROUND($J$31/G13,0),0)</f>
        <v>0</v>
      </c>
    </row>
    <row r="14" spans="2:10" ht="18" customHeight="1" thickBot="1">
      <c r="B14" s="95"/>
      <c r="C14" s="43"/>
      <c r="D14" s="43"/>
      <c r="E14" s="43"/>
      <c r="F14" s="109">
        <f>IF(B14&lt;&gt;0,ROUND($J$31/B14,0),0)</f>
        <v>0</v>
      </c>
      <c r="G14" s="96"/>
      <c r="H14" s="43"/>
      <c r="I14" s="43"/>
      <c r="J14" s="112">
        <f>IF(G14&lt;&gt;0,ROUND($J$31/G14,0),0)</f>
        <v>0</v>
      </c>
    </row>
    <row r="15" spans="2:10" ht="18" customHeight="1" thickTop="1">
      <c r="B15" s="84" t="s">
        <v>27</v>
      </c>
      <c r="C15" s="46" t="s">
        <v>28</v>
      </c>
      <c r="D15" s="47" t="s">
        <v>29</v>
      </c>
      <c r="E15" s="47" t="s">
        <v>30</v>
      </c>
      <c r="F15" s="48" t="s">
        <v>31</v>
      </c>
      <c r="G15" s="84" t="s">
        <v>32</v>
      </c>
      <c r="H15" s="49" t="s">
        <v>33</v>
      </c>
      <c r="I15" s="50"/>
      <c r="J15" s="51"/>
    </row>
    <row r="16" spans="2:10" ht="18" customHeight="1">
      <c r="B16" s="52">
        <v>1</v>
      </c>
      <c r="C16" s="53" t="s">
        <v>34</v>
      </c>
      <c r="D16" s="126">
        <f>Prehlad!H94</f>
        <v>0</v>
      </c>
      <c r="E16" s="126">
        <f>Prehlad!I94</f>
        <v>0</v>
      </c>
      <c r="F16" s="127">
        <f>D16+E16</f>
        <v>0</v>
      </c>
      <c r="G16" s="52">
        <v>6</v>
      </c>
      <c r="H16" s="54" t="s">
        <v>110</v>
      </c>
      <c r="I16" s="89"/>
      <c r="J16" s="127">
        <v>0</v>
      </c>
    </row>
    <row r="17" spans="2:10" ht="18" customHeight="1">
      <c r="B17" s="55">
        <v>2</v>
      </c>
      <c r="C17" s="56" t="s">
        <v>35</v>
      </c>
      <c r="D17" s="128">
        <f>Prehlad!H194</f>
        <v>0</v>
      </c>
      <c r="E17" s="128">
        <f>Prehlad!I194</f>
        <v>0</v>
      </c>
      <c r="F17" s="127">
        <f>D17+E17</f>
        <v>0</v>
      </c>
      <c r="G17" s="55">
        <v>7</v>
      </c>
      <c r="H17" s="57" t="s">
        <v>111</v>
      </c>
      <c r="I17" s="27"/>
      <c r="J17" s="129">
        <v>0</v>
      </c>
    </row>
    <row r="18" spans="2:10" ht="18" customHeight="1">
      <c r="B18" s="55">
        <v>3</v>
      </c>
      <c r="C18" s="56" t="s">
        <v>36</v>
      </c>
      <c r="D18" s="128">
        <f>Prehlad!H201</f>
        <v>0</v>
      </c>
      <c r="E18" s="128">
        <f>Prehlad!I201</f>
        <v>0</v>
      </c>
      <c r="F18" s="127">
        <f>D18+E18</f>
        <v>0</v>
      </c>
      <c r="G18" s="55">
        <v>8</v>
      </c>
      <c r="H18" s="57" t="s">
        <v>112</v>
      </c>
      <c r="I18" s="27"/>
      <c r="J18" s="129">
        <v>0</v>
      </c>
    </row>
    <row r="19" spans="2:10" ht="18" customHeight="1" thickBot="1">
      <c r="B19" s="55">
        <v>4</v>
      </c>
      <c r="C19" s="56" t="s">
        <v>37</v>
      </c>
      <c r="D19" s="128"/>
      <c r="E19" s="128"/>
      <c r="F19" s="130">
        <f>D19+E19</f>
        <v>0</v>
      </c>
      <c r="G19" s="55">
        <v>9</v>
      </c>
      <c r="H19" s="57" t="s">
        <v>3</v>
      </c>
      <c r="I19" s="27"/>
      <c r="J19" s="129">
        <v>0</v>
      </c>
    </row>
    <row r="20" spans="2:10" ht="18" customHeight="1" thickBot="1">
      <c r="B20" s="58">
        <v>5</v>
      </c>
      <c r="C20" s="59" t="s">
        <v>38</v>
      </c>
      <c r="D20" s="131">
        <f>SUM(D16:D19)</f>
        <v>0</v>
      </c>
      <c r="E20" s="132">
        <f>SUM(E16:E19)</f>
        <v>0</v>
      </c>
      <c r="F20" s="133">
        <f>SUM(F16:F19)</f>
        <v>0</v>
      </c>
      <c r="G20" s="60">
        <v>10</v>
      </c>
      <c r="I20" s="88" t="s">
        <v>39</v>
      </c>
      <c r="J20" s="133">
        <f>SUM(J16:J19)</f>
        <v>0</v>
      </c>
    </row>
    <row r="21" spans="2:10" ht="18" customHeight="1" thickTop="1">
      <c r="B21" s="84" t="s">
        <v>40</v>
      </c>
      <c r="C21" s="83"/>
      <c r="D21" s="50" t="s">
        <v>41</v>
      </c>
      <c r="E21" s="50"/>
      <c r="F21" s="51"/>
      <c r="G21" s="84" t="s">
        <v>42</v>
      </c>
      <c r="H21" s="49" t="s">
        <v>43</v>
      </c>
      <c r="I21" s="50"/>
      <c r="J21" s="51"/>
    </row>
    <row r="22" spans="2:10" ht="18" customHeight="1">
      <c r="B22" s="52">
        <v>11</v>
      </c>
      <c r="C22" s="54" t="s">
        <v>113</v>
      </c>
      <c r="D22" s="90" t="s">
        <v>3</v>
      </c>
      <c r="E22" s="92">
        <v>0</v>
      </c>
      <c r="F22" s="127">
        <v>0</v>
      </c>
      <c r="G22" s="55">
        <v>16</v>
      </c>
      <c r="H22" s="57" t="s">
        <v>44</v>
      </c>
      <c r="I22" s="61"/>
      <c r="J22" s="129">
        <v>0</v>
      </c>
    </row>
    <row r="23" spans="2:10" ht="18" customHeight="1">
      <c r="B23" s="55">
        <v>12</v>
      </c>
      <c r="C23" s="57" t="s">
        <v>114</v>
      </c>
      <c r="D23" s="91"/>
      <c r="E23" s="62">
        <v>0</v>
      </c>
      <c r="F23" s="129">
        <v>0</v>
      </c>
      <c r="G23" s="55">
        <v>17</v>
      </c>
      <c r="H23" s="57" t="s">
        <v>116</v>
      </c>
      <c r="I23" s="61"/>
      <c r="J23" s="129">
        <v>0</v>
      </c>
    </row>
    <row r="24" spans="2:10" ht="18" customHeight="1">
      <c r="B24" s="55">
        <v>13</v>
      </c>
      <c r="C24" s="57" t="s">
        <v>115</v>
      </c>
      <c r="D24" s="91"/>
      <c r="E24" s="62">
        <v>0</v>
      </c>
      <c r="F24" s="129">
        <v>0</v>
      </c>
      <c r="G24" s="55">
        <v>18</v>
      </c>
      <c r="H24" s="57" t="s">
        <v>117</v>
      </c>
      <c r="I24" s="61"/>
      <c r="J24" s="129">
        <v>0</v>
      </c>
    </row>
    <row r="25" spans="2:10" ht="18" customHeight="1" thickBot="1">
      <c r="B25" s="55">
        <v>14</v>
      </c>
      <c r="C25" s="57" t="s">
        <v>3</v>
      </c>
      <c r="D25" s="91"/>
      <c r="E25" s="62">
        <v>0</v>
      </c>
      <c r="F25" s="129">
        <v>0</v>
      </c>
      <c r="G25" s="55">
        <v>19</v>
      </c>
      <c r="H25" s="57" t="s">
        <v>3</v>
      </c>
      <c r="I25" s="61"/>
      <c r="J25" s="129">
        <v>0</v>
      </c>
    </row>
    <row r="26" spans="2:10" ht="18" customHeight="1" thickBot="1">
      <c r="B26" s="58">
        <v>15</v>
      </c>
      <c r="C26" s="63"/>
      <c r="D26" s="64"/>
      <c r="E26" s="64" t="s">
        <v>45</v>
      </c>
      <c r="F26" s="133">
        <f>SUM(F22:F25)</f>
        <v>0</v>
      </c>
      <c r="G26" s="58">
        <v>20</v>
      </c>
      <c r="H26" s="63"/>
      <c r="I26" s="64" t="s">
        <v>46</v>
      </c>
      <c r="J26" s="133">
        <f>SUM(J22:J25)</f>
        <v>0</v>
      </c>
    </row>
    <row r="27" spans="2:10" ht="18" customHeight="1" thickTop="1">
      <c r="B27" s="65"/>
      <c r="C27" s="66" t="s">
        <v>47</v>
      </c>
      <c r="D27" s="67"/>
      <c r="E27" s="68" t="s">
        <v>48</v>
      </c>
      <c r="F27" s="69"/>
      <c r="G27" s="84" t="s">
        <v>49</v>
      </c>
      <c r="H27" s="49" t="s">
        <v>50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51</v>
      </c>
      <c r="J28" s="127">
        <f>ROUND(F20,2)+J20+F26+J26</f>
        <v>0</v>
      </c>
    </row>
    <row r="29" spans="2:10" ht="18" customHeight="1">
      <c r="B29" s="70"/>
      <c r="C29" s="72" t="s">
        <v>52</v>
      </c>
      <c r="D29" s="72"/>
      <c r="E29" s="75"/>
      <c r="F29" s="69"/>
      <c r="G29" s="55">
        <v>22</v>
      </c>
      <c r="H29" s="57" t="s">
        <v>118</v>
      </c>
      <c r="I29" s="134">
        <f>J28-I30</f>
        <v>0</v>
      </c>
      <c r="J29" s="129">
        <f>ROUND((I29*20)/100,2)</f>
        <v>0</v>
      </c>
    </row>
    <row r="30" spans="2:10" ht="18" customHeight="1" thickBot="1">
      <c r="B30" s="26"/>
      <c r="C30" s="27" t="s">
        <v>53</v>
      </c>
      <c r="D30" s="27"/>
      <c r="E30" s="75"/>
      <c r="F30" s="69"/>
      <c r="G30" s="55">
        <v>23</v>
      </c>
      <c r="H30" s="57" t="s">
        <v>119</v>
      </c>
      <c r="I30" s="134">
        <f>SUMIF(Prehlad!O11:O9999,0,Prehlad!J11:J9999)</f>
        <v>0</v>
      </c>
      <c r="J30" s="129">
        <f>ROUND((I30*0)/100,1)</f>
        <v>0</v>
      </c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54</v>
      </c>
      <c r="J31" s="133">
        <f>SUM(J28:J30)</f>
        <v>0</v>
      </c>
    </row>
    <row r="32" spans="2:10" ht="18" customHeight="1" thickBot="1" thickTop="1">
      <c r="B32" s="65"/>
      <c r="C32" s="72"/>
      <c r="D32" s="69"/>
      <c r="E32" s="76"/>
      <c r="F32" s="69"/>
      <c r="G32" s="85" t="s">
        <v>55</v>
      </c>
      <c r="H32" s="86" t="s">
        <v>120</v>
      </c>
      <c r="I32" s="45"/>
      <c r="J32" s="87">
        <v>0</v>
      </c>
    </row>
    <row r="33" spans="2:10" ht="18" customHeight="1" thickTop="1">
      <c r="B33" s="77"/>
      <c r="C33" s="78"/>
      <c r="D33" s="66" t="s">
        <v>56</v>
      </c>
      <c r="E33" s="78"/>
      <c r="F33" s="78"/>
      <c r="G33" s="78"/>
      <c r="H33" s="78" t="s">
        <v>57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52</v>
      </c>
      <c r="D35" s="72"/>
      <c r="E35" s="72"/>
      <c r="F35" s="71"/>
      <c r="G35" s="72" t="s">
        <v>52</v>
      </c>
      <c r="H35" s="72"/>
      <c r="I35" s="72"/>
      <c r="J35" s="80"/>
    </row>
    <row r="36" spans="2:10" ht="18" customHeight="1">
      <c r="B36" s="26"/>
      <c r="C36" s="27" t="s">
        <v>53</v>
      </c>
      <c r="D36" s="27"/>
      <c r="E36" s="27"/>
      <c r="F36" s="28"/>
      <c r="G36" s="27" t="s">
        <v>53</v>
      </c>
      <c r="H36" s="27"/>
      <c r="I36" s="27"/>
      <c r="J36" s="29"/>
    </row>
    <row r="37" spans="2:10" ht="18" customHeight="1">
      <c r="B37" s="70"/>
      <c r="C37" s="72" t="s">
        <v>48</v>
      </c>
      <c r="D37" s="72"/>
      <c r="E37" s="72"/>
      <c r="F37" s="71"/>
      <c r="G37" s="72" t="s">
        <v>48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G9" sqref="G9:G33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21" t="s">
        <v>58</v>
      </c>
      <c r="C1" s="1"/>
      <c r="E1" s="21" t="s">
        <v>97</v>
      </c>
      <c r="F1" s="1"/>
      <c r="G1" s="1"/>
      <c r="Z1" s="123" t="s">
        <v>5</v>
      </c>
      <c r="AA1" s="123" t="s">
        <v>6</v>
      </c>
      <c r="AB1" s="123" t="s">
        <v>7</v>
      </c>
      <c r="AC1" s="123" t="s">
        <v>8</v>
      </c>
      <c r="AD1" s="123" t="s">
        <v>9</v>
      </c>
    </row>
    <row r="2" spans="1:30" ht="12.75">
      <c r="A2" s="21" t="s">
        <v>98</v>
      </c>
      <c r="C2" s="1"/>
      <c r="E2" s="21" t="s">
        <v>99</v>
      </c>
      <c r="F2" s="1"/>
      <c r="G2" s="1"/>
      <c r="Z2" s="123" t="s">
        <v>11</v>
      </c>
      <c r="AA2" s="124" t="s">
        <v>59</v>
      </c>
      <c r="AB2" s="124" t="s">
        <v>13</v>
      </c>
      <c r="AC2" s="124"/>
      <c r="AD2" s="125"/>
    </row>
    <row r="3" spans="1:30" ht="12.75">
      <c r="A3" s="21" t="s">
        <v>60</v>
      </c>
      <c r="C3" s="1"/>
      <c r="E3" s="21" t="s">
        <v>100</v>
      </c>
      <c r="F3" s="1"/>
      <c r="G3" s="1"/>
      <c r="Z3" s="123" t="s">
        <v>14</v>
      </c>
      <c r="AA3" s="124" t="s">
        <v>61</v>
      </c>
      <c r="AB3" s="124" t="s">
        <v>13</v>
      </c>
      <c r="AC3" s="124" t="s">
        <v>16</v>
      </c>
      <c r="AD3" s="125" t="s">
        <v>17</v>
      </c>
    </row>
    <row r="4" spans="2:30" ht="12.75">
      <c r="B4" s="1"/>
      <c r="C4" s="1"/>
      <c r="D4" s="1"/>
      <c r="E4" s="1"/>
      <c r="F4" s="1"/>
      <c r="G4" s="1"/>
      <c r="Z4" s="123" t="s">
        <v>18</v>
      </c>
      <c r="AA4" s="124" t="s">
        <v>62</v>
      </c>
      <c r="AB4" s="124" t="s">
        <v>13</v>
      </c>
      <c r="AC4" s="124"/>
      <c r="AD4" s="125"/>
    </row>
    <row r="5" spans="1:30" ht="12.75">
      <c r="A5" s="21" t="s">
        <v>101</v>
      </c>
      <c r="B5" s="1"/>
      <c r="C5" s="1"/>
      <c r="D5" s="1"/>
      <c r="E5" s="1"/>
      <c r="F5" s="1"/>
      <c r="G5" s="1"/>
      <c r="Z5" s="123" t="s">
        <v>23</v>
      </c>
      <c r="AA5" s="124" t="s">
        <v>61</v>
      </c>
      <c r="AB5" s="124" t="s">
        <v>13</v>
      </c>
      <c r="AC5" s="124" t="s">
        <v>16</v>
      </c>
      <c r="AD5" s="125" t="s">
        <v>17</v>
      </c>
    </row>
    <row r="6" spans="1:7" ht="12.75">
      <c r="A6" s="21" t="s">
        <v>103</v>
      </c>
      <c r="B6" s="1"/>
      <c r="C6" s="1"/>
      <c r="D6" s="1"/>
      <c r="E6" s="1"/>
      <c r="F6" s="1"/>
      <c r="G6" s="1"/>
    </row>
    <row r="7" spans="1:7" ht="12.75">
      <c r="A7" s="21"/>
      <c r="B7" s="1"/>
      <c r="C7" s="1"/>
      <c r="D7" s="1"/>
      <c r="E7" s="1"/>
      <c r="F7" s="1"/>
      <c r="G7" s="1"/>
    </row>
    <row r="8" spans="2:7" ht="14.25" thickBot="1">
      <c r="B8" s="4" t="str">
        <f>CONCATENATE(AA2," ",AB2," ",AC2," ",AD2)</f>
        <v>Rekapitulácia rozpočtu v EUR  </v>
      </c>
      <c r="G8" s="1"/>
    </row>
    <row r="9" spans="1:7" ht="13.5" thickTop="1">
      <c r="A9" s="9" t="s">
        <v>63</v>
      </c>
      <c r="B9" s="10" t="s">
        <v>29</v>
      </c>
      <c r="C9" s="10" t="s">
        <v>64</v>
      </c>
      <c r="D9" s="10" t="s">
        <v>65</v>
      </c>
      <c r="E9" s="18" t="s">
        <v>66</v>
      </c>
      <c r="F9" s="19" t="s">
        <v>67</v>
      </c>
      <c r="G9" s="1"/>
    </row>
    <row r="10" spans="1:7" ht="13.5" thickBot="1">
      <c r="A10" s="14"/>
      <c r="B10" s="15"/>
      <c r="C10" s="15" t="s">
        <v>68</v>
      </c>
      <c r="D10" s="15"/>
      <c r="E10" s="15" t="s">
        <v>65</v>
      </c>
      <c r="F10" s="20" t="s">
        <v>65</v>
      </c>
      <c r="G10" s="106"/>
    </row>
    <row r="11" ht="13.5" thickTop="1"/>
    <row r="12" spans="1:6" ht="12.75">
      <c r="A12" s="1" t="s">
        <v>122</v>
      </c>
      <c r="B12" s="6">
        <f>Prehlad!H53</f>
        <v>0</v>
      </c>
      <c r="C12" s="6">
        <f>Prehlad!I53</f>
        <v>0</v>
      </c>
      <c r="D12" s="6">
        <f>Prehlad!J53</f>
        <v>0</v>
      </c>
      <c r="E12" s="7">
        <f>Prehlad!L53</f>
        <v>104.67674944999999</v>
      </c>
      <c r="F12" s="5">
        <f>Prehlad!N53</f>
        <v>0</v>
      </c>
    </row>
    <row r="13" spans="1:6" ht="12.75">
      <c r="A13" s="1" t="s">
        <v>193</v>
      </c>
      <c r="B13" s="6">
        <f>Prehlad!H92</f>
        <v>0</v>
      </c>
      <c r="C13" s="6">
        <f>Prehlad!I92</f>
        <v>0</v>
      </c>
      <c r="D13" s="6">
        <f>Prehlad!J92</f>
        <v>0</v>
      </c>
      <c r="E13" s="7">
        <f>Prehlad!L92</f>
        <v>7.58413993</v>
      </c>
      <c r="F13" s="5">
        <f>Prehlad!N92</f>
        <v>155.164153</v>
      </c>
    </row>
    <row r="14" spans="1:6" ht="12.75">
      <c r="A14" s="1" t="s">
        <v>260</v>
      </c>
      <c r="B14" s="6">
        <f>Prehlad!H94</f>
        <v>0</v>
      </c>
      <c r="C14" s="6">
        <f>Prehlad!I94</f>
        <v>0</v>
      </c>
      <c r="D14" s="6">
        <f>Prehlad!J94</f>
        <v>0</v>
      </c>
      <c r="E14" s="7">
        <f>Prehlad!L94</f>
        <v>112.26088938</v>
      </c>
      <c r="F14" s="5">
        <f>Prehlad!N94</f>
        <v>155.164153</v>
      </c>
    </row>
    <row r="16" spans="1:6" ht="12.75">
      <c r="A16" s="1" t="s">
        <v>262</v>
      </c>
      <c r="B16" s="6">
        <f>Prehlad!H106</f>
        <v>0</v>
      </c>
      <c r="C16" s="6">
        <f>Prehlad!I106</f>
        <v>0</v>
      </c>
      <c r="D16" s="6">
        <f>Prehlad!J106</f>
        <v>0</v>
      </c>
      <c r="E16" s="7">
        <f>Prehlad!L106</f>
        <v>0.012027300000000001</v>
      </c>
      <c r="F16" s="5">
        <f>Prehlad!N106</f>
        <v>0</v>
      </c>
    </row>
    <row r="17" spans="1:6" ht="12.75">
      <c r="A17" s="1" t="s">
        <v>283</v>
      </c>
      <c r="B17" s="6">
        <f>Prehlad!H110</f>
        <v>0</v>
      </c>
      <c r="C17" s="6">
        <f>Prehlad!I110</f>
        <v>0</v>
      </c>
      <c r="D17" s="6">
        <f>Prehlad!J110</f>
        <v>0</v>
      </c>
      <c r="E17" s="7">
        <f>Prehlad!L110</f>
        <v>0</v>
      </c>
      <c r="F17" s="5">
        <f>Prehlad!N110</f>
        <v>0</v>
      </c>
    </row>
    <row r="18" spans="1:6" ht="12.75">
      <c r="A18" s="1" t="s">
        <v>289</v>
      </c>
      <c r="B18" s="6">
        <f>Prehlad!H126</f>
        <v>0</v>
      </c>
      <c r="C18" s="6">
        <f>Prehlad!I126</f>
        <v>0</v>
      </c>
      <c r="D18" s="6">
        <f>Prehlad!J126</f>
        <v>0</v>
      </c>
      <c r="E18" s="7">
        <f>Prehlad!L126</f>
        <v>2.3030810500000003</v>
      </c>
      <c r="F18" s="5">
        <f>Prehlad!N126</f>
        <v>36.064105</v>
      </c>
    </row>
    <row r="19" spans="1:6" ht="12.75">
      <c r="A19" s="1" t="s">
        <v>314</v>
      </c>
      <c r="B19" s="6">
        <f>Prehlad!H131</f>
        <v>0</v>
      </c>
      <c r="C19" s="6">
        <f>Prehlad!I131</f>
        <v>0</v>
      </c>
      <c r="D19" s="6">
        <f>Prehlad!J131</f>
        <v>0</v>
      </c>
      <c r="E19" s="7">
        <f>Prehlad!L131</f>
        <v>11.9613652</v>
      </c>
      <c r="F19" s="5">
        <f>Prehlad!N131</f>
        <v>0</v>
      </c>
    </row>
    <row r="20" spans="1:6" ht="12.75">
      <c r="A20" s="1" t="s">
        <v>321</v>
      </c>
      <c r="B20" s="6">
        <f>Prehlad!H146</f>
        <v>0</v>
      </c>
      <c r="C20" s="6">
        <f>Prehlad!I146</f>
        <v>0</v>
      </c>
      <c r="D20" s="6">
        <f>Prehlad!J146</f>
        <v>0</v>
      </c>
      <c r="E20" s="7">
        <f>Prehlad!L146</f>
        <v>16.635925200000003</v>
      </c>
      <c r="F20" s="5">
        <f>Prehlad!N146</f>
        <v>0.7957900000000001</v>
      </c>
    </row>
    <row r="21" spans="1:6" ht="12.75">
      <c r="A21" s="1" t="s">
        <v>347</v>
      </c>
      <c r="B21" s="6">
        <f>Prehlad!H152</f>
        <v>0</v>
      </c>
      <c r="C21" s="6">
        <f>Prehlad!I152</f>
        <v>0</v>
      </c>
      <c r="D21" s="6">
        <f>Prehlad!J152</f>
        <v>0</v>
      </c>
      <c r="E21" s="7">
        <f>Prehlad!L152</f>
        <v>0</v>
      </c>
      <c r="F21" s="5">
        <f>Prehlad!N152</f>
        <v>21.941281999999998</v>
      </c>
    </row>
    <row r="22" spans="1:6" ht="12.75">
      <c r="A22" s="1" t="s">
        <v>355</v>
      </c>
      <c r="B22" s="6">
        <f>Prehlad!H169</f>
        <v>0</v>
      </c>
      <c r="C22" s="6">
        <f>Prehlad!I169</f>
        <v>0</v>
      </c>
      <c r="D22" s="6">
        <f>Prehlad!J169</f>
        <v>0</v>
      </c>
      <c r="E22" s="7">
        <f>Prehlad!L169</f>
        <v>7.7133888</v>
      </c>
      <c r="F22" s="5">
        <f>Prehlad!N169</f>
        <v>0</v>
      </c>
    </row>
    <row r="23" spans="1:6" ht="12.75">
      <c r="A23" s="1" t="s">
        <v>382</v>
      </c>
      <c r="B23" s="6">
        <f>Prehlad!H180</f>
        <v>0</v>
      </c>
      <c r="C23" s="6">
        <f>Prehlad!I180</f>
        <v>0</v>
      </c>
      <c r="D23" s="6">
        <f>Prehlad!J180</f>
        <v>0</v>
      </c>
      <c r="E23" s="7">
        <f>Prehlad!L180</f>
        <v>0.0811429</v>
      </c>
      <c r="F23" s="5">
        <f>Prehlad!N180</f>
        <v>0.0257</v>
      </c>
    </row>
    <row r="24" spans="1:6" ht="12.75">
      <c r="A24" s="1" t="s">
        <v>400</v>
      </c>
      <c r="B24" s="6">
        <f>Prehlad!H187</f>
        <v>0</v>
      </c>
      <c r="C24" s="6">
        <f>Prehlad!I187</f>
        <v>0</v>
      </c>
      <c r="D24" s="6">
        <f>Prehlad!J187</f>
        <v>0</v>
      </c>
      <c r="E24" s="7">
        <f>Prehlad!L187</f>
        <v>0.13998760000000002</v>
      </c>
      <c r="F24" s="5">
        <f>Prehlad!N187</f>
        <v>0</v>
      </c>
    </row>
    <row r="25" spans="1:6" ht="12.75">
      <c r="A25" s="1" t="s">
        <v>409</v>
      </c>
      <c r="B25" s="6">
        <f>Prehlad!H192</f>
        <v>0</v>
      </c>
      <c r="C25" s="6">
        <f>Prehlad!I192</f>
        <v>0</v>
      </c>
      <c r="D25" s="6">
        <f>Prehlad!J192</f>
        <v>0</v>
      </c>
      <c r="E25" s="7">
        <f>Prehlad!L192</f>
        <v>0.24354359999999997</v>
      </c>
      <c r="F25" s="5">
        <f>Prehlad!N192</f>
        <v>0</v>
      </c>
    </row>
    <row r="26" spans="1:6" ht="12.75">
      <c r="A26" s="1" t="s">
        <v>415</v>
      </c>
      <c r="B26" s="6">
        <f>Prehlad!H194</f>
        <v>0</v>
      </c>
      <c r="C26" s="6">
        <f>Prehlad!I194</f>
        <v>0</v>
      </c>
      <c r="D26" s="6">
        <f>Prehlad!J194</f>
        <v>0</v>
      </c>
      <c r="E26" s="7">
        <f>Prehlad!L194</f>
        <v>39.09046165</v>
      </c>
      <c r="F26" s="5">
        <f>Prehlad!N194</f>
        <v>58.826876999999996</v>
      </c>
    </row>
    <row r="28" spans="1:6" ht="12.75">
      <c r="A28" s="1" t="s">
        <v>417</v>
      </c>
      <c r="B28" s="6">
        <f>Prehlad!H199</f>
        <v>0</v>
      </c>
      <c r="C28" s="6">
        <f>Prehlad!I199</f>
        <v>0</v>
      </c>
      <c r="D28" s="6">
        <f>Prehlad!J199</f>
        <v>0</v>
      </c>
      <c r="E28" s="7">
        <f>Prehlad!L199</f>
        <v>0</v>
      </c>
      <c r="F28" s="5">
        <f>Prehlad!N199</f>
        <v>0</v>
      </c>
    </row>
    <row r="29" spans="1:6" ht="12.75">
      <c r="A29" s="1" t="s">
        <v>424</v>
      </c>
      <c r="B29" s="6">
        <f>Prehlad!H201</f>
        <v>0</v>
      </c>
      <c r="C29" s="6">
        <f>Prehlad!I201</f>
        <v>0</v>
      </c>
      <c r="D29" s="6">
        <f>Prehlad!J201</f>
        <v>0</v>
      </c>
      <c r="E29" s="7">
        <f>Prehlad!L201</f>
        <v>0</v>
      </c>
      <c r="F29" s="5">
        <f>Prehlad!N201</f>
        <v>0</v>
      </c>
    </row>
    <row r="32" spans="1:6" ht="12.75">
      <c r="A32" s="1" t="s">
        <v>425</v>
      </c>
      <c r="B32" s="6">
        <f>Prehlad!H203</f>
        <v>0</v>
      </c>
      <c r="C32" s="6">
        <f>Prehlad!I203</f>
        <v>0</v>
      </c>
      <c r="D32" s="6">
        <f>Prehlad!J203</f>
        <v>0</v>
      </c>
      <c r="E32" s="7">
        <f>Prehlad!L203</f>
        <v>151.35135103</v>
      </c>
      <c r="F32" s="5">
        <f>Prehlad!N203</f>
        <v>213.99103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9"/>
  <sheetViews>
    <sheetView showGridLines="0" tabSelected="1" zoomScalePageLayoutView="0" workbookViewId="0" topLeftCell="A1">
      <pane ySplit="10" topLeftCell="A170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140625" style="113" customWidth="1"/>
    <col min="2" max="2" width="5.00390625" style="114" customWidth="1"/>
    <col min="3" max="3" width="13.00390625" style="115" customWidth="1"/>
    <col min="4" max="4" width="35.7109375" style="122" customWidth="1"/>
    <col min="5" max="5" width="10.7109375" style="117" customWidth="1"/>
    <col min="6" max="6" width="5.28125" style="116" customWidth="1"/>
    <col min="7" max="7" width="9.7109375" style="118" customWidth="1"/>
    <col min="8" max="9" width="9.7109375" style="118" hidden="1" customWidth="1"/>
    <col min="10" max="10" width="10.7109375" style="118" customWidth="1"/>
    <col min="11" max="11" width="7.421875" style="119" hidden="1" customWidth="1"/>
    <col min="12" max="12" width="8.28125" style="119" hidden="1" customWidth="1"/>
    <col min="13" max="13" width="9.140625" style="117" hidden="1" customWidth="1"/>
    <col min="14" max="14" width="7.00390625" style="117" hidden="1" customWidth="1"/>
    <col min="15" max="15" width="3.57421875" style="116" customWidth="1"/>
    <col min="16" max="16" width="12.7109375" style="116" hidden="1" customWidth="1"/>
    <col min="17" max="19" width="13.28125" style="117" hidden="1" customWidth="1"/>
    <col min="20" max="20" width="10.57421875" style="120" hidden="1" customWidth="1"/>
    <col min="21" max="21" width="10.28125" style="120" hidden="1" customWidth="1"/>
    <col min="22" max="22" width="5.7109375" style="120" hidden="1" customWidth="1"/>
    <col min="23" max="23" width="9.140625" style="121" customWidth="1"/>
    <col min="24" max="25" width="5.7109375" style="116" customWidth="1"/>
    <col min="26" max="26" width="6.57421875" style="116" customWidth="1"/>
    <col min="27" max="27" width="24.8515625" style="116" customWidth="1"/>
    <col min="28" max="28" width="4.28125" style="116" customWidth="1"/>
    <col min="29" max="29" width="8.28125" style="116" customWidth="1"/>
    <col min="30" max="30" width="8.7109375" style="116" customWidth="1"/>
    <col min="31" max="34" width="9.140625" style="116" customWidth="1"/>
    <col min="35" max="16384" width="9.140625" style="1" customWidth="1"/>
  </cols>
  <sheetData>
    <row r="1" spans="1:34" ht="12.75">
      <c r="A1" s="21" t="s">
        <v>58</v>
      </c>
      <c r="B1" s="1"/>
      <c r="C1" s="1"/>
      <c r="D1" s="1"/>
      <c r="E1" s="21" t="s">
        <v>97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23" t="s">
        <v>5</v>
      </c>
      <c r="AA1" s="123" t="s">
        <v>6</v>
      </c>
      <c r="AB1" s="123" t="s">
        <v>7</v>
      </c>
      <c r="AC1" s="123" t="s">
        <v>8</v>
      </c>
      <c r="AD1" s="123" t="s">
        <v>9</v>
      </c>
      <c r="AE1" s="1"/>
      <c r="AF1" s="1"/>
      <c r="AG1" s="1"/>
      <c r="AH1" s="1"/>
    </row>
    <row r="2" spans="1:34" ht="12.75">
      <c r="A2" s="21" t="s">
        <v>98</v>
      </c>
      <c r="B2" s="1"/>
      <c r="C2" s="1"/>
      <c r="D2" s="1"/>
      <c r="E2" s="21" t="s">
        <v>99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23" t="s">
        <v>11</v>
      </c>
      <c r="AA2" s="124" t="s">
        <v>69</v>
      </c>
      <c r="AB2" s="124" t="s">
        <v>13</v>
      </c>
      <c r="AC2" s="124"/>
      <c r="AD2" s="125"/>
      <c r="AE2" s="1"/>
      <c r="AF2" s="1"/>
      <c r="AG2" s="1"/>
      <c r="AH2" s="1"/>
    </row>
    <row r="3" spans="1:34" ht="12.75">
      <c r="A3" s="21" t="s">
        <v>60</v>
      </c>
      <c r="B3" s="1"/>
      <c r="C3" s="1"/>
      <c r="D3" s="1"/>
      <c r="E3" s="21" t="s">
        <v>429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23" t="s">
        <v>14</v>
      </c>
      <c r="AA3" s="124" t="s">
        <v>70</v>
      </c>
      <c r="AB3" s="124" t="s">
        <v>13</v>
      </c>
      <c r="AC3" s="124" t="s">
        <v>16</v>
      </c>
      <c r="AD3" s="125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23" t="s">
        <v>18</v>
      </c>
      <c r="AA4" s="124" t="s">
        <v>71</v>
      </c>
      <c r="AB4" s="124" t="s">
        <v>13</v>
      </c>
      <c r="AC4" s="124"/>
      <c r="AD4" s="125"/>
      <c r="AE4" s="1"/>
      <c r="AF4" s="1"/>
      <c r="AG4" s="1"/>
      <c r="AH4" s="1"/>
    </row>
    <row r="5" spans="1:34" ht="12.75">
      <c r="A5" s="21" t="s">
        <v>101</v>
      </c>
      <c r="B5" s="1"/>
      <c r="C5" s="1"/>
      <c r="D5" s="1"/>
      <c r="E5" s="1" t="s">
        <v>102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23" t="s">
        <v>23</v>
      </c>
      <c r="AA5" s="124" t="s">
        <v>70</v>
      </c>
      <c r="AB5" s="124" t="s">
        <v>13</v>
      </c>
      <c r="AC5" s="124" t="s">
        <v>16</v>
      </c>
      <c r="AD5" s="125" t="s">
        <v>17</v>
      </c>
      <c r="AE5" s="1"/>
      <c r="AF5" s="1"/>
      <c r="AG5" s="1"/>
      <c r="AH5" s="1"/>
    </row>
    <row r="6" spans="1:34" ht="12.75">
      <c r="A6" s="21" t="s">
        <v>103</v>
      </c>
      <c r="B6" s="1"/>
      <c r="C6" s="1"/>
      <c r="D6" s="1"/>
      <c r="E6" s="1" t="s">
        <v>104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72</v>
      </c>
      <c r="B9" s="10" t="s">
        <v>73</v>
      </c>
      <c r="C9" s="10" t="s">
        <v>74</v>
      </c>
      <c r="D9" s="10" t="s">
        <v>75</v>
      </c>
      <c r="E9" s="10" t="s">
        <v>76</v>
      </c>
      <c r="F9" s="10" t="s">
        <v>77</v>
      </c>
      <c r="G9" s="10" t="s">
        <v>78</v>
      </c>
      <c r="H9" s="10" t="s">
        <v>29</v>
      </c>
      <c r="I9" s="10" t="s">
        <v>64</v>
      </c>
      <c r="J9" s="10" t="s">
        <v>65</v>
      </c>
      <c r="K9" s="11" t="s">
        <v>66</v>
      </c>
      <c r="L9" s="12"/>
      <c r="M9" s="13" t="s">
        <v>67</v>
      </c>
      <c r="N9" s="12"/>
      <c r="O9" s="97" t="s">
        <v>4</v>
      </c>
      <c r="P9" s="98" t="s">
        <v>79</v>
      </c>
      <c r="Q9" s="99" t="s">
        <v>76</v>
      </c>
      <c r="R9" s="99" t="s">
        <v>76</v>
      </c>
      <c r="S9" s="100" t="s">
        <v>76</v>
      </c>
      <c r="T9" s="105" t="s">
        <v>80</v>
      </c>
      <c r="U9" s="105" t="s">
        <v>81</v>
      </c>
      <c r="V9" s="105" t="s">
        <v>82</v>
      </c>
      <c r="W9" s="106"/>
      <c r="X9" s="106"/>
      <c r="Y9" s="106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83</v>
      </c>
      <c r="B10" s="15" t="s">
        <v>84</v>
      </c>
      <c r="C10" s="16"/>
      <c r="D10" s="15" t="s">
        <v>85</v>
      </c>
      <c r="E10" s="15" t="s">
        <v>86</v>
      </c>
      <c r="F10" s="15" t="s">
        <v>87</v>
      </c>
      <c r="G10" s="15" t="s">
        <v>88</v>
      </c>
      <c r="H10" s="15" t="s">
        <v>89</v>
      </c>
      <c r="I10" s="15" t="s">
        <v>68</v>
      </c>
      <c r="J10" s="15"/>
      <c r="K10" s="15" t="s">
        <v>78</v>
      </c>
      <c r="L10" s="15" t="s">
        <v>65</v>
      </c>
      <c r="M10" s="17" t="s">
        <v>78</v>
      </c>
      <c r="N10" s="15" t="s">
        <v>65</v>
      </c>
      <c r="O10" s="20" t="s">
        <v>90</v>
      </c>
      <c r="P10" s="101"/>
      <c r="Q10" s="102" t="s">
        <v>91</v>
      </c>
      <c r="R10" s="102" t="s">
        <v>92</v>
      </c>
      <c r="S10" s="103" t="s">
        <v>93</v>
      </c>
      <c r="T10" s="105" t="s">
        <v>94</v>
      </c>
      <c r="U10" s="105" t="s">
        <v>95</v>
      </c>
      <c r="V10" s="105" t="s">
        <v>96</v>
      </c>
      <c r="W10" s="10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ht="13.5" thickTop="1"/>
    <row r="12" ht="12.75">
      <c r="B12" s="135" t="s">
        <v>121</v>
      </c>
    </row>
    <row r="13" ht="12.75">
      <c r="B13" s="115" t="s">
        <v>122</v>
      </c>
    </row>
    <row r="14" spans="1:22" ht="12.75">
      <c r="A14" s="113">
        <v>1</v>
      </c>
      <c r="B14" s="114" t="s">
        <v>123</v>
      </c>
      <c r="C14" s="115" t="s">
        <v>124</v>
      </c>
      <c r="D14" s="122" t="s">
        <v>125</v>
      </c>
      <c r="E14" s="117">
        <v>445.499</v>
      </c>
      <c r="F14" s="116" t="s">
        <v>126</v>
      </c>
      <c r="H14" s="118">
        <f>ROUND(E14*G14,2)</f>
        <v>0</v>
      </c>
      <c r="J14" s="118">
        <f>ROUND(E14*G14,2)</f>
        <v>0</v>
      </c>
      <c r="K14" s="119">
        <v>0.00431</v>
      </c>
      <c r="L14" s="119">
        <f>E14*K14</f>
        <v>1.92010069</v>
      </c>
      <c r="O14" s="116">
        <v>20</v>
      </c>
      <c r="P14" s="116" t="s">
        <v>127</v>
      </c>
      <c r="V14" s="120" t="s">
        <v>49</v>
      </c>
    </row>
    <row r="15" spans="4:22" ht="12.75">
      <c r="D15" s="122" t="s">
        <v>128</v>
      </c>
      <c r="V15" s="120" t="s">
        <v>0</v>
      </c>
    </row>
    <row r="16" spans="1:22" ht="25.5">
      <c r="A16" s="113">
        <v>2</v>
      </c>
      <c r="B16" s="114" t="s">
        <v>123</v>
      </c>
      <c r="C16" s="115" t="s">
        <v>129</v>
      </c>
      <c r="D16" s="122" t="s">
        <v>130</v>
      </c>
      <c r="E16" s="117">
        <v>121.202</v>
      </c>
      <c r="F16" s="116" t="s">
        <v>131</v>
      </c>
      <c r="H16" s="118">
        <f>ROUND(E16*G16,2)</f>
        <v>0</v>
      </c>
      <c r="J16" s="118">
        <f>ROUND(E16*G16,2)</f>
        <v>0</v>
      </c>
      <c r="K16" s="119">
        <v>0.05731</v>
      </c>
      <c r="L16" s="119">
        <f>E16*K16</f>
        <v>6.94608662</v>
      </c>
      <c r="O16" s="116">
        <v>20</v>
      </c>
      <c r="P16" s="116" t="s">
        <v>127</v>
      </c>
      <c r="V16" s="120" t="s">
        <v>49</v>
      </c>
    </row>
    <row r="17" spans="4:22" ht="12.75">
      <c r="D17" s="122" t="s">
        <v>132</v>
      </c>
      <c r="V17" s="120" t="s">
        <v>0</v>
      </c>
    </row>
    <row r="18" spans="1:22" ht="25.5">
      <c r="A18" s="113">
        <v>3</v>
      </c>
      <c r="B18" s="114" t="s">
        <v>133</v>
      </c>
      <c r="C18" s="115" t="s">
        <v>134</v>
      </c>
      <c r="D18" s="122" t="s">
        <v>135</v>
      </c>
      <c r="E18" s="117">
        <v>121.202</v>
      </c>
      <c r="F18" s="116" t="s">
        <v>131</v>
      </c>
      <c r="H18" s="118">
        <f>ROUND(E18*G18,2)</f>
        <v>0</v>
      </c>
      <c r="J18" s="118">
        <f>ROUND(E18*G18,2)</f>
        <v>0</v>
      </c>
      <c r="O18" s="116">
        <v>20</v>
      </c>
      <c r="P18" s="116" t="s">
        <v>127</v>
      </c>
      <c r="V18" s="120" t="s">
        <v>49</v>
      </c>
    </row>
    <row r="19" spans="1:22" ht="25.5">
      <c r="A19" s="113">
        <v>4</v>
      </c>
      <c r="B19" s="114" t="s">
        <v>133</v>
      </c>
      <c r="C19" s="115" t="s">
        <v>136</v>
      </c>
      <c r="D19" s="122" t="s">
        <v>137</v>
      </c>
      <c r="E19" s="117">
        <v>121.202</v>
      </c>
      <c r="F19" s="116" t="s">
        <v>131</v>
      </c>
      <c r="H19" s="118">
        <f>ROUND(E19*G19,2)</f>
        <v>0</v>
      </c>
      <c r="J19" s="118">
        <f>ROUND(E19*G19,2)</f>
        <v>0</v>
      </c>
      <c r="K19" s="119">
        <v>0.00033</v>
      </c>
      <c r="L19" s="119">
        <f>E19*K19</f>
        <v>0.039996659999999996</v>
      </c>
      <c r="O19" s="116">
        <v>20</v>
      </c>
      <c r="P19" s="116" t="s">
        <v>127</v>
      </c>
      <c r="V19" s="120" t="s">
        <v>49</v>
      </c>
    </row>
    <row r="20" spans="1:22" ht="25.5">
      <c r="A20" s="113">
        <v>5</v>
      </c>
      <c r="B20" s="114" t="s">
        <v>123</v>
      </c>
      <c r="C20" s="115" t="s">
        <v>138</v>
      </c>
      <c r="D20" s="122" t="s">
        <v>139</v>
      </c>
      <c r="E20" s="117">
        <v>520.878</v>
      </c>
      <c r="F20" s="116" t="s">
        <v>131</v>
      </c>
      <c r="H20" s="118">
        <f>ROUND(E20*G20,2)</f>
        <v>0</v>
      </c>
      <c r="J20" s="118">
        <f>ROUND(E20*G20,2)</f>
        <v>0</v>
      </c>
      <c r="K20" s="119">
        <v>0.02056</v>
      </c>
      <c r="L20" s="119">
        <f>E20*K20</f>
        <v>10.70925168</v>
      </c>
      <c r="O20" s="116">
        <v>20</v>
      </c>
      <c r="P20" s="116" t="s">
        <v>127</v>
      </c>
      <c r="V20" s="120" t="s">
        <v>49</v>
      </c>
    </row>
    <row r="21" spans="1:22" ht="25.5">
      <c r="A21" s="113">
        <v>6</v>
      </c>
      <c r="B21" s="114" t="s">
        <v>133</v>
      </c>
      <c r="C21" s="115" t="s">
        <v>140</v>
      </c>
      <c r="D21" s="122" t="s">
        <v>141</v>
      </c>
      <c r="E21" s="117">
        <v>90.08</v>
      </c>
      <c r="F21" s="116" t="s">
        <v>131</v>
      </c>
      <c r="H21" s="118">
        <f>ROUND(E21*G21,2)</f>
        <v>0</v>
      </c>
      <c r="J21" s="118">
        <f>ROUND(E21*G21,2)</f>
        <v>0</v>
      </c>
      <c r="K21" s="119">
        <v>0.0044</v>
      </c>
      <c r="L21" s="119">
        <f>E21*K21</f>
        <v>0.39635200000000004</v>
      </c>
      <c r="O21" s="116">
        <v>20</v>
      </c>
      <c r="P21" s="116" t="s">
        <v>127</v>
      </c>
      <c r="V21" s="120" t="s">
        <v>49</v>
      </c>
    </row>
    <row r="22" spans="4:22" ht="12.75">
      <c r="D22" s="122" t="s">
        <v>142</v>
      </c>
      <c r="V22" s="120" t="s">
        <v>0</v>
      </c>
    </row>
    <row r="23" spans="4:22" ht="12.75">
      <c r="D23" s="122" t="s">
        <v>143</v>
      </c>
      <c r="V23" s="120" t="s">
        <v>0</v>
      </c>
    </row>
    <row r="24" spans="1:22" ht="12.75">
      <c r="A24" s="113">
        <v>7</v>
      </c>
      <c r="B24" s="114" t="s">
        <v>133</v>
      </c>
      <c r="C24" s="115" t="s">
        <v>144</v>
      </c>
      <c r="D24" s="122" t="s">
        <v>145</v>
      </c>
      <c r="E24" s="117">
        <v>90.08</v>
      </c>
      <c r="F24" s="116" t="s">
        <v>131</v>
      </c>
      <c r="H24" s="118">
        <f>ROUND(E24*G24,2)</f>
        <v>0</v>
      </c>
      <c r="J24" s="118">
        <f>ROUND(E24*G24,2)</f>
        <v>0</v>
      </c>
      <c r="K24" s="119">
        <v>0.00013</v>
      </c>
      <c r="L24" s="119">
        <f>E24*K24</f>
        <v>0.0117104</v>
      </c>
      <c r="O24" s="116">
        <v>20</v>
      </c>
      <c r="P24" s="116" t="s">
        <v>127</v>
      </c>
      <c r="V24" s="120" t="s">
        <v>49</v>
      </c>
    </row>
    <row r="25" spans="1:22" ht="12.75">
      <c r="A25" s="113">
        <v>8</v>
      </c>
      <c r="B25" s="114" t="s">
        <v>123</v>
      </c>
      <c r="C25" s="115" t="s">
        <v>146</v>
      </c>
      <c r="D25" s="122" t="s">
        <v>147</v>
      </c>
      <c r="E25" s="117">
        <v>520.878</v>
      </c>
      <c r="F25" s="116" t="s">
        <v>131</v>
      </c>
      <c r="H25" s="118">
        <f>ROUND(E25*G25,2)</f>
        <v>0</v>
      </c>
      <c r="J25" s="118">
        <f>ROUND(E25*G25,2)</f>
        <v>0</v>
      </c>
      <c r="O25" s="116">
        <v>20</v>
      </c>
      <c r="P25" s="116" t="s">
        <v>127</v>
      </c>
      <c r="V25" s="120" t="s">
        <v>49</v>
      </c>
    </row>
    <row r="26" spans="1:22" ht="25.5">
      <c r="A26" s="113">
        <v>9</v>
      </c>
      <c r="B26" s="114" t="s">
        <v>133</v>
      </c>
      <c r="C26" s="115" t="s">
        <v>148</v>
      </c>
      <c r="D26" s="122" t="s">
        <v>149</v>
      </c>
      <c r="E26" s="117">
        <v>90.08</v>
      </c>
      <c r="F26" s="116" t="s">
        <v>131</v>
      </c>
      <c r="H26" s="118">
        <f>ROUND(E26*G26,2)</f>
        <v>0</v>
      </c>
      <c r="J26" s="118">
        <f>ROUND(E26*G26,2)</f>
        <v>0</v>
      </c>
      <c r="K26" s="119">
        <v>0.01204</v>
      </c>
      <c r="L26" s="119">
        <f>E26*K26</f>
        <v>1.0845632</v>
      </c>
      <c r="O26" s="116">
        <v>20</v>
      </c>
      <c r="P26" s="116" t="s">
        <v>127</v>
      </c>
      <c r="V26" s="120" t="s">
        <v>49</v>
      </c>
    </row>
    <row r="27" spans="1:22" ht="25.5">
      <c r="A27" s="113">
        <v>10</v>
      </c>
      <c r="B27" s="114" t="s">
        <v>133</v>
      </c>
      <c r="C27" s="115" t="s">
        <v>150</v>
      </c>
      <c r="D27" s="122" t="s">
        <v>151</v>
      </c>
      <c r="E27" s="117">
        <v>160.037</v>
      </c>
      <c r="F27" s="116" t="s">
        <v>131</v>
      </c>
      <c r="H27" s="118">
        <f>ROUND(E27*G27,2)</f>
        <v>0</v>
      </c>
      <c r="J27" s="118">
        <f>ROUND(E27*G27,2)</f>
        <v>0</v>
      </c>
      <c r="K27" s="119">
        <v>0.01968</v>
      </c>
      <c r="L27" s="119">
        <f>E27*K27</f>
        <v>3.14952816</v>
      </c>
      <c r="O27" s="116">
        <v>20</v>
      </c>
      <c r="P27" s="116" t="s">
        <v>127</v>
      </c>
      <c r="V27" s="120" t="s">
        <v>49</v>
      </c>
    </row>
    <row r="28" spans="4:22" ht="12.75">
      <c r="D28" s="122" t="s">
        <v>152</v>
      </c>
      <c r="V28" s="120" t="s">
        <v>0</v>
      </c>
    </row>
    <row r="29" spans="4:22" ht="12.75">
      <c r="D29" s="122" t="s">
        <v>153</v>
      </c>
      <c r="V29" s="120" t="s">
        <v>0</v>
      </c>
    </row>
    <row r="30" spans="4:22" ht="12.75">
      <c r="D30" s="122" t="s">
        <v>154</v>
      </c>
      <c r="V30" s="120" t="s">
        <v>0</v>
      </c>
    </row>
    <row r="31" spans="1:22" ht="25.5">
      <c r="A31" s="113">
        <v>11</v>
      </c>
      <c r="B31" s="114" t="s">
        <v>133</v>
      </c>
      <c r="C31" s="115" t="s">
        <v>155</v>
      </c>
      <c r="D31" s="122" t="s">
        <v>156</v>
      </c>
      <c r="E31" s="117">
        <v>430.798</v>
      </c>
      <c r="F31" s="116" t="s">
        <v>131</v>
      </c>
      <c r="H31" s="118">
        <f>ROUND(E31*G31,2)</f>
        <v>0</v>
      </c>
      <c r="J31" s="118">
        <f>ROUND(E31*G31,2)</f>
        <v>0</v>
      </c>
      <c r="K31" s="119">
        <v>0.02913</v>
      </c>
      <c r="L31" s="119">
        <f>E31*K31</f>
        <v>12.54914574</v>
      </c>
      <c r="O31" s="116">
        <v>20</v>
      </c>
      <c r="P31" s="116" t="s">
        <v>127</v>
      </c>
      <c r="V31" s="120" t="s">
        <v>49</v>
      </c>
    </row>
    <row r="32" spans="4:22" ht="25.5">
      <c r="D32" s="122" t="s">
        <v>157</v>
      </c>
      <c r="V32" s="120" t="s">
        <v>0</v>
      </c>
    </row>
    <row r="33" spans="4:22" ht="25.5">
      <c r="D33" s="122" t="s">
        <v>158</v>
      </c>
      <c r="V33" s="120" t="s">
        <v>0</v>
      </c>
    </row>
    <row r="34" spans="1:22" ht="25.5">
      <c r="A34" s="113">
        <v>12</v>
      </c>
      <c r="B34" s="114" t="s">
        <v>133</v>
      </c>
      <c r="C34" s="115" t="s">
        <v>159</v>
      </c>
      <c r="D34" s="122" t="s">
        <v>160</v>
      </c>
      <c r="E34" s="117">
        <v>359.95</v>
      </c>
      <c r="F34" s="116" t="s">
        <v>126</v>
      </c>
      <c r="H34" s="118">
        <f>ROUND(E34*G34,2)</f>
        <v>0</v>
      </c>
      <c r="J34" s="118">
        <f>ROUND(E34*G34,2)</f>
        <v>0</v>
      </c>
      <c r="K34" s="119">
        <v>0.01146</v>
      </c>
      <c r="L34" s="119">
        <f>E34*K34</f>
        <v>4.125026999999999</v>
      </c>
      <c r="O34" s="116">
        <v>20</v>
      </c>
      <c r="P34" s="116" t="s">
        <v>127</v>
      </c>
      <c r="V34" s="120" t="s">
        <v>49</v>
      </c>
    </row>
    <row r="35" spans="4:22" ht="12.75">
      <c r="D35" s="122" t="s">
        <v>161</v>
      </c>
      <c r="V35" s="120" t="s">
        <v>0</v>
      </c>
    </row>
    <row r="36" spans="1:22" ht="12.75">
      <c r="A36" s="113">
        <v>13</v>
      </c>
      <c r="B36" s="114" t="s">
        <v>133</v>
      </c>
      <c r="C36" s="115" t="s">
        <v>162</v>
      </c>
      <c r="D36" s="122" t="s">
        <v>163</v>
      </c>
      <c r="E36" s="117">
        <v>20</v>
      </c>
      <c r="F36" s="116" t="s">
        <v>126</v>
      </c>
      <c r="H36" s="118">
        <f>ROUND(E36*G36,2)</f>
        <v>0</v>
      </c>
      <c r="J36" s="118">
        <f>ROUND(E36*G36,2)</f>
        <v>0</v>
      </c>
      <c r="K36" s="119">
        <v>0.00158</v>
      </c>
      <c r="L36" s="119">
        <f>E36*K36</f>
        <v>0.0316</v>
      </c>
      <c r="O36" s="116">
        <v>20</v>
      </c>
      <c r="P36" s="116" t="s">
        <v>127</v>
      </c>
      <c r="V36" s="120" t="s">
        <v>49</v>
      </c>
    </row>
    <row r="37" spans="4:22" ht="12.75">
      <c r="D37" s="122" t="s">
        <v>164</v>
      </c>
      <c r="V37" s="120" t="s">
        <v>0</v>
      </c>
    </row>
    <row r="38" spans="1:22" ht="12.75">
      <c r="A38" s="113">
        <v>14</v>
      </c>
      <c r="B38" s="114" t="s">
        <v>133</v>
      </c>
      <c r="C38" s="115" t="s">
        <v>165</v>
      </c>
      <c r="D38" s="122" t="s">
        <v>166</v>
      </c>
      <c r="E38" s="117">
        <v>263.06</v>
      </c>
      <c r="F38" s="116" t="s">
        <v>126</v>
      </c>
      <c r="H38" s="118">
        <f>ROUND(E38*G38,2)</f>
        <v>0</v>
      </c>
      <c r="J38" s="118">
        <f>ROUND(E38*G38,2)</f>
        <v>0</v>
      </c>
      <c r="O38" s="116">
        <v>20</v>
      </c>
      <c r="P38" s="116" t="s">
        <v>127</v>
      </c>
      <c r="V38" s="120" t="s">
        <v>49</v>
      </c>
    </row>
    <row r="39" spans="4:22" ht="12.75">
      <c r="D39" s="122" t="s">
        <v>167</v>
      </c>
      <c r="V39" s="120" t="s">
        <v>0</v>
      </c>
    </row>
    <row r="40" spans="4:22" ht="12.75">
      <c r="D40" s="122" t="s">
        <v>168</v>
      </c>
      <c r="V40" s="120" t="s">
        <v>0</v>
      </c>
    </row>
    <row r="41" spans="1:22" ht="12.75">
      <c r="A41" s="113">
        <v>15</v>
      </c>
      <c r="B41" s="114" t="s">
        <v>133</v>
      </c>
      <c r="C41" s="115" t="s">
        <v>169</v>
      </c>
      <c r="D41" s="122" t="s">
        <v>170</v>
      </c>
      <c r="E41" s="117">
        <v>96.89</v>
      </c>
      <c r="F41" s="116" t="s">
        <v>126</v>
      </c>
      <c r="H41" s="118">
        <f>ROUND(E41*G41,2)</f>
        <v>0</v>
      </c>
      <c r="J41" s="118">
        <f>ROUND(E41*G41,2)</f>
        <v>0</v>
      </c>
      <c r="O41" s="116">
        <v>20</v>
      </c>
      <c r="P41" s="116" t="s">
        <v>127</v>
      </c>
      <c r="V41" s="120" t="s">
        <v>49</v>
      </c>
    </row>
    <row r="42" spans="4:22" ht="12.75">
      <c r="D42" s="122" t="s">
        <v>171</v>
      </c>
      <c r="V42" s="120" t="s">
        <v>0</v>
      </c>
    </row>
    <row r="43" spans="1:22" ht="25.5">
      <c r="A43" s="113">
        <v>16</v>
      </c>
      <c r="B43" s="114" t="s">
        <v>133</v>
      </c>
      <c r="C43" s="115" t="s">
        <v>172</v>
      </c>
      <c r="D43" s="122" t="s">
        <v>173</v>
      </c>
      <c r="E43" s="117">
        <v>25.7</v>
      </c>
      <c r="F43" s="116" t="s">
        <v>131</v>
      </c>
      <c r="H43" s="118">
        <f aca="true" t="shared" si="0" ref="H43:H51">ROUND(E43*G43,2)</f>
        <v>0</v>
      </c>
      <c r="J43" s="118">
        <f aca="true" t="shared" si="1" ref="J43:J51">ROUND(E43*G43,2)</f>
        <v>0</v>
      </c>
      <c r="K43" s="119">
        <v>0.1173</v>
      </c>
      <c r="L43" s="119">
        <f>E43*K43</f>
        <v>3.01461</v>
      </c>
      <c r="O43" s="116">
        <v>20</v>
      </c>
      <c r="P43" s="116" t="s">
        <v>127</v>
      </c>
      <c r="V43" s="120" t="s">
        <v>49</v>
      </c>
    </row>
    <row r="44" spans="1:22" ht="25.5">
      <c r="A44" s="113">
        <v>17</v>
      </c>
      <c r="B44" s="114" t="s">
        <v>133</v>
      </c>
      <c r="C44" s="115" t="s">
        <v>174</v>
      </c>
      <c r="D44" s="122" t="s">
        <v>175</v>
      </c>
      <c r="E44" s="117">
        <v>375.21</v>
      </c>
      <c r="F44" s="116" t="s">
        <v>131</v>
      </c>
      <c r="H44" s="118">
        <f t="shared" si="0"/>
        <v>0</v>
      </c>
      <c r="J44" s="118">
        <f t="shared" si="1"/>
        <v>0</v>
      </c>
      <c r="K44" s="119">
        <v>0.15957</v>
      </c>
      <c r="L44" s="119">
        <f>E44*K44</f>
        <v>59.872259699999994</v>
      </c>
      <c r="O44" s="116">
        <v>20</v>
      </c>
      <c r="P44" s="116" t="s">
        <v>127</v>
      </c>
      <c r="V44" s="120" t="s">
        <v>49</v>
      </c>
    </row>
    <row r="45" spans="1:22" ht="25.5">
      <c r="A45" s="113">
        <v>18</v>
      </c>
      <c r="B45" s="114" t="s">
        <v>133</v>
      </c>
      <c r="C45" s="115" t="s">
        <v>176</v>
      </c>
      <c r="D45" s="122" t="s">
        <v>177</v>
      </c>
      <c r="E45" s="117">
        <v>690.61</v>
      </c>
      <c r="F45" s="116" t="s">
        <v>131</v>
      </c>
      <c r="H45" s="118">
        <f t="shared" si="0"/>
        <v>0</v>
      </c>
      <c r="J45" s="118">
        <f t="shared" si="1"/>
        <v>0</v>
      </c>
      <c r="O45" s="116">
        <v>20</v>
      </c>
      <c r="P45" s="116" t="s">
        <v>127</v>
      </c>
      <c r="V45" s="120" t="s">
        <v>49</v>
      </c>
    </row>
    <row r="46" spans="1:22" ht="25.5">
      <c r="A46" s="113">
        <v>19</v>
      </c>
      <c r="B46" s="114" t="s">
        <v>133</v>
      </c>
      <c r="C46" s="115" t="s">
        <v>178</v>
      </c>
      <c r="D46" s="122" t="s">
        <v>179</v>
      </c>
      <c r="E46" s="117">
        <v>2</v>
      </c>
      <c r="F46" s="116" t="s">
        <v>180</v>
      </c>
      <c r="H46" s="118">
        <f t="shared" si="0"/>
        <v>0</v>
      </c>
      <c r="J46" s="118">
        <f t="shared" si="1"/>
        <v>0</v>
      </c>
      <c r="K46" s="119">
        <v>0.00072</v>
      </c>
      <c r="L46" s="119">
        <f aca="true" t="shared" si="2" ref="L46:L51">E46*K46</f>
        <v>0.00144</v>
      </c>
      <c r="O46" s="116">
        <v>20</v>
      </c>
      <c r="P46" s="116" t="s">
        <v>127</v>
      </c>
      <c r="V46" s="120" t="s">
        <v>49</v>
      </c>
    </row>
    <row r="47" spans="1:22" ht="25.5">
      <c r="A47" s="113">
        <v>20</v>
      </c>
      <c r="B47" s="114" t="s">
        <v>133</v>
      </c>
      <c r="C47" s="115" t="s">
        <v>181</v>
      </c>
      <c r="D47" s="122" t="s">
        <v>182</v>
      </c>
      <c r="E47" s="117">
        <v>58</v>
      </c>
      <c r="F47" s="116" t="s">
        <v>180</v>
      </c>
      <c r="H47" s="118">
        <f t="shared" si="0"/>
        <v>0</v>
      </c>
      <c r="J47" s="118">
        <f t="shared" si="1"/>
        <v>0</v>
      </c>
      <c r="K47" s="119">
        <v>0.0012</v>
      </c>
      <c r="L47" s="119">
        <f t="shared" si="2"/>
        <v>0.0696</v>
      </c>
      <c r="O47" s="116">
        <v>20</v>
      </c>
      <c r="P47" s="116" t="s">
        <v>127</v>
      </c>
      <c r="V47" s="120" t="s">
        <v>49</v>
      </c>
    </row>
    <row r="48" spans="1:22" ht="14.25" customHeight="1">
      <c r="A48" s="113">
        <v>21</v>
      </c>
      <c r="B48" s="114" t="s">
        <v>133</v>
      </c>
      <c r="C48" s="115" t="s">
        <v>183</v>
      </c>
      <c r="D48" s="122" t="s">
        <v>184</v>
      </c>
      <c r="E48" s="117">
        <v>2</v>
      </c>
      <c r="F48" s="116" t="s">
        <v>180</v>
      </c>
      <c r="H48" s="118">
        <f t="shared" si="0"/>
        <v>0</v>
      </c>
      <c r="J48" s="118">
        <f t="shared" si="1"/>
        <v>0</v>
      </c>
      <c r="K48" s="119">
        <v>0.003</v>
      </c>
      <c r="L48" s="119">
        <f t="shared" si="2"/>
        <v>0.006</v>
      </c>
      <c r="O48" s="116">
        <v>20</v>
      </c>
      <c r="P48" s="116" t="s">
        <v>127</v>
      </c>
      <c r="V48" s="120" t="s">
        <v>49</v>
      </c>
    </row>
    <row r="49" spans="1:22" ht="25.5">
      <c r="A49" s="113">
        <v>22</v>
      </c>
      <c r="B49" s="114" t="s">
        <v>133</v>
      </c>
      <c r="C49" s="115" t="s">
        <v>185</v>
      </c>
      <c r="D49" s="122" t="s">
        <v>186</v>
      </c>
      <c r="E49" s="117">
        <v>3</v>
      </c>
      <c r="F49" s="116" t="s">
        <v>180</v>
      </c>
      <c r="H49" s="118">
        <f t="shared" si="0"/>
        <v>0</v>
      </c>
      <c r="J49" s="118">
        <f t="shared" si="1"/>
        <v>0</v>
      </c>
      <c r="K49" s="119">
        <v>0.0006</v>
      </c>
      <c r="L49" s="119">
        <f t="shared" si="2"/>
        <v>0.0018</v>
      </c>
      <c r="O49" s="116">
        <v>20</v>
      </c>
      <c r="P49" s="116" t="s">
        <v>127</v>
      </c>
      <c r="V49" s="120" t="s">
        <v>49</v>
      </c>
    </row>
    <row r="50" spans="1:22" ht="25.5">
      <c r="A50" s="113">
        <v>23</v>
      </c>
      <c r="B50" s="114" t="s">
        <v>133</v>
      </c>
      <c r="C50" s="115" t="s">
        <v>187</v>
      </c>
      <c r="D50" s="122" t="s">
        <v>188</v>
      </c>
      <c r="E50" s="117">
        <v>1</v>
      </c>
      <c r="F50" s="116" t="s">
        <v>180</v>
      </c>
      <c r="H50" s="118">
        <f t="shared" si="0"/>
        <v>0</v>
      </c>
      <c r="J50" s="118">
        <f t="shared" si="1"/>
        <v>0</v>
      </c>
      <c r="K50" s="119">
        <v>0.00167</v>
      </c>
      <c r="L50" s="119">
        <f t="shared" si="2"/>
        <v>0.00167</v>
      </c>
      <c r="O50" s="116">
        <v>20</v>
      </c>
      <c r="P50" s="116" t="s">
        <v>127</v>
      </c>
      <c r="V50" s="120" t="s">
        <v>49</v>
      </c>
    </row>
    <row r="51" spans="1:22" ht="25.5">
      <c r="A51" s="113">
        <v>24</v>
      </c>
      <c r="B51" s="114" t="s">
        <v>133</v>
      </c>
      <c r="C51" s="115" t="s">
        <v>189</v>
      </c>
      <c r="D51" s="122" t="s">
        <v>190</v>
      </c>
      <c r="E51" s="117">
        <v>84.39</v>
      </c>
      <c r="F51" s="116" t="s">
        <v>126</v>
      </c>
      <c r="H51" s="118">
        <f t="shared" si="0"/>
        <v>0</v>
      </c>
      <c r="J51" s="118">
        <f t="shared" si="1"/>
        <v>0</v>
      </c>
      <c r="K51" s="119">
        <v>0.00884</v>
      </c>
      <c r="L51" s="119">
        <f t="shared" si="2"/>
        <v>0.7460076000000001</v>
      </c>
      <c r="O51" s="116">
        <v>20</v>
      </c>
      <c r="P51" s="116" t="s">
        <v>127</v>
      </c>
      <c r="V51" s="120" t="s">
        <v>49</v>
      </c>
    </row>
    <row r="52" spans="4:22" ht="12.75">
      <c r="D52" s="122" t="s">
        <v>191</v>
      </c>
      <c r="V52" s="120" t="s">
        <v>0</v>
      </c>
    </row>
    <row r="53" spans="4:14" ht="12.75">
      <c r="D53" s="136" t="s">
        <v>192</v>
      </c>
      <c r="E53" s="137">
        <f>J53</f>
        <v>0</v>
      </c>
      <c r="H53" s="137">
        <f>SUM(H12:H52)</f>
        <v>0</v>
      </c>
      <c r="I53" s="137">
        <f>SUM(I12:I52)</f>
        <v>0</v>
      </c>
      <c r="J53" s="137">
        <f>SUM(J12:J52)</f>
        <v>0</v>
      </c>
      <c r="L53" s="138">
        <f>SUM(L12:L52)</f>
        <v>104.67674944999999</v>
      </c>
      <c r="N53" s="139">
        <f>SUM(N12:N52)</f>
        <v>0</v>
      </c>
    </row>
    <row r="55" ht="12.75">
      <c r="B55" s="115" t="s">
        <v>193</v>
      </c>
    </row>
    <row r="56" spans="1:22" ht="25.5">
      <c r="A56" s="113">
        <v>25</v>
      </c>
      <c r="B56" s="114" t="s">
        <v>194</v>
      </c>
      <c r="C56" s="115" t="s">
        <v>195</v>
      </c>
      <c r="D56" s="122" t="s">
        <v>196</v>
      </c>
      <c r="E56" s="117">
        <v>726.079</v>
      </c>
      <c r="F56" s="116" t="s">
        <v>131</v>
      </c>
      <c r="H56" s="118">
        <f>ROUND(E56*G56,2)</f>
        <v>0</v>
      </c>
      <c r="J56" s="118">
        <f>ROUND(E56*G56,2)</f>
        <v>0</v>
      </c>
      <c r="O56" s="116">
        <v>20</v>
      </c>
      <c r="P56" s="116" t="s">
        <v>127</v>
      </c>
      <c r="V56" s="120" t="s">
        <v>49</v>
      </c>
    </row>
    <row r="57" spans="4:22" ht="25.5">
      <c r="D57" s="122" t="s">
        <v>197</v>
      </c>
      <c r="V57" s="120" t="s">
        <v>0</v>
      </c>
    </row>
    <row r="58" spans="4:22" ht="12.75">
      <c r="D58" s="122" t="s">
        <v>198</v>
      </c>
      <c r="V58" s="120" t="s">
        <v>0</v>
      </c>
    </row>
    <row r="59" spans="1:22" ht="25.5">
      <c r="A59" s="113">
        <v>26</v>
      </c>
      <c r="B59" s="114" t="s">
        <v>194</v>
      </c>
      <c r="C59" s="115" t="s">
        <v>199</v>
      </c>
      <c r="D59" s="122" t="s">
        <v>200</v>
      </c>
      <c r="E59" s="117">
        <v>726.079</v>
      </c>
      <c r="F59" s="116" t="s">
        <v>131</v>
      </c>
      <c r="H59" s="118">
        <f aca="true" t="shared" si="3" ref="H59:H64">ROUND(E59*G59,2)</f>
        <v>0</v>
      </c>
      <c r="J59" s="118">
        <f aca="true" t="shared" si="4" ref="J59:J64">ROUND(E59*G59,2)</f>
        <v>0</v>
      </c>
      <c r="K59" s="119">
        <v>0.00061</v>
      </c>
      <c r="L59" s="119">
        <f>E59*K59</f>
        <v>0.4429081899999999</v>
      </c>
      <c r="O59" s="116">
        <v>20</v>
      </c>
      <c r="P59" s="116" t="s">
        <v>127</v>
      </c>
      <c r="V59" s="120" t="s">
        <v>49</v>
      </c>
    </row>
    <row r="60" spans="1:22" ht="25.5">
      <c r="A60" s="113">
        <v>27</v>
      </c>
      <c r="B60" s="114" t="s">
        <v>194</v>
      </c>
      <c r="C60" s="115" t="s">
        <v>201</v>
      </c>
      <c r="D60" s="122" t="s">
        <v>202</v>
      </c>
      <c r="E60" s="117">
        <v>726.079</v>
      </c>
      <c r="F60" s="116" t="s">
        <v>131</v>
      </c>
      <c r="H60" s="118">
        <f t="shared" si="3"/>
        <v>0</v>
      </c>
      <c r="J60" s="118">
        <f t="shared" si="4"/>
        <v>0</v>
      </c>
      <c r="O60" s="116">
        <v>20</v>
      </c>
      <c r="P60" s="116" t="s">
        <v>127</v>
      </c>
      <c r="V60" s="120" t="s">
        <v>49</v>
      </c>
    </row>
    <row r="61" spans="1:22" ht="12.75">
      <c r="A61" s="113">
        <v>28</v>
      </c>
      <c r="B61" s="114" t="s">
        <v>194</v>
      </c>
      <c r="C61" s="115" t="s">
        <v>203</v>
      </c>
      <c r="D61" s="122" t="s">
        <v>204</v>
      </c>
      <c r="E61" s="117">
        <v>690.61</v>
      </c>
      <c r="F61" s="116" t="s">
        <v>131</v>
      </c>
      <c r="H61" s="118">
        <f t="shared" si="3"/>
        <v>0</v>
      </c>
      <c r="J61" s="118">
        <f t="shared" si="4"/>
        <v>0</v>
      </c>
      <c r="K61" s="119">
        <v>0.00588</v>
      </c>
      <c r="L61" s="119">
        <f>E61*K61</f>
        <v>4.0607868</v>
      </c>
      <c r="O61" s="116">
        <v>20</v>
      </c>
      <c r="P61" s="116" t="s">
        <v>127</v>
      </c>
      <c r="V61" s="120" t="s">
        <v>49</v>
      </c>
    </row>
    <row r="62" spans="1:22" ht="25.5">
      <c r="A62" s="113">
        <v>29</v>
      </c>
      <c r="B62" s="114" t="s">
        <v>133</v>
      </c>
      <c r="C62" s="115" t="s">
        <v>205</v>
      </c>
      <c r="D62" s="122" t="s">
        <v>206</v>
      </c>
      <c r="E62" s="117">
        <v>690.61</v>
      </c>
      <c r="F62" s="116" t="s">
        <v>131</v>
      </c>
      <c r="H62" s="118">
        <f t="shared" si="3"/>
        <v>0</v>
      </c>
      <c r="J62" s="118">
        <f t="shared" si="4"/>
        <v>0</v>
      </c>
      <c r="K62" s="119">
        <v>2E-05</v>
      </c>
      <c r="L62" s="119">
        <f>E62*K62</f>
        <v>0.013812200000000002</v>
      </c>
      <c r="O62" s="116">
        <v>20</v>
      </c>
      <c r="P62" s="116" t="s">
        <v>127</v>
      </c>
      <c r="V62" s="120" t="s">
        <v>49</v>
      </c>
    </row>
    <row r="63" spans="1:22" ht="12.75">
      <c r="A63" s="113">
        <v>30</v>
      </c>
      <c r="B63" s="114" t="s">
        <v>133</v>
      </c>
      <c r="C63" s="115" t="s">
        <v>207</v>
      </c>
      <c r="D63" s="122" t="s">
        <v>208</v>
      </c>
      <c r="E63" s="117">
        <v>19.5</v>
      </c>
      <c r="F63" s="116" t="s">
        <v>180</v>
      </c>
      <c r="H63" s="118">
        <f t="shared" si="3"/>
        <v>0</v>
      </c>
      <c r="J63" s="118">
        <f t="shared" si="4"/>
        <v>0</v>
      </c>
      <c r="K63" s="119">
        <v>0.00198</v>
      </c>
      <c r="L63" s="119">
        <f>E63*K63</f>
        <v>0.03861</v>
      </c>
      <c r="O63" s="116">
        <v>20</v>
      </c>
      <c r="P63" s="116" t="s">
        <v>127</v>
      </c>
      <c r="V63" s="120" t="s">
        <v>49</v>
      </c>
    </row>
    <row r="64" spans="1:22" ht="25.5">
      <c r="A64" s="113">
        <v>31</v>
      </c>
      <c r="B64" s="114" t="s">
        <v>123</v>
      </c>
      <c r="C64" s="115" t="s">
        <v>209</v>
      </c>
      <c r="D64" s="122" t="s">
        <v>210</v>
      </c>
      <c r="E64" s="117">
        <v>19.5</v>
      </c>
      <c r="F64" s="116" t="s">
        <v>126</v>
      </c>
      <c r="H64" s="118">
        <f t="shared" si="3"/>
        <v>0</v>
      </c>
      <c r="J64" s="118">
        <f t="shared" si="4"/>
        <v>0</v>
      </c>
      <c r="K64" s="119">
        <v>0.14575</v>
      </c>
      <c r="L64" s="119">
        <f>E64*K64</f>
        <v>2.842125</v>
      </c>
      <c r="M64" s="117">
        <v>0.06</v>
      </c>
      <c r="N64" s="117">
        <f>E64*M64</f>
        <v>1.17</v>
      </c>
      <c r="O64" s="116">
        <v>20</v>
      </c>
      <c r="P64" s="116" t="s">
        <v>127</v>
      </c>
      <c r="V64" s="120" t="s">
        <v>49</v>
      </c>
    </row>
    <row r="65" spans="4:22" ht="12.75">
      <c r="D65" s="122" t="s">
        <v>211</v>
      </c>
      <c r="V65" s="120" t="s">
        <v>0</v>
      </c>
    </row>
    <row r="66" spans="1:22" ht="25.5">
      <c r="A66" s="113">
        <v>32</v>
      </c>
      <c r="B66" s="114" t="s">
        <v>212</v>
      </c>
      <c r="C66" s="115" t="s">
        <v>213</v>
      </c>
      <c r="D66" s="122" t="s">
        <v>214</v>
      </c>
      <c r="E66" s="117">
        <v>5.263</v>
      </c>
      <c r="F66" s="116" t="s">
        <v>131</v>
      </c>
      <c r="H66" s="118">
        <f>ROUND(E66*G66,2)</f>
        <v>0</v>
      </c>
      <c r="J66" s="118">
        <f>ROUND(E66*G66,2)</f>
        <v>0</v>
      </c>
      <c r="K66" s="119">
        <v>0.00068</v>
      </c>
      <c r="L66" s="119">
        <f>E66*K66</f>
        <v>0.0035788400000000002</v>
      </c>
      <c r="M66" s="117">
        <v>0.261</v>
      </c>
      <c r="N66" s="117">
        <f>E66*M66</f>
        <v>1.373643</v>
      </c>
      <c r="O66" s="116">
        <v>20</v>
      </c>
      <c r="P66" s="116" t="s">
        <v>127</v>
      </c>
      <c r="V66" s="120" t="s">
        <v>49</v>
      </c>
    </row>
    <row r="67" spans="4:22" ht="12.75">
      <c r="D67" s="122" t="s">
        <v>215</v>
      </c>
      <c r="V67" s="120" t="s">
        <v>0</v>
      </c>
    </row>
    <row r="68" spans="1:22" ht="12.75">
      <c r="A68" s="113">
        <v>33</v>
      </c>
      <c r="B68" s="114" t="s">
        <v>212</v>
      </c>
      <c r="C68" s="115" t="s">
        <v>216</v>
      </c>
      <c r="D68" s="122" t="s">
        <v>217</v>
      </c>
      <c r="E68" s="117">
        <v>60.137</v>
      </c>
      <c r="F68" s="116" t="s">
        <v>218</v>
      </c>
      <c r="H68" s="118">
        <f>ROUND(E68*G68,2)</f>
        <v>0</v>
      </c>
      <c r="J68" s="118">
        <f>ROUND(E68*G68,2)</f>
        <v>0</v>
      </c>
      <c r="M68" s="117">
        <v>2.2</v>
      </c>
      <c r="N68" s="117">
        <f>E68*M68</f>
        <v>132.3014</v>
      </c>
      <c r="O68" s="116">
        <v>20</v>
      </c>
      <c r="P68" s="116" t="s">
        <v>127</v>
      </c>
      <c r="V68" s="120" t="s">
        <v>49</v>
      </c>
    </row>
    <row r="69" spans="4:22" ht="25.5">
      <c r="D69" s="122" t="s">
        <v>219</v>
      </c>
      <c r="V69" s="120" t="s">
        <v>0</v>
      </c>
    </row>
    <row r="70" spans="1:22" ht="25.5">
      <c r="A70" s="113">
        <v>34</v>
      </c>
      <c r="B70" s="114" t="s">
        <v>212</v>
      </c>
      <c r="C70" s="115" t="s">
        <v>220</v>
      </c>
      <c r="D70" s="122" t="s">
        <v>221</v>
      </c>
      <c r="E70" s="117">
        <v>162.731</v>
      </c>
      <c r="F70" s="116" t="s">
        <v>131</v>
      </c>
      <c r="H70" s="118">
        <f>ROUND(E70*G70,2)</f>
        <v>0</v>
      </c>
      <c r="J70" s="118">
        <f>ROUND(E70*G70,2)</f>
        <v>0</v>
      </c>
      <c r="M70" s="117">
        <v>0.055</v>
      </c>
      <c r="N70" s="117">
        <f>E70*M70</f>
        <v>8.950205</v>
      </c>
      <c r="O70" s="116">
        <v>20</v>
      </c>
      <c r="P70" s="116" t="s">
        <v>127</v>
      </c>
      <c r="V70" s="120" t="s">
        <v>49</v>
      </c>
    </row>
    <row r="71" spans="4:22" ht="25.5">
      <c r="D71" s="122" t="s">
        <v>222</v>
      </c>
      <c r="V71" s="120" t="s">
        <v>0</v>
      </c>
    </row>
    <row r="72" spans="4:22" ht="25.5">
      <c r="D72" s="122" t="s">
        <v>223</v>
      </c>
      <c r="V72" s="120" t="s">
        <v>0</v>
      </c>
    </row>
    <row r="73" spans="1:22" ht="14.25" customHeight="1">
      <c r="A73" s="113">
        <v>35</v>
      </c>
      <c r="B73" s="114" t="s">
        <v>212</v>
      </c>
      <c r="C73" s="115" t="s">
        <v>224</v>
      </c>
      <c r="D73" s="122" t="s">
        <v>225</v>
      </c>
      <c r="E73" s="117">
        <v>2</v>
      </c>
      <c r="F73" s="116" t="s">
        <v>180</v>
      </c>
      <c r="H73" s="118">
        <f>ROUND(E73*G73,2)</f>
        <v>0</v>
      </c>
      <c r="J73" s="118">
        <f>ROUND(E73*G73,2)</f>
        <v>0</v>
      </c>
      <c r="O73" s="116">
        <v>20</v>
      </c>
      <c r="P73" s="116" t="s">
        <v>127</v>
      </c>
      <c r="V73" s="120" t="s">
        <v>49</v>
      </c>
    </row>
    <row r="74" spans="1:22" ht="12.75" customHeight="1">
      <c r="A74" s="113">
        <v>36</v>
      </c>
      <c r="B74" s="114" t="s">
        <v>212</v>
      </c>
      <c r="C74" s="115" t="s">
        <v>226</v>
      </c>
      <c r="D74" s="122" t="s">
        <v>227</v>
      </c>
      <c r="E74" s="117">
        <v>58</v>
      </c>
      <c r="F74" s="116" t="s">
        <v>180</v>
      </c>
      <c r="H74" s="118">
        <f>ROUND(E74*G74,2)</f>
        <v>0</v>
      </c>
      <c r="J74" s="118">
        <f>ROUND(E74*G74,2)</f>
        <v>0</v>
      </c>
      <c r="O74" s="116">
        <v>20</v>
      </c>
      <c r="P74" s="116" t="s">
        <v>127</v>
      </c>
      <c r="V74" s="120" t="s">
        <v>49</v>
      </c>
    </row>
    <row r="75" spans="1:22" ht="12.75">
      <c r="A75" s="113">
        <v>37</v>
      </c>
      <c r="B75" s="114" t="s">
        <v>212</v>
      </c>
      <c r="C75" s="115" t="s">
        <v>228</v>
      </c>
      <c r="D75" s="122" t="s">
        <v>229</v>
      </c>
      <c r="E75" s="117">
        <v>6</v>
      </c>
      <c r="F75" s="116" t="s">
        <v>180</v>
      </c>
      <c r="H75" s="118">
        <f>ROUND(E75*G75,2)</f>
        <v>0</v>
      </c>
      <c r="J75" s="118">
        <f>ROUND(E75*G75,2)</f>
        <v>0</v>
      </c>
      <c r="O75" s="116">
        <v>20</v>
      </c>
      <c r="P75" s="116" t="s">
        <v>127</v>
      </c>
      <c r="V75" s="120" t="s">
        <v>49</v>
      </c>
    </row>
    <row r="76" spans="1:22" ht="25.5">
      <c r="A76" s="113">
        <v>38</v>
      </c>
      <c r="B76" s="114" t="s">
        <v>212</v>
      </c>
      <c r="C76" s="115" t="s">
        <v>230</v>
      </c>
      <c r="D76" s="122" t="s">
        <v>231</v>
      </c>
      <c r="E76" s="117">
        <v>1.188</v>
      </c>
      <c r="F76" s="116" t="s">
        <v>131</v>
      </c>
      <c r="H76" s="118">
        <f>ROUND(E76*G76,2)</f>
        <v>0</v>
      </c>
      <c r="J76" s="118">
        <f>ROUND(E76*G76,2)</f>
        <v>0</v>
      </c>
      <c r="K76" s="119">
        <v>0.00225</v>
      </c>
      <c r="L76" s="119">
        <f>E76*K76</f>
        <v>0.0026729999999999996</v>
      </c>
      <c r="M76" s="117">
        <v>0.075</v>
      </c>
      <c r="N76" s="117">
        <f>E76*M76</f>
        <v>0.0891</v>
      </c>
      <c r="O76" s="116">
        <v>20</v>
      </c>
      <c r="P76" s="116" t="s">
        <v>127</v>
      </c>
      <c r="V76" s="120" t="s">
        <v>49</v>
      </c>
    </row>
    <row r="77" spans="4:22" ht="12.75">
      <c r="D77" s="122" t="s">
        <v>232</v>
      </c>
      <c r="V77" s="120" t="s">
        <v>0</v>
      </c>
    </row>
    <row r="78" spans="1:22" ht="25.5">
      <c r="A78" s="113">
        <v>39</v>
      </c>
      <c r="B78" s="114" t="s">
        <v>212</v>
      </c>
      <c r="C78" s="115" t="s">
        <v>233</v>
      </c>
      <c r="D78" s="122" t="s">
        <v>234</v>
      </c>
      <c r="E78" s="117">
        <v>162.81</v>
      </c>
      <c r="F78" s="116" t="s">
        <v>131</v>
      </c>
      <c r="H78" s="118">
        <f>ROUND(E78*G78,2)</f>
        <v>0</v>
      </c>
      <c r="J78" s="118">
        <f>ROUND(E78*G78,2)</f>
        <v>0</v>
      </c>
      <c r="K78" s="119">
        <v>0.00094</v>
      </c>
      <c r="L78" s="119">
        <f>E78*K78</f>
        <v>0.1530414</v>
      </c>
      <c r="M78" s="117">
        <v>0.054</v>
      </c>
      <c r="N78" s="117">
        <f>E78*M78</f>
        <v>8.79174</v>
      </c>
      <c r="O78" s="116">
        <v>20</v>
      </c>
      <c r="P78" s="116" t="s">
        <v>127</v>
      </c>
      <c r="V78" s="120" t="s">
        <v>49</v>
      </c>
    </row>
    <row r="79" spans="4:22" ht="12.75">
      <c r="D79" s="122" t="s">
        <v>235</v>
      </c>
      <c r="V79" s="120" t="s">
        <v>0</v>
      </c>
    </row>
    <row r="80" spans="1:22" ht="12.75">
      <c r="A80" s="113">
        <v>40</v>
      </c>
      <c r="B80" s="114" t="s">
        <v>212</v>
      </c>
      <c r="C80" s="115" t="s">
        <v>236</v>
      </c>
      <c r="D80" s="122" t="s">
        <v>237</v>
      </c>
      <c r="E80" s="117">
        <v>3.68</v>
      </c>
      <c r="F80" s="116" t="s">
        <v>131</v>
      </c>
      <c r="H80" s="118">
        <f>ROUND(E80*G80,2)</f>
        <v>0</v>
      </c>
      <c r="J80" s="118">
        <f>ROUND(E80*G80,2)</f>
        <v>0</v>
      </c>
      <c r="K80" s="119">
        <v>0.0012</v>
      </c>
      <c r="L80" s="119">
        <f>E80*K80</f>
        <v>0.004416</v>
      </c>
      <c r="M80" s="117">
        <v>0.088</v>
      </c>
      <c r="N80" s="117">
        <f>E80*M80</f>
        <v>0.32384</v>
      </c>
      <c r="O80" s="116">
        <v>20</v>
      </c>
      <c r="P80" s="116" t="s">
        <v>127</v>
      </c>
      <c r="V80" s="120" t="s">
        <v>49</v>
      </c>
    </row>
    <row r="81" spans="1:22" ht="12.75">
      <c r="A81" s="113">
        <v>41</v>
      </c>
      <c r="B81" s="114" t="s">
        <v>212</v>
      </c>
      <c r="C81" s="115" t="s">
        <v>238</v>
      </c>
      <c r="D81" s="122" t="s">
        <v>239</v>
      </c>
      <c r="E81" s="117">
        <v>2.5</v>
      </c>
      <c r="F81" s="116" t="s">
        <v>131</v>
      </c>
      <c r="H81" s="118">
        <f>ROUND(E81*G81,2)</f>
        <v>0</v>
      </c>
      <c r="J81" s="118">
        <f>ROUND(E81*G81,2)</f>
        <v>0</v>
      </c>
      <c r="K81" s="119">
        <v>0.00103</v>
      </c>
      <c r="L81" s="119">
        <f>E81*K81</f>
        <v>0.002575</v>
      </c>
      <c r="M81" s="117">
        <v>0.067</v>
      </c>
      <c r="N81" s="117">
        <f>E81*M81</f>
        <v>0.1675</v>
      </c>
      <c r="O81" s="116">
        <v>20</v>
      </c>
      <c r="P81" s="116" t="s">
        <v>127</v>
      </c>
      <c r="V81" s="120" t="s">
        <v>49</v>
      </c>
    </row>
    <row r="82" spans="1:22" ht="13.5" customHeight="1">
      <c r="A82" s="113">
        <v>42</v>
      </c>
      <c r="B82" s="114" t="s">
        <v>212</v>
      </c>
      <c r="C82" s="115" t="s">
        <v>240</v>
      </c>
      <c r="D82" s="122" t="s">
        <v>241</v>
      </c>
      <c r="E82" s="117">
        <v>6.395</v>
      </c>
      <c r="F82" s="116" t="s">
        <v>131</v>
      </c>
      <c r="H82" s="118">
        <f>ROUND(E82*G82,2)</f>
        <v>0</v>
      </c>
      <c r="J82" s="118">
        <f>ROUND(E82*G82,2)</f>
        <v>0</v>
      </c>
      <c r="K82" s="119">
        <v>0.0005</v>
      </c>
      <c r="L82" s="119">
        <f>E82*K82</f>
        <v>0.0031975</v>
      </c>
      <c r="M82" s="117">
        <v>0.015</v>
      </c>
      <c r="N82" s="117">
        <f>E82*M82</f>
        <v>0.095925</v>
      </c>
      <c r="O82" s="116">
        <v>20</v>
      </c>
      <c r="P82" s="116" t="s">
        <v>127</v>
      </c>
      <c r="V82" s="120" t="s">
        <v>49</v>
      </c>
    </row>
    <row r="83" spans="4:22" ht="12.75">
      <c r="D83" s="122" t="s">
        <v>242</v>
      </c>
      <c r="V83" s="120" t="s">
        <v>0</v>
      </c>
    </row>
    <row r="84" spans="1:22" ht="12.75">
      <c r="A84" s="113">
        <v>43</v>
      </c>
      <c r="B84" s="114" t="s">
        <v>212</v>
      </c>
      <c r="C84" s="115" t="s">
        <v>243</v>
      </c>
      <c r="D84" s="122" t="s">
        <v>244</v>
      </c>
      <c r="E84" s="117">
        <v>28.8</v>
      </c>
      <c r="F84" s="116" t="s">
        <v>131</v>
      </c>
      <c r="H84" s="118">
        <f>ROUND(E84*G84,2)</f>
        <v>0</v>
      </c>
      <c r="J84" s="118">
        <f>ROUND(E84*G84,2)</f>
        <v>0</v>
      </c>
      <c r="K84" s="119">
        <v>0.00057</v>
      </c>
      <c r="L84" s="119">
        <f>E84*K84</f>
        <v>0.016416</v>
      </c>
      <c r="M84" s="117">
        <v>0.066</v>
      </c>
      <c r="N84" s="117">
        <f>E84*M84</f>
        <v>1.9008</v>
      </c>
      <c r="O84" s="116">
        <v>20</v>
      </c>
      <c r="P84" s="116" t="s">
        <v>127</v>
      </c>
      <c r="V84" s="120" t="s">
        <v>49</v>
      </c>
    </row>
    <row r="85" spans="4:22" ht="12.75">
      <c r="D85" s="122" t="s">
        <v>245</v>
      </c>
      <c r="V85" s="120" t="s">
        <v>0</v>
      </c>
    </row>
    <row r="86" spans="1:22" ht="12.75">
      <c r="A86" s="113">
        <v>44</v>
      </c>
      <c r="B86" s="114" t="s">
        <v>212</v>
      </c>
      <c r="C86" s="115" t="s">
        <v>246</v>
      </c>
      <c r="D86" s="122" t="s">
        <v>247</v>
      </c>
      <c r="E86" s="117">
        <v>213.991</v>
      </c>
      <c r="F86" s="116" t="s">
        <v>248</v>
      </c>
      <c r="H86" s="118">
        <f aca="true" t="shared" si="5" ref="H86:H91">ROUND(E86*G86,2)</f>
        <v>0</v>
      </c>
      <c r="J86" s="118">
        <f aca="true" t="shared" si="6" ref="J86:J91">ROUND(E86*G86,2)</f>
        <v>0</v>
      </c>
      <c r="O86" s="116">
        <v>20</v>
      </c>
      <c r="P86" s="116" t="s">
        <v>127</v>
      </c>
      <c r="V86" s="120" t="s">
        <v>49</v>
      </c>
    </row>
    <row r="87" spans="1:22" ht="25.5">
      <c r="A87" s="113">
        <v>45</v>
      </c>
      <c r="B87" s="114" t="s">
        <v>212</v>
      </c>
      <c r="C87" s="115" t="s">
        <v>249</v>
      </c>
      <c r="D87" s="122" t="s">
        <v>250</v>
      </c>
      <c r="E87" s="117">
        <v>2139.91</v>
      </c>
      <c r="F87" s="116" t="s">
        <v>248</v>
      </c>
      <c r="H87" s="118">
        <f t="shared" si="5"/>
        <v>0</v>
      </c>
      <c r="J87" s="118">
        <f t="shared" si="6"/>
        <v>0</v>
      </c>
      <c r="O87" s="116">
        <v>20</v>
      </c>
      <c r="P87" s="116" t="s">
        <v>127</v>
      </c>
      <c r="V87" s="120" t="s">
        <v>49</v>
      </c>
    </row>
    <row r="88" spans="1:22" ht="25.5">
      <c r="A88" s="113">
        <v>46</v>
      </c>
      <c r="B88" s="114" t="s">
        <v>212</v>
      </c>
      <c r="C88" s="115" t="s">
        <v>251</v>
      </c>
      <c r="D88" s="122" t="s">
        <v>252</v>
      </c>
      <c r="E88" s="117">
        <v>213.991</v>
      </c>
      <c r="F88" s="116" t="s">
        <v>248</v>
      </c>
      <c r="H88" s="118">
        <f t="shared" si="5"/>
        <v>0</v>
      </c>
      <c r="J88" s="118">
        <f t="shared" si="6"/>
        <v>0</v>
      </c>
      <c r="O88" s="116">
        <v>20</v>
      </c>
      <c r="P88" s="116" t="s">
        <v>127</v>
      </c>
      <c r="V88" s="120" t="s">
        <v>49</v>
      </c>
    </row>
    <row r="89" spans="1:22" ht="25.5">
      <c r="A89" s="113">
        <v>47</v>
      </c>
      <c r="B89" s="114" t="s">
        <v>212</v>
      </c>
      <c r="C89" s="115" t="s">
        <v>253</v>
      </c>
      <c r="D89" s="122" t="s">
        <v>254</v>
      </c>
      <c r="E89" s="117">
        <v>213.991</v>
      </c>
      <c r="F89" s="116" t="s">
        <v>248</v>
      </c>
      <c r="H89" s="118">
        <f t="shared" si="5"/>
        <v>0</v>
      </c>
      <c r="J89" s="118">
        <f t="shared" si="6"/>
        <v>0</v>
      </c>
      <c r="O89" s="116">
        <v>20</v>
      </c>
      <c r="P89" s="116" t="s">
        <v>127</v>
      </c>
      <c r="V89" s="120" t="s">
        <v>49</v>
      </c>
    </row>
    <row r="90" spans="1:22" ht="25.5">
      <c r="A90" s="113">
        <v>48</v>
      </c>
      <c r="B90" s="114" t="s">
        <v>212</v>
      </c>
      <c r="C90" s="115" t="s">
        <v>255</v>
      </c>
      <c r="D90" s="122" t="s">
        <v>256</v>
      </c>
      <c r="E90" s="117">
        <v>213.991</v>
      </c>
      <c r="F90" s="116" t="s">
        <v>248</v>
      </c>
      <c r="H90" s="118">
        <f t="shared" si="5"/>
        <v>0</v>
      </c>
      <c r="J90" s="118">
        <f t="shared" si="6"/>
        <v>0</v>
      </c>
      <c r="O90" s="116">
        <v>20</v>
      </c>
      <c r="P90" s="116" t="s">
        <v>127</v>
      </c>
      <c r="V90" s="120" t="s">
        <v>49</v>
      </c>
    </row>
    <row r="91" spans="1:22" ht="12.75">
      <c r="A91" s="113">
        <v>49</v>
      </c>
      <c r="B91" s="114" t="s">
        <v>123</v>
      </c>
      <c r="C91" s="115" t="s">
        <v>257</v>
      </c>
      <c r="D91" s="122" t="s">
        <v>258</v>
      </c>
      <c r="E91" s="117">
        <v>112.26</v>
      </c>
      <c r="F91" s="116" t="s">
        <v>248</v>
      </c>
      <c r="H91" s="118">
        <f t="shared" si="5"/>
        <v>0</v>
      </c>
      <c r="J91" s="118">
        <f t="shared" si="6"/>
        <v>0</v>
      </c>
      <c r="O91" s="116">
        <v>20</v>
      </c>
      <c r="P91" s="116" t="s">
        <v>127</v>
      </c>
      <c r="V91" s="120" t="s">
        <v>49</v>
      </c>
    </row>
    <row r="92" spans="4:14" ht="12.75">
      <c r="D92" s="136" t="s">
        <v>259</v>
      </c>
      <c r="E92" s="137">
        <f>J92</f>
        <v>0</v>
      </c>
      <c r="H92" s="137">
        <f>SUM(H55:H91)</f>
        <v>0</v>
      </c>
      <c r="I92" s="137">
        <f>SUM(I55:I91)</f>
        <v>0</v>
      </c>
      <c r="J92" s="137">
        <f>SUM(J55:J91)</f>
        <v>0</v>
      </c>
      <c r="L92" s="138">
        <f>SUM(L55:L91)</f>
        <v>7.58413993</v>
      </c>
      <c r="N92" s="139">
        <f>SUM(N55:N91)</f>
        <v>155.164153</v>
      </c>
    </row>
    <row r="94" spans="4:14" ht="12.75">
      <c r="D94" s="136" t="s">
        <v>260</v>
      </c>
      <c r="E94" s="139">
        <f>J94</f>
        <v>0</v>
      </c>
      <c r="H94" s="137">
        <f>+H53+H92</f>
        <v>0</v>
      </c>
      <c r="I94" s="137">
        <f>+I53+I92</f>
        <v>0</v>
      </c>
      <c r="J94" s="137">
        <f>+J53+J92</f>
        <v>0</v>
      </c>
      <c r="L94" s="138">
        <f>+L53+L92</f>
        <v>112.26088938</v>
      </c>
      <c r="N94" s="139">
        <f>+N53+N92</f>
        <v>155.164153</v>
      </c>
    </row>
    <row r="96" ht="12.75">
      <c r="B96" s="135" t="s">
        <v>261</v>
      </c>
    </row>
    <row r="97" ht="12.75">
      <c r="B97" s="115" t="s">
        <v>262</v>
      </c>
    </row>
    <row r="98" spans="1:22" ht="25.5">
      <c r="A98" s="113">
        <v>50</v>
      </c>
      <c r="B98" s="114" t="s">
        <v>263</v>
      </c>
      <c r="C98" s="115" t="s">
        <v>264</v>
      </c>
      <c r="D98" s="122" t="s">
        <v>265</v>
      </c>
      <c r="E98" s="117">
        <v>690.61</v>
      </c>
      <c r="F98" s="116" t="s">
        <v>131</v>
      </c>
      <c r="H98" s="118">
        <f>ROUND(E98*G98,2)</f>
        <v>0</v>
      </c>
      <c r="J98" s="118">
        <f>ROUND(E98*G98,2)</f>
        <v>0</v>
      </c>
      <c r="O98" s="116">
        <v>20</v>
      </c>
      <c r="P98" s="116" t="s">
        <v>127</v>
      </c>
      <c r="V98" s="120" t="s">
        <v>266</v>
      </c>
    </row>
    <row r="99" spans="1:22" ht="25.5">
      <c r="A99" s="113">
        <v>51</v>
      </c>
      <c r="B99" s="114" t="s">
        <v>263</v>
      </c>
      <c r="C99" s="115" t="s">
        <v>267</v>
      </c>
      <c r="D99" s="122" t="s">
        <v>268</v>
      </c>
      <c r="E99" s="117">
        <v>690.61</v>
      </c>
      <c r="F99" s="116" t="s">
        <v>131</v>
      </c>
      <c r="H99" s="118">
        <f>ROUND(E99*G99,2)</f>
        <v>0</v>
      </c>
      <c r="J99" s="118">
        <f>ROUND(E99*G99,2)</f>
        <v>0</v>
      </c>
      <c r="O99" s="116">
        <v>20</v>
      </c>
      <c r="P99" s="116" t="s">
        <v>127</v>
      </c>
      <c r="V99" s="120" t="s">
        <v>266</v>
      </c>
    </row>
    <row r="100" spans="1:22" ht="12.75">
      <c r="A100" s="113">
        <v>52</v>
      </c>
      <c r="B100" s="114" t="s">
        <v>269</v>
      </c>
      <c r="C100" s="115" t="s">
        <v>270</v>
      </c>
      <c r="D100" s="122" t="s">
        <v>271</v>
      </c>
      <c r="E100" s="117">
        <v>246.548</v>
      </c>
      <c r="F100" s="116" t="s">
        <v>218</v>
      </c>
      <c r="I100" s="118">
        <f>ROUND(E100*G100,2)</f>
        <v>0</v>
      </c>
      <c r="J100" s="118">
        <f>ROUND(E100*G100,2)</f>
        <v>0</v>
      </c>
      <c r="O100" s="116">
        <v>20</v>
      </c>
      <c r="P100" s="116" t="s">
        <v>127</v>
      </c>
      <c r="V100" s="120" t="s">
        <v>42</v>
      </c>
    </row>
    <row r="101" spans="4:22" ht="12.75">
      <c r="D101" s="122" t="s">
        <v>272</v>
      </c>
      <c r="V101" s="120" t="s">
        <v>0</v>
      </c>
    </row>
    <row r="102" spans="1:22" ht="12.75">
      <c r="A102" s="113">
        <v>53</v>
      </c>
      <c r="B102" s="114" t="s">
        <v>263</v>
      </c>
      <c r="C102" s="115" t="s">
        <v>273</v>
      </c>
      <c r="D102" s="122" t="s">
        <v>274</v>
      </c>
      <c r="E102" s="117">
        <v>400.91</v>
      </c>
      <c r="F102" s="116" t="s">
        <v>131</v>
      </c>
      <c r="H102" s="118">
        <f>ROUND(E102*G102,2)</f>
        <v>0</v>
      </c>
      <c r="J102" s="118">
        <f>ROUND(E102*G102,2)</f>
        <v>0</v>
      </c>
      <c r="K102" s="119">
        <v>3E-05</v>
      </c>
      <c r="L102" s="119">
        <f>E102*K102</f>
        <v>0.012027300000000001</v>
      </c>
      <c r="O102" s="116">
        <v>20</v>
      </c>
      <c r="P102" s="116" t="s">
        <v>127</v>
      </c>
      <c r="V102" s="120" t="s">
        <v>266</v>
      </c>
    </row>
    <row r="103" spans="1:22" ht="12.75">
      <c r="A103" s="113">
        <v>54</v>
      </c>
      <c r="B103" s="114" t="s">
        <v>269</v>
      </c>
      <c r="C103" s="115" t="s">
        <v>275</v>
      </c>
      <c r="D103" s="122" t="s">
        <v>276</v>
      </c>
      <c r="E103" s="117">
        <v>420.956</v>
      </c>
      <c r="F103" s="116" t="s">
        <v>131</v>
      </c>
      <c r="I103" s="118">
        <f>ROUND(E103*G103,2)</f>
        <v>0</v>
      </c>
      <c r="J103" s="118">
        <f>ROUND(E103*G103,2)</f>
        <v>0</v>
      </c>
      <c r="O103" s="116">
        <v>20</v>
      </c>
      <c r="P103" s="116" t="s">
        <v>127</v>
      </c>
      <c r="V103" s="120" t="s">
        <v>42</v>
      </c>
    </row>
    <row r="104" spans="1:22" ht="25.5">
      <c r="A104" s="113">
        <v>55</v>
      </c>
      <c r="B104" s="114" t="s">
        <v>263</v>
      </c>
      <c r="C104" s="115" t="s">
        <v>277</v>
      </c>
      <c r="D104" s="122" t="s">
        <v>278</v>
      </c>
      <c r="E104" s="117">
        <v>400.91</v>
      </c>
      <c r="F104" s="116" t="s">
        <v>131</v>
      </c>
      <c r="H104" s="118">
        <f>ROUND(E104*G104,2)</f>
        <v>0</v>
      </c>
      <c r="J104" s="118">
        <f>ROUND(E104*G104,2)</f>
        <v>0</v>
      </c>
      <c r="O104" s="116">
        <v>20</v>
      </c>
      <c r="P104" s="116" t="s">
        <v>127</v>
      </c>
      <c r="V104" s="120" t="s">
        <v>266</v>
      </c>
    </row>
    <row r="105" spans="1:22" ht="25.5">
      <c r="A105" s="113">
        <v>56</v>
      </c>
      <c r="B105" s="114" t="s">
        <v>263</v>
      </c>
      <c r="C105" s="115" t="s">
        <v>279</v>
      </c>
      <c r="D105" s="122" t="s">
        <v>280</v>
      </c>
      <c r="E105" s="117">
        <v>195.073</v>
      </c>
      <c r="F105" s="116" t="s">
        <v>281</v>
      </c>
      <c r="H105" s="118">
        <f>ROUND(E105*G105,2)</f>
        <v>0</v>
      </c>
      <c r="J105" s="118">
        <f>ROUND(E105*G105,2)</f>
        <v>0</v>
      </c>
      <c r="O105" s="116">
        <v>20</v>
      </c>
      <c r="P105" s="116" t="s">
        <v>127</v>
      </c>
      <c r="V105" s="120" t="s">
        <v>266</v>
      </c>
    </row>
    <row r="106" spans="4:14" ht="12.75">
      <c r="D106" s="136" t="s">
        <v>282</v>
      </c>
      <c r="E106" s="137">
        <f>J106</f>
        <v>0</v>
      </c>
      <c r="H106" s="137">
        <f>SUM(H96:H105)</f>
        <v>0</v>
      </c>
      <c r="I106" s="137">
        <f>SUM(I96:I105)</f>
        <v>0</v>
      </c>
      <c r="J106" s="137">
        <f>SUM(J96:J105)</f>
        <v>0</v>
      </c>
      <c r="L106" s="138">
        <f>SUM(L96:L105)</f>
        <v>0.012027300000000001</v>
      </c>
      <c r="N106" s="139">
        <f>SUM(N96:N105)</f>
        <v>0</v>
      </c>
    </row>
    <row r="108" ht="12.75">
      <c r="B108" s="115" t="s">
        <v>283</v>
      </c>
    </row>
    <row r="109" spans="1:22" ht="12.75">
      <c r="A109" s="113">
        <v>57</v>
      </c>
      <c r="B109" s="114" t="s">
        <v>284</v>
      </c>
      <c r="C109" s="115" t="s">
        <v>285</v>
      </c>
      <c r="D109" s="122" t="s">
        <v>286</v>
      </c>
      <c r="E109" s="117">
        <v>1</v>
      </c>
      <c r="F109" s="116" t="s">
        <v>287</v>
      </c>
      <c r="H109" s="118">
        <f>ROUND(E109*G109,2)</f>
        <v>0</v>
      </c>
      <c r="J109" s="118">
        <f>ROUND(E109*G109,2)</f>
        <v>0</v>
      </c>
      <c r="O109" s="116">
        <v>20</v>
      </c>
      <c r="P109" s="116" t="s">
        <v>127</v>
      </c>
      <c r="V109" s="120" t="s">
        <v>266</v>
      </c>
    </row>
    <row r="110" spans="4:14" ht="12.75">
      <c r="D110" s="136" t="s">
        <v>288</v>
      </c>
      <c r="E110" s="137">
        <f>J110</f>
        <v>0</v>
      </c>
      <c r="H110" s="137">
        <f>SUM(H108:H109)</f>
        <v>0</v>
      </c>
      <c r="I110" s="137">
        <f>SUM(I108:I109)</f>
        <v>0</v>
      </c>
      <c r="J110" s="137">
        <f>SUM(J108:J109)</f>
        <v>0</v>
      </c>
      <c r="L110" s="138">
        <f>SUM(L108:L109)</f>
        <v>0</v>
      </c>
      <c r="N110" s="139">
        <f>SUM(N108:N109)</f>
        <v>0</v>
      </c>
    </row>
    <row r="112" ht="12.75">
      <c r="B112" s="115" t="s">
        <v>289</v>
      </c>
    </row>
    <row r="113" spans="1:22" ht="25.5">
      <c r="A113" s="113">
        <v>58</v>
      </c>
      <c r="B113" s="114" t="s">
        <v>290</v>
      </c>
      <c r="C113" s="115" t="s">
        <v>291</v>
      </c>
      <c r="D113" s="122" t="s">
        <v>292</v>
      </c>
      <c r="E113" s="117">
        <v>160.37</v>
      </c>
      <c r="F113" s="116" t="s">
        <v>131</v>
      </c>
      <c r="H113" s="118">
        <f>ROUND(E113*G113,2)</f>
        <v>0</v>
      </c>
      <c r="J113" s="118">
        <f>ROUND(E113*G113,2)</f>
        <v>0</v>
      </c>
      <c r="O113" s="116">
        <v>20</v>
      </c>
      <c r="P113" s="116" t="s">
        <v>127</v>
      </c>
      <c r="V113" s="120" t="s">
        <v>266</v>
      </c>
    </row>
    <row r="114" spans="1:22" ht="12.75">
      <c r="A114" s="113">
        <v>59</v>
      </c>
      <c r="B114" s="114" t="s">
        <v>269</v>
      </c>
      <c r="C114" s="115" t="s">
        <v>293</v>
      </c>
      <c r="D114" s="122" t="s">
        <v>294</v>
      </c>
      <c r="E114" s="117">
        <v>168.389</v>
      </c>
      <c r="F114" s="116" t="s">
        <v>131</v>
      </c>
      <c r="I114" s="118">
        <f>ROUND(E114*G114,2)</f>
        <v>0</v>
      </c>
      <c r="J114" s="118">
        <f>ROUND(E114*G114,2)</f>
        <v>0</v>
      </c>
      <c r="O114" s="116">
        <v>20</v>
      </c>
      <c r="P114" s="116" t="s">
        <v>127</v>
      </c>
      <c r="V114" s="120" t="s">
        <v>42</v>
      </c>
    </row>
    <row r="115" spans="1:22" ht="12.75">
      <c r="A115" s="113">
        <v>60</v>
      </c>
      <c r="B115" s="114" t="s">
        <v>290</v>
      </c>
      <c r="C115" s="115" t="s">
        <v>295</v>
      </c>
      <c r="D115" s="122" t="s">
        <v>296</v>
      </c>
      <c r="E115" s="117">
        <v>997.331</v>
      </c>
      <c r="F115" s="116" t="s">
        <v>131</v>
      </c>
      <c r="H115" s="118">
        <f>ROUND(E115*G115,2)</f>
        <v>0</v>
      </c>
      <c r="J115" s="118">
        <f>ROUND(E115*G115,2)</f>
        <v>0</v>
      </c>
      <c r="O115" s="116">
        <v>20</v>
      </c>
      <c r="P115" s="116" t="s">
        <v>127</v>
      </c>
      <c r="V115" s="120" t="s">
        <v>266</v>
      </c>
    </row>
    <row r="116" spans="1:22" ht="12.75">
      <c r="A116" s="113">
        <v>61</v>
      </c>
      <c r="B116" s="114" t="s">
        <v>269</v>
      </c>
      <c r="C116" s="115" t="s">
        <v>297</v>
      </c>
      <c r="D116" s="122" t="s">
        <v>298</v>
      </c>
      <c r="E116" s="117">
        <v>2617.994</v>
      </c>
      <c r="F116" s="116" t="s">
        <v>126</v>
      </c>
      <c r="I116" s="118">
        <f>ROUND(E116*G116,2)</f>
        <v>0</v>
      </c>
      <c r="J116" s="118">
        <f>ROUND(E116*G116,2)</f>
        <v>0</v>
      </c>
      <c r="K116" s="119">
        <v>0.00083</v>
      </c>
      <c r="L116" s="119">
        <f>E116*K116</f>
        <v>2.17293502</v>
      </c>
      <c r="O116" s="116">
        <v>20</v>
      </c>
      <c r="P116" s="116" t="s">
        <v>127</v>
      </c>
      <c r="V116" s="120" t="s">
        <v>42</v>
      </c>
    </row>
    <row r="117" spans="4:22" ht="12.75">
      <c r="D117" s="122" t="s">
        <v>299</v>
      </c>
      <c r="V117" s="120" t="s">
        <v>0</v>
      </c>
    </row>
    <row r="118" spans="1:22" ht="12.75">
      <c r="A118" s="113">
        <v>62</v>
      </c>
      <c r="B118" s="114" t="s">
        <v>290</v>
      </c>
      <c r="C118" s="115" t="s">
        <v>300</v>
      </c>
      <c r="D118" s="122" t="s">
        <v>301</v>
      </c>
      <c r="E118" s="117">
        <v>997.331</v>
      </c>
      <c r="F118" s="116" t="s">
        <v>131</v>
      </c>
      <c r="H118" s="118">
        <f>ROUND(E118*G118,2)</f>
        <v>0</v>
      </c>
      <c r="J118" s="118">
        <f>ROUND(E118*G118,2)</f>
        <v>0</v>
      </c>
      <c r="M118" s="117">
        <v>0.005</v>
      </c>
      <c r="N118" s="117">
        <f>E118*M118</f>
        <v>4.986655</v>
      </c>
      <c r="O118" s="116">
        <v>20</v>
      </c>
      <c r="P118" s="116" t="s">
        <v>127</v>
      </c>
      <c r="V118" s="120" t="s">
        <v>266</v>
      </c>
    </row>
    <row r="119" spans="1:22" ht="12.75">
      <c r="A119" s="113">
        <v>63</v>
      </c>
      <c r="B119" s="114" t="s">
        <v>290</v>
      </c>
      <c r="C119" s="115" t="s">
        <v>302</v>
      </c>
      <c r="D119" s="122" t="s">
        <v>303</v>
      </c>
      <c r="E119" s="117">
        <v>3.927</v>
      </c>
      <c r="F119" s="116" t="s">
        <v>218</v>
      </c>
      <c r="H119" s="118">
        <f>ROUND(E119*G119,2)</f>
        <v>0</v>
      </c>
      <c r="J119" s="118">
        <f>ROUND(E119*G119,2)</f>
        <v>0</v>
      </c>
      <c r="K119" s="119">
        <v>0.02089</v>
      </c>
      <c r="L119" s="119">
        <f>E119*K119</f>
        <v>0.08203503</v>
      </c>
      <c r="O119" s="116">
        <v>20</v>
      </c>
      <c r="P119" s="116" t="s">
        <v>127</v>
      </c>
      <c r="V119" s="120" t="s">
        <v>266</v>
      </c>
    </row>
    <row r="120" spans="4:22" ht="12.75">
      <c r="D120" s="122" t="s">
        <v>304</v>
      </c>
      <c r="V120" s="120" t="s">
        <v>0</v>
      </c>
    </row>
    <row r="121" spans="1:22" ht="25.5">
      <c r="A121" s="113">
        <v>64</v>
      </c>
      <c r="B121" s="114" t="s">
        <v>290</v>
      </c>
      <c r="C121" s="115" t="s">
        <v>305</v>
      </c>
      <c r="D121" s="122" t="s">
        <v>306</v>
      </c>
      <c r="E121" s="117">
        <v>160.37</v>
      </c>
      <c r="F121" s="116" t="s">
        <v>131</v>
      </c>
      <c r="H121" s="118">
        <f>ROUND(E121*G121,2)</f>
        <v>0</v>
      </c>
      <c r="J121" s="118">
        <f>ROUND(E121*G121,2)</f>
        <v>0</v>
      </c>
      <c r="K121" s="119">
        <v>0.0003</v>
      </c>
      <c r="L121" s="119">
        <f>E121*K121</f>
        <v>0.048110999999999994</v>
      </c>
      <c r="O121" s="116">
        <v>20</v>
      </c>
      <c r="P121" s="116" t="s">
        <v>127</v>
      </c>
      <c r="V121" s="120" t="s">
        <v>266</v>
      </c>
    </row>
    <row r="122" spans="1:22" ht="25.5">
      <c r="A122" s="113">
        <v>65</v>
      </c>
      <c r="B122" s="114" t="s">
        <v>290</v>
      </c>
      <c r="C122" s="115" t="s">
        <v>307</v>
      </c>
      <c r="D122" s="122" t="s">
        <v>308</v>
      </c>
      <c r="E122" s="117">
        <v>690.61</v>
      </c>
      <c r="F122" s="116" t="s">
        <v>131</v>
      </c>
      <c r="H122" s="118">
        <f>ROUND(E122*G122,2)</f>
        <v>0</v>
      </c>
      <c r="J122" s="118">
        <f>ROUND(E122*G122,2)</f>
        <v>0</v>
      </c>
      <c r="M122" s="117">
        <v>0.045</v>
      </c>
      <c r="N122" s="117">
        <f>E122*M122</f>
        <v>31.07745</v>
      </c>
      <c r="O122" s="116">
        <v>20</v>
      </c>
      <c r="P122" s="116" t="s">
        <v>127</v>
      </c>
      <c r="V122" s="120" t="s">
        <v>266</v>
      </c>
    </row>
    <row r="123" spans="4:22" ht="14.25" customHeight="1">
      <c r="D123" s="122" t="s">
        <v>309</v>
      </c>
      <c r="V123" s="120" t="s">
        <v>0</v>
      </c>
    </row>
    <row r="124" spans="4:22" ht="12.75">
      <c r="D124" s="122" t="s">
        <v>310</v>
      </c>
      <c r="V124" s="120" t="s">
        <v>0</v>
      </c>
    </row>
    <row r="125" spans="1:22" ht="25.5">
      <c r="A125" s="113">
        <v>66</v>
      </c>
      <c r="B125" s="114" t="s">
        <v>290</v>
      </c>
      <c r="C125" s="115" t="s">
        <v>311</v>
      </c>
      <c r="D125" s="122" t="s">
        <v>312</v>
      </c>
      <c r="E125" s="117">
        <v>70.625</v>
      </c>
      <c r="F125" s="116" t="s">
        <v>281</v>
      </c>
      <c r="H125" s="118">
        <f>ROUND(E125*G125,2)</f>
        <v>0</v>
      </c>
      <c r="J125" s="118">
        <f>ROUND(E125*G125,2)</f>
        <v>0</v>
      </c>
      <c r="O125" s="116">
        <v>20</v>
      </c>
      <c r="P125" s="116" t="s">
        <v>127</v>
      </c>
      <c r="V125" s="120" t="s">
        <v>266</v>
      </c>
    </row>
    <row r="126" spans="4:14" ht="12.75">
      <c r="D126" s="136" t="s">
        <v>313</v>
      </c>
      <c r="E126" s="137">
        <f>J126</f>
        <v>0</v>
      </c>
      <c r="H126" s="137">
        <f>SUM(H112:H125)</f>
        <v>0</v>
      </c>
      <c r="I126" s="137">
        <f>SUM(I112:I125)</f>
        <v>0</v>
      </c>
      <c r="J126" s="137">
        <f>SUM(J112:J125)</f>
        <v>0</v>
      </c>
      <c r="L126" s="138">
        <f>SUM(L112:L125)</f>
        <v>2.3030810500000003</v>
      </c>
      <c r="N126" s="139">
        <f>SUM(N112:N125)</f>
        <v>36.064105</v>
      </c>
    </row>
    <row r="128" ht="12.75">
      <c r="B128" s="115" t="s">
        <v>314</v>
      </c>
    </row>
    <row r="129" spans="1:22" ht="25.5">
      <c r="A129" s="113">
        <v>67</v>
      </c>
      <c r="B129" s="114" t="s">
        <v>315</v>
      </c>
      <c r="C129" s="115" t="s">
        <v>316</v>
      </c>
      <c r="D129" s="122" t="s">
        <v>317</v>
      </c>
      <c r="E129" s="117">
        <v>690.61</v>
      </c>
      <c r="F129" s="116" t="s">
        <v>131</v>
      </c>
      <c r="H129" s="118">
        <f>ROUND(E129*G129,2)</f>
        <v>0</v>
      </c>
      <c r="J129" s="118">
        <f>ROUND(E129*G129,2)</f>
        <v>0</v>
      </c>
      <c r="K129" s="119">
        <v>0.01732</v>
      </c>
      <c r="L129" s="119">
        <f>E129*K129</f>
        <v>11.9613652</v>
      </c>
      <c r="O129" s="116">
        <v>20</v>
      </c>
      <c r="P129" s="116" t="s">
        <v>127</v>
      </c>
      <c r="V129" s="120" t="s">
        <v>266</v>
      </c>
    </row>
    <row r="130" spans="1:22" ht="25.5">
      <c r="A130" s="113">
        <v>68</v>
      </c>
      <c r="B130" s="114" t="s">
        <v>315</v>
      </c>
      <c r="C130" s="115" t="s">
        <v>318</v>
      </c>
      <c r="D130" s="122" t="s">
        <v>319</v>
      </c>
      <c r="E130" s="117">
        <v>172.1</v>
      </c>
      <c r="F130" s="116" t="s">
        <v>281</v>
      </c>
      <c r="H130" s="118">
        <f>ROUND(E130*G130,2)</f>
        <v>0</v>
      </c>
      <c r="J130" s="118">
        <f>ROUND(E130*G130,2)</f>
        <v>0</v>
      </c>
      <c r="O130" s="116">
        <v>20</v>
      </c>
      <c r="P130" s="116" t="s">
        <v>127</v>
      </c>
      <c r="V130" s="120" t="s">
        <v>266</v>
      </c>
    </row>
    <row r="131" spans="4:14" ht="12.75">
      <c r="D131" s="136" t="s">
        <v>320</v>
      </c>
      <c r="E131" s="137">
        <f>J131</f>
        <v>0</v>
      </c>
      <c r="H131" s="137">
        <f>SUM(H128:H130)</f>
        <v>0</v>
      </c>
      <c r="I131" s="137">
        <f>SUM(I128:I130)</f>
        <v>0</v>
      </c>
      <c r="J131" s="137">
        <f>SUM(J128:J130)</f>
        <v>0</v>
      </c>
      <c r="L131" s="138">
        <f>SUM(L128:L130)</f>
        <v>11.9613652</v>
      </c>
      <c r="N131" s="139">
        <f>SUM(N128:N130)</f>
        <v>0</v>
      </c>
    </row>
    <row r="133" ht="12.75">
      <c r="B133" s="115" t="s">
        <v>321</v>
      </c>
    </row>
    <row r="134" spans="1:22" ht="25.5">
      <c r="A134" s="113">
        <v>69</v>
      </c>
      <c r="B134" s="114" t="s">
        <v>322</v>
      </c>
      <c r="C134" s="115" t="s">
        <v>323</v>
      </c>
      <c r="D134" s="122" t="s">
        <v>324</v>
      </c>
      <c r="E134" s="117">
        <v>997.331</v>
      </c>
      <c r="F134" s="116" t="s">
        <v>131</v>
      </c>
      <c r="H134" s="118">
        <f aca="true" t="shared" si="7" ref="H134:H141">ROUND(E134*G134,2)</f>
        <v>0</v>
      </c>
      <c r="J134" s="118">
        <f aca="true" t="shared" si="8" ref="J134:J141">ROUND(E134*G134,2)</f>
        <v>0</v>
      </c>
      <c r="K134" s="119">
        <v>0.01618</v>
      </c>
      <c r="L134" s="119">
        <f>E134*K134</f>
        <v>16.13681558</v>
      </c>
      <c r="O134" s="116">
        <v>20</v>
      </c>
      <c r="P134" s="116" t="s">
        <v>127</v>
      </c>
      <c r="V134" s="120" t="s">
        <v>266</v>
      </c>
    </row>
    <row r="135" spans="1:22" ht="12.75" customHeight="1">
      <c r="A135" s="113">
        <v>70</v>
      </c>
      <c r="B135" s="114" t="s">
        <v>322</v>
      </c>
      <c r="C135" s="115" t="s">
        <v>325</v>
      </c>
      <c r="D135" s="122" t="s">
        <v>326</v>
      </c>
      <c r="E135" s="117">
        <v>175.8</v>
      </c>
      <c r="F135" s="116" t="s">
        <v>126</v>
      </c>
      <c r="H135" s="118">
        <f t="shared" si="7"/>
        <v>0</v>
      </c>
      <c r="J135" s="118">
        <f t="shared" si="8"/>
        <v>0</v>
      </c>
      <c r="M135" s="117">
        <v>0.003</v>
      </c>
      <c r="N135" s="117">
        <f>E135*M135</f>
        <v>0.5274000000000001</v>
      </c>
      <c r="O135" s="116">
        <v>20</v>
      </c>
      <c r="P135" s="116" t="s">
        <v>127</v>
      </c>
      <c r="V135" s="120" t="s">
        <v>266</v>
      </c>
    </row>
    <row r="136" spans="1:22" ht="25.5">
      <c r="A136" s="113">
        <v>71</v>
      </c>
      <c r="B136" s="114" t="s">
        <v>322</v>
      </c>
      <c r="C136" s="115" t="s">
        <v>327</v>
      </c>
      <c r="D136" s="122" t="s">
        <v>328</v>
      </c>
      <c r="E136" s="117">
        <v>84.39</v>
      </c>
      <c r="F136" s="116" t="s">
        <v>126</v>
      </c>
      <c r="H136" s="118">
        <f t="shared" si="7"/>
        <v>0</v>
      </c>
      <c r="J136" s="118">
        <f t="shared" si="8"/>
        <v>0</v>
      </c>
      <c r="K136" s="119">
        <v>0.00021</v>
      </c>
      <c r="L136" s="119">
        <f>E136*K136</f>
        <v>0.017721900000000002</v>
      </c>
      <c r="O136" s="116">
        <v>20</v>
      </c>
      <c r="P136" s="116" t="s">
        <v>127</v>
      </c>
      <c r="V136" s="120" t="s">
        <v>266</v>
      </c>
    </row>
    <row r="137" spans="1:22" ht="12.75">
      <c r="A137" s="113">
        <v>72</v>
      </c>
      <c r="B137" s="114" t="s">
        <v>322</v>
      </c>
      <c r="C137" s="115" t="s">
        <v>329</v>
      </c>
      <c r="D137" s="122" t="s">
        <v>330</v>
      </c>
      <c r="E137" s="117">
        <v>84.39</v>
      </c>
      <c r="F137" s="116" t="s">
        <v>126</v>
      </c>
      <c r="H137" s="118">
        <f t="shared" si="7"/>
        <v>0</v>
      </c>
      <c r="J137" s="118">
        <f t="shared" si="8"/>
        <v>0</v>
      </c>
      <c r="M137" s="117">
        <v>0.001</v>
      </c>
      <c r="N137" s="117">
        <f>E137*M137</f>
        <v>0.08439</v>
      </c>
      <c r="O137" s="116">
        <v>20</v>
      </c>
      <c r="P137" s="116" t="s">
        <v>127</v>
      </c>
      <c r="V137" s="120" t="s">
        <v>266</v>
      </c>
    </row>
    <row r="138" spans="1:22" ht="12.75">
      <c r="A138" s="113">
        <v>73</v>
      </c>
      <c r="B138" s="114" t="s">
        <v>322</v>
      </c>
      <c r="C138" s="115" t="s">
        <v>331</v>
      </c>
      <c r="D138" s="122" t="s">
        <v>332</v>
      </c>
      <c r="E138" s="117">
        <v>8</v>
      </c>
      <c r="F138" s="116" t="s">
        <v>126</v>
      </c>
      <c r="H138" s="118">
        <f t="shared" si="7"/>
        <v>0</v>
      </c>
      <c r="J138" s="118">
        <f t="shared" si="8"/>
        <v>0</v>
      </c>
      <c r="K138" s="119">
        <v>0.00431</v>
      </c>
      <c r="L138" s="119">
        <f>E138*K138</f>
        <v>0.03448</v>
      </c>
      <c r="O138" s="116">
        <v>20</v>
      </c>
      <c r="P138" s="116" t="s">
        <v>127</v>
      </c>
      <c r="V138" s="120" t="s">
        <v>266</v>
      </c>
    </row>
    <row r="139" spans="1:22" ht="12.75">
      <c r="A139" s="113">
        <v>74</v>
      </c>
      <c r="B139" s="114" t="s">
        <v>322</v>
      </c>
      <c r="C139" s="115" t="s">
        <v>333</v>
      </c>
      <c r="D139" s="122" t="s">
        <v>334</v>
      </c>
      <c r="E139" s="117">
        <v>8</v>
      </c>
      <c r="F139" s="116" t="s">
        <v>126</v>
      </c>
      <c r="H139" s="118">
        <f t="shared" si="7"/>
        <v>0</v>
      </c>
      <c r="J139" s="118">
        <f t="shared" si="8"/>
        <v>0</v>
      </c>
      <c r="M139" s="117">
        <v>0.003</v>
      </c>
      <c r="N139" s="117">
        <f>E139*M139</f>
        <v>0.024</v>
      </c>
      <c r="O139" s="116">
        <v>20</v>
      </c>
      <c r="P139" s="116" t="s">
        <v>127</v>
      </c>
      <c r="V139" s="120" t="s">
        <v>266</v>
      </c>
    </row>
    <row r="140" spans="1:22" ht="12.75">
      <c r="A140" s="113">
        <v>75</v>
      </c>
      <c r="B140" s="114" t="s">
        <v>322</v>
      </c>
      <c r="C140" s="115" t="s">
        <v>335</v>
      </c>
      <c r="D140" s="122" t="s">
        <v>336</v>
      </c>
      <c r="E140" s="117">
        <v>80</v>
      </c>
      <c r="F140" s="116" t="s">
        <v>126</v>
      </c>
      <c r="H140" s="118">
        <f t="shared" si="7"/>
        <v>0</v>
      </c>
      <c r="J140" s="118">
        <f t="shared" si="8"/>
        <v>0</v>
      </c>
      <c r="M140" s="117">
        <v>0.002</v>
      </c>
      <c r="N140" s="117">
        <f>E140*M140</f>
        <v>0.16</v>
      </c>
      <c r="O140" s="116">
        <v>20</v>
      </c>
      <c r="P140" s="116" t="s">
        <v>127</v>
      </c>
      <c r="V140" s="120" t="s">
        <v>266</v>
      </c>
    </row>
    <row r="141" spans="1:22" ht="25.5">
      <c r="A141" s="113">
        <v>76</v>
      </c>
      <c r="B141" s="114" t="s">
        <v>322</v>
      </c>
      <c r="C141" s="115" t="s">
        <v>337</v>
      </c>
      <c r="D141" s="122" t="s">
        <v>338</v>
      </c>
      <c r="E141" s="117">
        <v>175.8</v>
      </c>
      <c r="F141" s="116" t="s">
        <v>126</v>
      </c>
      <c r="H141" s="118">
        <f t="shared" si="7"/>
        <v>0</v>
      </c>
      <c r="J141" s="118">
        <f t="shared" si="8"/>
        <v>0</v>
      </c>
      <c r="K141" s="119">
        <v>0.00066</v>
      </c>
      <c r="L141" s="119">
        <f>E141*K141</f>
        <v>0.116028</v>
      </c>
      <c r="O141" s="116">
        <v>20</v>
      </c>
      <c r="P141" s="116" t="s">
        <v>127</v>
      </c>
      <c r="V141" s="120" t="s">
        <v>266</v>
      </c>
    </row>
    <row r="142" spans="4:22" ht="12.75">
      <c r="D142" s="122" t="s">
        <v>339</v>
      </c>
      <c r="V142" s="120" t="s">
        <v>0</v>
      </c>
    </row>
    <row r="143" spans="1:22" ht="25.5">
      <c r="A143" s="113">
        <v>77</v>
      </c>
      <c r="B143" s="114" t="s">
        <v>322</v>
      </c>
      <c r="C143" s="115" t="s">
        <v>340</v>
      </c>
      <c r="D143" s="122" t="s">
        <v>341</v>
      </c>
      <c r="E143" s="117">
        <v>80</v>
      </c>
      <c r="F143" s="116" t="s">
        <v>126</v>
      </c>
      <c r="H143" s="118">
        <f>ROUND(E143*G143,2)</f>
        <v>0</v>
      </c>
      <c r="J143" s="118">
        <f>ROUND(E143*G143,2)</f>
        <v>0</v>
      </c>
      <c r="K143" s="119">
        <v>0.00264</v>
      </c>
      <c r="L143" s="119">
        <f>E143*K143</f>
        <v>0.2112</v>
      </c>
      <c r="O143" s="116">
        <v>20</v>
      </c>
      <c r="P143" s="116" t="s">
        <v>127</v>
      </c>
      <c r="V143" s="120" t="s">
        <v>266</v>
      </c>
    </row>
    <row r="144" spans="1:22" ht="25.5">
      <c r="A144" s="113">
        <v>78</v>
      </c>
      <c r="B144" s="114" t="s">
        <v>322</v>
      </c>
      <c r="C144" s="115" t="s">
        <v>342</v>
      </c>
      <c r="D144" s="122" t="s">
        <v>343</v>
      </c>
      <c r="E144" s="117">
        <v>997.331</v>
      </c>
      <c r="F144" s="116" t="s">
        <v>131</v>
      </c>
      <c r="H144" s="118">
        <f>ROUND(E144*G144,2)</f>
        <v>0</v>
      </c>
      <c r="J144" s="118">
        <f>ROUND(E144*G144,2)</f>
        <v>0</v>
      </c>
      <c r="K144" s="119">
        <v>0.00012</v>
      </c>
      <c r="L144" s="119">
        <f>E144*K144</f>
        <v>0.11967972</v>
      </c>
      <c r="O144" s="116">
        <v>20</v>
      </c>
      <c r="P144" s="116" t="s">
        <v>127</v>
      </c>
      <c r="V144" s="120" t="s">
        <v>266</v>
      </c>
    </row>
    <row r="145" spans="1:22" ht="25.5">
      <c r="A145" s="113">
        <v>79</v>
      </c>
      <c r="B145" s="114" t="s">
        <v>322</v>
      </c>
      <c r="C145" s="115" t="s">
        <v>344</v>
      </c>
      <c r="D145" s="122" t="s">
        <v>345</v>
      </c>
      <c r="E145" s="117">
        <v>214.169</v>
      </c>
      <c r="F145" s="116" t="s">
        <v>281</v>
      </c>
      <c r="H145" s="118">
        <f>ROUND(E145*G145,2)</f>
        <v>0</v>
      </c>
      <c r="J145" s="118">
        <f>ROUND(E145*G145,2)</f>
        <v>0</v>
      </c>
      <c r="O145" s="116">
        <v>20</v>
      </c>
      <c r="P145" s="116" t="s">
        <v>127</v>
      </c>
      <c r="V145" s="120" t="s">
        <v>266</v>
      </c>
    </row>
    <row r="146" spans="4:14" ht="12.75">
      <c r="D146" s="136" t="s">
        <v>346</v>
      </c>
      <c r="E146" s="137">
        <f>J146</f>
        <v>0</v>
      </c>
      <c r="H146" s="137">
        <f>SUM(H133:H145)</f>
        <v>0</v>
      </c>
      <c r="I146" s="137">
        <f>SUM(I133:I145)</f>
        <v>0</v>
      </c>
      <c r="J146" s="137">
        <f>SUM(J133:J145)</f>
        <v>0</v>
      </c>
      <c r="L146" s="138">
        <f>SUM(L133:L145)</f>
        <v>16.635925200000003</v>
      </c>
      <c r="N146" s="139">
        <f>SUM(N133:N145)</f>
        <v>0.7957900000000001</v>
      </c>
    </row>
    <row r="148" ht="12.75">
      <c r="B148" s="115" t="s">
        <v>347</v>
      </c>
    </row>
    <row r="149" spans="1:22" ht="25.5">
      <c r="A149" s="113">
        <v>80</v>
      </c>
      <c r="B149" s="114" t="s">
        <v>348</v>
      </c>
      <c r="C149" s="115" t="s">
        <v>349</v>
      </c>
      <c r="D149" s="122" t="s">
        <v>350</v>
      </c>
      <c r="E149" s="117">
        <v>997.331</v>
      </c>
      <c r="F149" s="116" t="s">
        <v>131</v>
      </c>
      <c r="H149" s="118">
        <f>ROUND(E149*G149,2)</f>
        <v>0</v>
      </c>
      <c r="J149" s="118">
        <f>ROUND(E149*G149,2)</f>
        <v>0</v>
      </c>
      <c r="M149" s="117">
        <v>0.022</v>
      </c>
      <c r="N149" s="117">
        <f>E149*M149</f>
        <v>21.941281999999998</v>
      </c>
      <c r="O149" s="116">
        <v>20</v>
      </c>
      <c r="P149" s="116" t="s">
        <v>127</v>
      </c>
      <c r="V149" s="120" t="s">
        <v>266</v>
      </c>
    </row>
    <row r="150" spans="4:22" ht="12.75">
      <c r="D150" s="122" t="s">
        <v>351</v>
      </c>
      <c r="V150" s="120" t="s">
        <v>0</v>
      </c>
    </row>
    <row r="151" spans="1:22" ht="25.5">
      <c r="A151" s="113">
        <v>81</v>
      </c>
      <c r="B151" s="114" t="s">
        <v>348</v>
      </c>
      <c r="C151" s="115" t="s">
        <v>352</v>
      </c>
      <c r="D151" s="122" t="s">
        <v>353</v>
      </c>
      <c r="E151" s="117">
        <v>304.186</v>
      </c>
      <c r="F151" s="116" t="s">
        <v>281</v>
      </c>
      <c r="H151" s="118">
        <f>ROUND(E151*G151,2)</f>
        <v>0</v>
      </c>
      <c r="J151" s="118">
        <f>ROUND(E151*G151,2)</f>
        <v>0</v>
      </c>
      <c r="O151" s="116">
        <v>20</v>
      </c>
      <c r="P151" s="116" t="s">
        <v>127</v>
      </c>
      <c r="V151" s="120" t="s">
        <v>266</v>
      </c>
    </row>
    <row r="152" spans="4:14" ht="12.75">
      <c r="D152" s="136" t="s">
        <v>354</v>
      </c>
      <c r="E152" s="137">
        <f>J152</f>
        <v>0</v>
      </c>
      <c r="H152" s="137">
        <f>SUM(H148:H151)</f>
        <v>0</v>
      </c>
      <c r="I152" s="137">
        <f>SUM(I148:I151)</f>
        <v>0</v>
      </c>
      <c r="J152" s="137">
        <f>SUM(J148:J151)</f>
        <v>0</v>
      </c>
      <c r="L152" s="138">
        <f>SUM(L148:L151)</f>
        <v>0</v>
      </c>
      <c r="N152" s="139">
        <f>SUM(N148:N151)</f>
        <v>21.941281999999998</v>
      </c>
    </row>
    <row r="154" ht="12.75">
      <c r="B154" s="115" t="s">
        <v>355</v>
      </c>
    </row>
    <row r="155" spans="1:22" ht="12.75">
      <c r="A155" s="113">
        <v>82</v>
      </c>
      <c r="B155" s="114" t="s">
        <v>356</v>
      </c>
      <c r="C155" s="115" t="s">
        <v>357</v>
      </c>
      <c r="D155" s="122" t="s">
        <v>358</v>
      </c>
      <c r="E155" s="117">
        <v>399.96</v>
      </c>
      <c r="F155" s="116" t="s">
        <v>126</v>
      </c>
      <c r="H155" s="118">
        <f>ROUND(E155*G155,2)</f>
        <v>0</v>
      </c>
      <c r="J155" s="118">
        <f>ROUND(E155*G155,2)</f>
        <v>0</v>
      </c>
      <c r="K155" s="119">
        <v>8E-05</v>
      </c>
      <c r="L155" s="119">
        <f>E155*K155</f>
        <v>0.0319968</v>
      </c>
      <c r="O155" s="116">
        <v>20</v>
      </c>
      <c r="P155" s="116" t="s">
        <v>127</v>
      </c>
      <c r="V155" s="120" t="s">
        <v>266</v>
      </c>
    </row>
    <row r="156" spans="4:22" ht="12.75">
      <c r="D156" s="122" t="s">
        <v>359</v>
      </c>
      <c r="V156" s="120" t="s">
        <v>0</v>
      </c>
    </row>
    <row r="157" spans="4:22" ht="12.75">
      <c r="D157" s="122" t="s">
        <v>360</v>
      </c>
      <c r="V157" s="120" t="s">
        <v>0</v>
      </c>
    </row>
    <row r="158" spans="1:22" ht="12.75">
      <c r="A158" s="113">
        <v>83</v>
      </c>
      <c r="B158" s="114" t="s">
        <v>269</v>
      </c>
      <c r="C158" s="115" t="s">
        <v>361</v>
      </c>
      <c r="D158" s="122" t="s">
        <v>362</v>
      </c>
      <c r="E158" s="117">
        <v>163.998</v>
      </c>
      <c r="F158" s="116" t="s">
        <v>131</v>
      </c>
      <c r="I158" s="118">
        <f>ROUND(E158*G158,2)</f>
        <v>0</v>
      </c>
      <c r="J158" s="118">
        <f>ROUND(E158*G158,2)</f>
        <v>0</v>
      </c>
      <c r="K158" s="119">
        <v>0.0322</v>
      </c>
      <c r="L158" s="119">
        <f>E158*K158</f>
        <v>5.2807356</v>
      </c>
      <c r="O158" s="116">
        <v>20</v>
      </c>
      <c r="P158" s="116" t="s">
        <v>127</v>
      </c>
      <c r="V158" s="120" t="s">
        <v>42</v>
      </c>
    </row>
    <row r="159" spans="1:22" ht="12.75">
      <c r="A159" s="113">
        <v>84</v>
      </c>
      <c r="B159" s="114" t="s">
        <v>269</v>
      </c>
      <c r="C159" s="115" t="s">
        <v>363</v>
      </c>
      <c r="D159" s="122" t="s">
        <v>364</v>
      </c>
      <c r="E159" s="117">
        <v>84.39</v>
      </c>
      <c r="F159" s="116" t="s">
        <v>126</v>
      </c>
      <c r="I159" s="118">
        <f>ROUND(E159*G159,2)</f>
        <v>0</v>
      </c>
      <c r="J159" s="118">
        <f>ROUND(E159*G159,2)</f>
        <v>0</v>
      </c>
      <c r="O159" s="116">
        <v>20</v>
      </c>
      <c r="P159" s="116" t="s">
        <v>127</v>
      </c>
      <c r="V159" s="120" t="s">
        <v>42</v>
      </c>
    </row>
    <row r="160" spans="1:22" ht="12.75">
      <c r="A160" s="113">
        <v>85</v>
      </c>
      <c r="B160" s="114" t="s">
        <v>356</v>
      </c>
      <c r="C160" s="115" t="s">
        <v>365</v>
      </c>
      <c r="D160" s="122" t="s">
        <v>366</v>
      </c>
      <c r="E160" s="117">
        <v>28.28</v>
      </c>
      <c r="F160" s="116" t="s">
        <v>126</v>
      </c>
      <c r="H160" s="118">
        <f>ROUND(E160*G160,2)</f>
        <v>0</v>
      </c>
      <c r="J160" s="118">
        <f>ROUND(E160*G160,2)</f>
        <v>0</v>
      </c>
      <c r="K160" s="119">
        <v>8E-05</v>
      </c>
      <c r="L160" s="119">
        <f>E160*K160</f>
        <v>0.0022624000000000003</v>
      </c>
      <c r="O160" s="116">
        <v>20</v>
      </c>
      <c r="P160" s="116" t="s">
        <v>127</v>
      </c>
      <c r="V160" s="120" t="s">
        <v>266</v>
      </c>
    </row>
    <row r="161" spans="4:22" ht="12.75">
      <c r="D161" s="122" t="s">
        <v>367</v>
      </c>
      <c r="V161" s="120" t="s">
        <v>0</v>
      </c>
    </row>
    <row r="162" spans="1:22" ht="12.75">
      <c r="A162" s="113">
        <v>86</v>
      </c>
      <c r="B162" s="114" t="s">
        <v>269</v>
      </c>
      <c r="C162" s="115" t="s">
        <v>368</v>
      </c>
      <c r="D162" s="122" t="s">
        <v>369</v>
      </c>
      <c r="E162" s="117">
        <v>10.63</v>
      </c>
      <c r="F162" s="116" t="s">
        <v>131</v>
      </c>
      <c r="I162" s="118">
        <f>ROUND(E162*G162,2)</f>
        <v>0</v>
      </c>
      <c r="J162" s="118">
        <f>ROUND(E162*G162,2)</f>
        <v>0</v>
      </c>
      <c r="K162" s="119">
        <v>0.08</v>
      </c>
      <c r="L162" s="119">
        <f>E162*K162</f>
        <v>0.8504</v>
      </c>
      <c r="O162" s="116">
        <v>20</v>
      </c>
      <c r="P162" s="116" t="s">
        <v>127</v>
      </c>
      <c r="V162" s="120" t="s">
        <v>42</v>
      </c>
    </row>
    <row r="163" spans="1:22" ht="12.75">
      <c r="A163" s="113">
        <v>87</v>
      </c>
      <c r="B163" s="114" t="s">
        <v>356</v>
      </c>
      <c r="C163" s="115" t="s">
        <v>370</v>
      </c>
      <c r="D163" s="122" t="s">
        <v>371</v>
      </c>
      <c r="E163" s="117">
        <v>2</v>
      </c>
      <c r="F163" s="116" t="s">
        <v>180</v>
      </c>
      <c r="H163" s="118">
        <f>ROUND(E163*G163,2)</f>
        <v>0</v>
      </c>
      <c r="J163" s="118">
        <f>ROUND(E163*G163,2)</f>
        <v>0</v>
      </c>
      <c r="K163" s="119">
        <v>0.00089</v>
      </c>
      <c r="L163" s="119">
        <f>E163*K163</f>
        <v>0.00178</v>
      </c>
      <c r="O163" s="116">
        <v>20</v>
      </c>
      <c r="P163" s="116" t="s">
        <v>127</v>
      </c>
      <c r="V163" s="120" t="s">
        <v>266</v>
      </c>
    </row>
    <row r="164" spans="1:22" ht="25.5">
      <c r="A164" s="113">
        <v>88</v>
      </c>
      <c r="B164" s="114" t="s">
        <v>269</v>
      </c>
      <c r="C164" s="115" t="s">
        <v>372</v>
      </c>
      <c r="D164" s="122" t="s">
        <v>373</v>
      </c>
      <c r="E164" s="117">
        <v>2</v>
      </c>
      <c r="F164" s="116" t="s">
        <v>180</v>
      </c>
      <c r="I164" s="118">
        <f>ROUND(E164*G164,2)</f>
        <v>0</v>
      </c>
      <c r="J164" s="118">
        <f>ROUND(E164*G164,2)</f>
        <v>0</v>
      </c>
      <c r="K164" s="119">
        <v>0.767</v>
      </c>
      <c r="L164" s="119">
        <f>E164*K164</f>
        <v>1.534</v>
      </c>
      <c r="O164" s="116">
        <v>20</v>
      </c>
      <c r="P164" s="116" t="s">
        <v>127</v>
      </c>
      <c r="V164" s="120" t="s">
        <v>42</v>
      </c>
    </row>
    <row r="165" spans="1:22" ht="12.75">
      <c r="A165" s="113">
        <v>89</v>
      </c>
      <c r="B165" s="114" t="s">
        <v>356</v>
      </c>
      <c r="C165" s="115" t="s">
        <v>374</v>
      </c>
      <c r="D165" s="122" t="s">
        <v>375</v>
      </c>
      <c r="E165" s="117">
        <v>28.8</v>
      </c>
      <c r="F165" s="116" t="s">
        <v>131</v>
      </c>
      <c r="H165" s="118">
        <f>ROUND(E165*G165,2)</f>
        <v>0</v>
      </c>
      <c r="J165" s="118">
        <f>ROUND(E165*G165,2)</f>
        <v>0</v>
      </c>
      <c r="K165" s="119">
        <v>0.00038</v>
      </c>
      <c r="L165" s="119">
        <f>E165*K165</f>
        <v>0.010944</v>
      </c>
      <c r="O165" s="116">
        <v>20</v>
      </c>
      <c r="P165" s="116" t="s">
        <v>127</v>
      </c>
      <c r="V165" s="120" t="s">
        <v>266</v>
      </c>
    </row>
    <row r="166" spans="4:22" ht="12.75">
      <c r="D166" s="122" t="s">
        <v>376</v>
      </c>
      <c r="V166" s="120" t="s">
        <v>0</v>
      </c>
    </row>
    <row r="167" spans="1:22" ht="12.75">
      <c r="A167" s="113">
        <v>90</v>
      </c>
      <c r="B167" s="114" t="s">
        <v>356</v>
      </c>
      <c r="C167" s="115" t="s">
        <v>377</v>
      </c>
      <c r="D167" s="122" t="s">
        <v>378</v>
      </c>
      <c r="E167" s="117">
        <v>1</v>
      </c>
      <c r="F167" s="116" t="s">
        <v>180</v>
      </c>
      <c r="H167" s="118">
        <f>ROUND(E167*G167,2)</f>
        <v>0</v>
      </c>
      <c r="J167" s="118">
        <f>ROUND(E167*G167,2)</f>
        <v>0</v>
      </c>
      <c r="K167" s="119">
        <v>0.00127</v>
      </c>
      <c r="L167" s="119">
        <f>E167*K167</f>
        <v>0.00127</v>
      </c>
      <c r="O167" s="116">
        <v>20</v>
      </c>
      <c r="P167" s="116" t="s">
        <v>127</v>
      </c>
      <c r="V167" s="120" t="s">
        <v>266</v>
      </c>
    </row>
    <row r="168" spans="1:22" ht="25.5">
      <c r="A168" s="113">
        <v>91</v>
      </c>
      <c r="B168" s="114" t="s">
        <v>356</v>
      </c>
      <c r="C168" s="115" t="s">
        <v>379</v>
      </c>
      <c r="D168" s="122" t="s">
        <v>380</v>
      </c>
      <c r="E168" s="117">
        <v>475.144</v>
      </c>
      <c r="F168" s="116" t="s">
        <v>281</v>
      </c>
      <c r="H168" s="118">
        <f>ROUND(E168*G168,2)</f>
        <v>0</v>
      </c>
      <c r="J168" s="118">
        <f>ROUND(E168*G168,2)</f>
        <v>0</v>
      </c>
      <c r="O168" s="116">
        <v>20</v>
      </c>
      <c r="P168" s="116" t="s">
        <v>127</v>
      </c>
      <c r="V168" s="120" t="s">
        <v>266</v>
      </c>
    </row>
    <row r="169" spans="4:14" ht="12.75">
      <c r="D169" s="136" t="s">
        <v>381</v>
      </c>
      <c r="E169" s="137">
        <f>J169</f>
        <v>0</v>
      </c>
      <c r="H169" s="137">
        <f>SUM(H154:H168)</f>
        <v>0</v>
      </c>
      <c r="I169" s="137">
        <f>SUM(I154:I168)</f>
        <v>0</v>
      </c>
      <c r="J169" s="137">
        <f>SUM(J154:J168)</f>
        <v>0</v>
      </c>
      <c r="L169" s="138">
        <f>SUM(L154:L168)</f>
        <v>7.7133888</v>
      </c>
      <c r="N169" s="139">
        <f>SUM(N154:N168)</f>
        <v>0</v>
      </c>
    </row>
    <row r="171" ht="12.75">
      <c r="B171" s="115" t="s">
        <v>382</v>
      </c>
    </row>
    <row r="172" spans="1:22" ht="25.5">
      <c r="A172" s="113">
        <v>92</v>
      </c>
      <c r="B172" s="114" t="s">
        <v>383</v>
      </c>
      <c r="C172" s="115" t="s">
        <v>384</v>
      </c>
      <c r="D172" s="122" t="s">
        <v>385</v>
      </c>
      <c r="E172" s="117">
        <v>20.96</v>
      </c>
      <c r="F172" s="116" t="s">
        <v>126</v>
      </c>
      <c r="H172" s="118">
        <f>ROUND(E172*G172,2)</f>
        <v>0</v>
      </c>
      <c r="J172" s="118">
        <f>ROUND(E172*G172,2)</f>
        <v>0</v>
      </c>
      <c r="O172" s="116">
        <v>20</v>
      </c>
      <c r="P172" s="116" t="s">
        <v>127</v>
      </c>
      <c r="V172" s="120" t="s">
        <v>266</v>
      </c>
    </row>
    <row r="173" spans="4:22" ht="12.75">
      <c r="D173" s="122" t="s">
        <v>386</v>
      </c>
      <c r="V173" s="120" t="s">
        <v>0</v>
      </c>
    </row>
    <row r="174" spans="1:22" ht="25.5">
      <c r="A174" s="113">
        <v>93</v>
      </c>
      <c r="B174" s="114" t="s">
        <v>383</v>
      </c>
      <c r="C174" s="115" t="s">
        <v>387</v>
      </c>
      <c r="D174" s="122" t="s">
        <v>388</v>
      </c>
      <c r="E174" s="117">
        <v>20.96</v>
      </c>
      <c r="F174" s="116" t="s">
        <v>126</v>
      </c>
      <c r="H174" s="118">
        <f>ROUND(E174*G174,2)</f>
        <v>0</v>
      </c>
      <c r="J174" s="118">
        <f aca="true" t="shared" si="9" ref="J174:J179">ROUND(E174*G174,2)</f>
        <v>0</v>
      </c>
      <c r="K174" s="119">
        <v>2E-05</v>
      </c>
      <c r="L174" s="119">
        <f>E174*K174</f>
        <v>0.00041920000000000005</v>
      </c>
      <c r="O174" s="116">
        <v>20</v>
      </c>
      <c r="P174" s="116" t="s">
        <v>127</v>
      </c>
      <c r="V174" s="120" t="s">
        <v>266</v>
      </c>
    </row>
    <row r="175" spans="1:22" ht="12.75">
      <c r="A175" s="113">
        <v>94</v>
      </c>
      <c r="B175" s="114" t="s">
        <v>383</v>
      </c>
      <c r="C175" s="115" t="s">
        <v>389</v>
      </c>
      <c r="D175" s="122" t="s">
        <v>390</v>
      </c>
      <c r="E175" s="117">
        <v>25.7</v>
      </c>
      <c r="F175" s="116" t="s">
        <v>131</v>
      </c>
      <c r="H175" s="118">
        <f>ROUND(E175*G175,2)</f>
        <v>0</v>
      </c>
      <c r="J175" s="118">
        <f t="shared" si="9"/>
        <v>0</v>
      </c>
      <c r="M175" s="117">
        <v>0.001</v>
      </c>
      <c r="N175" s="117">
        <f>E175*M175</f>
        <v>0.0257</v>
      </c>
      <c r="O175" s="116">
        <v>20</v>
      </c>
      <c r="P175" s="116" t="s">
        <v>127</v>
      </c>
      <c r="V175" s="120" t="s">
        <v>266</v>
      </c>
    </row>
    <row r="176" spans="1:22" ht="12.75">
      <c r="A176" s="113">
        <v>95</v>
      </c>
      <c r="B176" s="114" t="s">
        <v>383</v>
      </c>
      <c r="C176" s="115" t="s">
        <v>391</v>
      </c>
      <c r="D176" s="122" t="s">
        <v>392</v>
      </c>
      <c r="E176" s="117">
        <v>25.7</v>
      </c>
      <c r="F176" s="116" t="s">
        <v>131</v>
      </c>
      <c r="H176" s="118">
        <f>ROUND(E176*G176,2)</f>
        <v>0</v>
      </c>
      <c r="J176" s="118">
        <f t="shared" si="9"/>
        <v>0</v>
      </c>
      <c r="K176" s="119">
        <v>0.00036</v>
      </c>
      <c r="L176" s="119">
        <f>E176*K176</f>
        <v>0.009252</v>
      </c>
      <c r="O176" s="116">
        <v>20</v>
      </c>
      <c r="P176" s="116" t="s">
        <v>127</v>
      </c>
      <c r="V176" s="120" t="s">
        <v>266</v>
      </c>
    </row>
    <row r="177" spans="1:22" ht="12.75">
      <c r="A177" s="113">
        <v>96</v>
      </c>
      <c r="B177" s="114" t="s">
        <v>269</v>
      </c>
      <c r="C177" s="115" t="s">
        <v>393</v>
      </c>
      <c r="D177" s="122" t="s">
        <v>394</v>
      </c>
      <c r="E177" s="117">
        <v>26.471</v>
      </c>
      <c r="F177" s="116" t="s">
        <v>131</v>
      </c>
      <c r="I177" s="118">
        <f>ROUND(E177*G177,2)</f>
        <v>0</v>
      </c>
      <c r="J177" s="118">
        <f t="shared" si="9"/>
        <v>0</v>
      </c>
      <c r="K177" s="119">
        <v>0.0027</v>
      </c>
      <c r="L177" s="119">
        <f>E177*K177</f>
        <v>0.0714717</v>
      </c>
      <c r="O177" s="116">
        <v>20</v>
      </c>
      <c r="P177" s="116" t="s">
        <v>127</v>
      </c>
      <c r="V177" s="120" t="s">
        <v>42</v>
      </c>
    </row>
    <row r="178" spans="1:22" ht="12.75">
      <c r="A178" s="113">
        <v>97</v>
      </c>
      <c r="B178" s="114" t="s">
        <v>269</v>
      </c>
      <c r="C178" s="115" t="s">
        <v>395</v>
      </c>
      <c r="D178" s="122" t="s">
        <v>396</v>
      </c>
      <c r="E178" s="117">
        <v>20.96</v>
      </c>
      <c r="F178" s="116" t="s">
        <v>126</v>
      </c>
      <c r="I178" s="118">
        <f>ROUND(E178*G178,2)</f>
        <v>0</v>
      </c>
      <c r="J178" s="118">
        <f t="shared" si="9"/>
        <v>0</v>
      </c>
      <c r="O178" s="116">
        <v>20</v>
      </c>
      <c r="P178" s="116" t="s">
        <v>127</v>
      </c>
      <c r="V178" s="120" t="s">
        <v>42</v>
      </c>
    </row>
    <row r="179" spans="1:22" ht="25.5">
      <c r="A179" s="113">
        <v>98</v>
      </c>
      <c r="B179" s="114" t="s">
        <v>383</v>
      </c>
      <c r="C179" s="115" t="s">
        <v>397</v>
      </c>
      <c r="D179" s="122" t="s">
        <v>398</v>
      </c>
      <c r="E179" s="117">
        <v>4.659</v>
      </c>
      <c r="F179" s="116" t="s">
        <v>281</v>
      </c>
      <c r="H179" s="118">
        <f>ROUND(E179*G179,2)</f>
        <v>0</v>
      </c>
      <c r="J179" s="118">
        <f t="shared" si="9"/>
        <v>0</v>
      </c>
      <c r="O179" s="116">
        <v>20</v>
      </c>
      <c r="P179" s="116" t="s">
        <v>127</v>
      </c>
      <c r="V179" s="120" t="s">
        <v>266</v>
      </c>
    </row>
    <row r="180" spans="4:14" ht="12.75">
      <c r="D180" s="136" t="s">
        <v>399</v>
      </c>
      <c r="E180" s="137">
        <f>J180</f>
        <v>0</v>
      </c>
      <c r="H180" s="137">
        <f>SUM(H171:H179)</f>
        <v>0</v>
      </c>
      <c r="I180" s="137">
        <f>SUM(I171:I179)</f>
        <v>0</v>
      </c>
      <c r="J180" s="137">
        <f>SUM(J171:J179)</f>
        <v>0</v>
      </c>
      <c r="L180" s="138">
        <f>SUM(L171:L179)</f>
        <v>0.0811429</v>
      </c>
      <c r="N180" s="139">
        <f>SUM(N171:N179)</f>
        <v>0.0257</v>
      </c>
    </row>
    <row r="182" ht="12.75">
      <c r="B182" s="115" t="s">
        <v>400</v>
      </c>
    </row>
    <row r="183" spans="1:22" ht="12.75">
      <c r="A183" s="113">
        <v>99</v>
      </c>
      <c r="B183" s="114" t="s">
        <v>401</v>
      </c>
      <c r="C183" s="115" t="s">
        <v>402</v>
      </c>
      <c r="D183" s="122" t="s">
        <v>403</v>
      </c>
      <c r="E183" s="117">
        <v>36.256</v>
      </c>
      <c r="F183" s="116" t="s">
        <v>131</v>
      </c>
      <c r="H183" s="118">
        <f>ROUND(E183*G183,2)</f>
        <v>0</v>
      </c>
      <c r="J183" s="118">
        <f>ROUND(E183*G183,2)</f>
        <v>0</v>
      </c>
      <c r="K183" s="119">
        <v>0.00012</v>
      </c>
      <c r="L183" s="119">
        <f>E183*K183</f>
        <v>0.00435072</v>
      </c>
      <c r="O183" s="116">
        <v>20</v>
      </c>
      <c r="P183" s="116" t="s">
        <v>127</v>
      </c>
      <c r="V183" s="120" t="s">
        <v>266</v>
      </c>
    </row>
    <row r="184" spans="4:22" ht="12.75">
      <c r="D184" s="122" t="s">
        <v>404</v>
      </c>
      <c r="V184" s="120" t="s">
        <v>0</v>
      </c>
    </row>
    <row r="185" spans="1:22" ht="25.5">
      <c r="A185" s="113">
        <v>100</v>
      </c>
      <c r="B185" s="114" t="s">
        <v>401</v>
      </c>
      <c r="C185" s="115" t="s">
        <v>405</v>
      </c>
      <c r="D185" s="122" t="s">
        <v>406</v>
      </c>
      <c r="E185" s="117">
        <v>398.932</v>
      </c>
      <c r="F185" s="116" t="s">
        <v>131</v>
      </c>
      <c r="H185" s="118">
        <f>ROUND(E185*G185,2)</f>
        <v>0</v>
      </c>
      <c r="J185" s="118">
        <f>ROUND(E185*G185,2)</f>
        <v>0</v>
      </c>
      <c r="K185" s="119">
        <v>0.00034</v>
      </c>
      <c r="L185" s="119">
        <f>E185*K185</f>
        <v>0.13563688000000002</v>
      </c>
      <c r="O185" s="116">
        <v>20</v>
      </c>
      <c r="P185" s="116" t="s">
        <v>127</v>
      </c>
      <c r="V185" s="120" t="s">
        <v>266</v>
      </c>
    </row>
    <row r="186" spans="4:22" ht="12.75">
      <c r="D186" s="122" t="s">
        <v>407</v>
      </c>
      <c r="V186" s="120" t="s">
        <v>0</v>
      </c>
    </row>
    <row r="187" spans="4:14" ht="12.75">
      <c r="D187" s="136" t="s">
        <v>408</v>
      </c>
      <c r="E187" s="137">
        <f>J187</f>
        <v>0</v>
      </c>
      <c r="H187" s="137">
        <f>SUM(H182:H186)</f>
        <v>0</v>
      </c>
      <c r="I187" s="137">
        <f>SUM(I182:I186)</f>
        <v>0</v>
      </c>
      <c r="J187" s="137">
        <f>SUM(J182:J186)</f>
        <v>0</v>
      </c>
      <c r="L187" s="138">
        <f>SUM(L182:L186)</f>
        <v>0.13998760000000002</v>
      </c>
      <c r="N187" s="139">
        <f>SUM(N182:N186)</f>
        <v>0</v>
      </c>
    </row>
    <row r="189" ht="12.75">
      <c r="B189" s="115" t="s">
        <v>409</v>
      </c>
    </row>
    <row r="190" spans="1:22" ht="12.75">
      <c r="A190" s="113">
        <v>101</v>
      </c>
      <c r="B190" s="114" t="s">
        <v>410</v>
      </c>
      <c r="C190" s="115" t="s">
        <v>411</v>
      </c>
      <c r="D190" s="122" t="s">
        <v>412</v>
      </c>
      <c r="E190" s="117">
        <v>811.812</v>
      </c>
      <c r="F190" s="116" t="s">
        <v>131</v>
      </c>
      <c r="H190" s="118">
        <f>ROUND(E190*G190,2)</f>
        <v>0</v>
      </c>
      <c r="J190" s="118">
        <f>ROUND(E190*G190,2)</f>
        <v>0</v>
      </c>
      <c r="K190" s="119">
        <v>0.0003</v>
      </c>
      <c r="L190" s="119">
        <f>E190*K190</f>
        <v>0.24354359999999997</v>
      </c>
      <c r="O190" s="116">
        <v>20</v>
      </c>
      <c r="P190" s="116" t="s">
        <v>127</v>
      </c>
      <c r="V190" s="120" t="s">
        <v>266</v>
      </c>
    </row>
    <row r="191" spans="4:22" ht="12.75">
      <c r="D191" s="122" t="s">
        <v>413</v>
      </c>
      <c r="V191" s="120" t="s">
        <v>0</v>
      </c>
    </row>
    <row r="192" spans="4:14" ht="12.75">
      <c r="D192" s="136" t="s">
        <v>414</v>
      </c>
      <c r="E192" s="137">
        <f>J192</f>
        <v>0</v>
      </c>
      <c r="H192" s="137">
        <f>SUM(H189:H191)</f>
        <v>0</v>
      </c>
      <c r="I192" s="137">
        <f>SUM(I189:I191)</f>
        <v>0</v>
      </c>
      <c r="J192" s="137">
        <f>SUM(J189:J191)</f>
        <v>0</v>
      </c>
      <c r="L192" s="138">
        <f>SUM(L189:L191)</f>
        <v>0.24354359999999997</v>
      </c>
      <c r="N192" s="139">
        <f>SUM(N189:N191)</f>
        <v>0</v>
      </c>
    </row>
    <row r="194" spans="4:14" ht="12.75">
      <c r="D194" s="136" t="s">
        <v>415</v>
      </c>
      <c r="E194" s="139">
        <f>J194</f>
        <v>0</v>
      </c>
      <c r="H194" s="137">
        <f>+H106+H110+H126+H131+H146+H152+H169+H180+H187+H192</f>
        <v>0</v>
      </c>
      <c r="I194" s="137">
        <f>+I106+I110+I126+I131+I146+I152+I169+I180+I187+I192</f>
        <v>0</v>
      </c>
      <c r="J194" s="137">
        <f>+J106+J110+J126+J131+J146+J152+J169+J180+J187+J192</f>
        <v>0</v>
      </c>
      <c r="L194" s="138">
        <f>+L106+L110+L126+L131+L146+L152+L169+L180+L187+L192</f>
        <v>39.09046165</v>
      </c>
      <c r="N194" s="139">
        <f>+N106+N110+N126+N131+N146+N152+N169+N180+N187+N192</f>
        <v>58.826876999999996</v>
      </c>
    </row>
    <row r="196" ht="12.75">
      <c r="B196" s="135" t="s">
        <v>416</v>
      </c>
    </row>
    <row r="197" ht="12.75">
      <c r="B197" s="115" t="s">
        <v>417</v>
      </c>
    </row>
    <row r="198" spans="1:22" ht="12.75">
      <c r="A198" s="113">
        <v>102</v>
      </c>
      <c r="B198" s="114" t="s">
        <v>418</v>
      </c>
      <c r="C198" s="115" t="s">
        <v>419</v>
      </c>
      <c r="D198" s="122" t="s">
        <v>420</v>
      </c>
      <c r="E198" s="117">
        <v>1</v>
      </c>
      <c r="F198" s="116" t="s">
        <v>421</v>
      </c>
      <c r="H198" s="118">
        <f>ROUND(E198*G198,2)</f>
        <v>0</v>
      </c>
      <c r="J198" s="118">
        <f>ROUND(E198*G198,2)</f>
        <v>0</v>
      </c>
      <c r="O198" s="116">
        <v>20</v>
      </c>
      <c r="P198" s="116" t="s">
        <v>127</v>
      </c>
      <c r="V198" s="120" t="s">
        <v>422</v>
      </c>
    </row>
    <row r="199" spans="4:14" ht="12.75">
      <c r="D199" s="136" t="s">
        <v>423</v>
      </c>
      <c r="E199" s="137">
        <f>J199</f>
        <v>0</v>
      </c>
      <c r="H199" s="137">
        <f>SUM(H196:H198)</f>
        <v>0</v>
      </c>
      <c r="I199" s="137">
        <f>SUM(I196:I198)</f>
        <v>0</v>
      </c>
      <c r="J199" s="137">
        <f>SUM(J196:J198)</f>
        <v>0</v>
      </c>
      <c r="L199" s="138">
        <f>SUM(L196:L198)</f>
        <v>0</v>
      </c>
      <c r="N199" s="139">
        <f>SUM(N196:N198)</f>
        <v>0</v>
      </c>
    </row>
    <row r="201" spans="4:14" ht="12.75">
      <c r="D201" s="136" t="s">
        <v>424</v>
      </c>
      <c r="E201" s="137">
        <f>J201</f>
        <v>0</v>
      </c>
      <c r="H201" s="137">
        <f>+H199</f>
        <v>0</v>
      </c>
      <c r="I201" s="137">
        <f>+I199</f>
        <v>0</v>
      </c>
      <c r="J201" s="137">
        <f>+J199</f>
        <v>0</v>
      </c>
      <c r="L201" s="138">
        <f>+L199</f>
        <v>0</v>
      </c>
      <c r="N201" s="139">
        <f>+N199</f>
        <v>0</v>
      </c>
    </row>
    <row r="203" spans="4:14" ht="12.75">
      <c r="D203" s="140" t="s">
        <v>425</v>
      </c>
      <c r="E203" s="137">
        <f>J203</f>
        <v>0</v>
      </c>
      <c r="H203" s="137">
        <f>+H94+H194+H201</f>
        <v>0</v>
      </c>
      <c r="I203" s="137">
        <f>+I94+I194+I201</f>
        <v>0</v>
      </c>
      <c r="J203" s="137">
        <f>+J94+J194+J201</f>
        <v>0</v>
      </c>
      <c r="L203" s="138">
        <f>+L94+L194+L201</f>
        <v>151.35135103</v>
      </c>
      <c r="N203" s="139">
        <f>+N94+N194+N201</f>
        <v>213.99103</v>
      </c>
    </row>
    <row r="207" ht="12.75">
      <c r="C207" s="115" t="s">
        <v>426</v>
      </c>
    </row>
    <row r="208" ht="12.75">
      <c r="C208" s="115" t="s">
        <v>427</v>
      </c>
    </row>
    <row r="209" ht="12.75">
      <c r="C209" s="115" t="s">
        <v>428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Širáň</dc:creator>
  <cp:keywords/>
  <dc:description/>
  <cp:lastModifiedBy>Ďurská Alena</cp:lastModifiedBy>
  <cp:lastPrinted>2009-04-24T07:21:38Z</cp:lastPrinted>
  <dcterms:created xsi:type="dcterms:W3CDTF">1999-04-06T07:39:42Z</dcterms:created>
  <dcterms:modified xsi:type="dcterms:W3CDTF">2018-08-16T08:33:01Z</dcterms:modified>
  <cp:category/>
  <cp:version/>
  <cp:contentType/>
  <cp:contentStatus/>
</cp:coreProperties>
</file>