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Y:\Vnitro\e-aukce\2019\VŘ (e-poptávka) - Podlahy a úprava vstupu ZŠ Bratrství\"/>
    </mc:Choice>
  </mc:AlternateContent>
  <xr:revisionPtr revIDLastSave="0" documentId="8_{16CB16FC-9716-4830-8C9E-05B8110714C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NAB_R_1906020-1 - ZŠ Brat..." sheetId="2" r:id="rId2"/>
  </sheets>
  <definedNames>
    <definedName name="_xlnm._FilterDatabase" localSheetId="1" hidden="1">'NAB_R_1906020-1 - ZŠ Brat...'!$C$127:$K$409</definedName>
    <definedName name="_xlnm.Print_Titles" localSheetId="1">'NAB_R_1906020-1 - ZŠ Brat...'!$127:$127</definedName>
    <definedName name="_xlnm.Print_Titles" localSheetId="0">'Rekapitulace stavby'!$92:$92</definedName>
    <definedName name="_xlnm.Print_Area" localSheetId="1">'NAB_R_1906020-1 - ZŠ Brat...'!$C$4:$J$76,'NAB_R_1906020-1 - ZŠ Brat...'!$C$82:$J$111,'NAB_R_1906020-1 - ZŠ Brat...'!$C$117:$K$409</definedName>
    <definedName name="_xlnm.Print_Area" localSheetId="0">'Rekapitulace stavby'!$D$4:$AO$76,'Rekapitulace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409" i="2"/>
  <c r="BH409" i="2"/>
  <c r="BG409" i="2"/>
  <c r="BF409" i="2"/>
  <c r="T409" i="2"/>
  <c r="R409" i="2"/>
  <c r="P409" i="2"/>
  <c r="BK409" i="2"/>
  <c r="J409" i="2"/>
  <c r="BE409" i="2" s="1"/>
  <c r="BI408" i="2"/>
  <c r="BH408" i="2"/>
  <c r="BG408" i="2"/>
  <c r="BF408" i="2"/>
  <c r="T408" i="2"/>
  <c r="R408" i="2"/>
  <c r="P408" i="2"/>
  <c r="BK408" i="2"/>
  <c r="J408" i="2"/>
  <c r="BE408" i="2"/>
  <c r="BI385" i="2"/>
  <c r="BH385" i="2"/>
  <c r="BG385" i="2"/>
  <c r="BF385" i="2"/>
  <c r="T385" i="2"/>
  <c r="T384" i="2" s="1"/>
  <c r="R385" i="2"/>
  <c r="R384" i="2"/>
  <c r="P385" i="2"/>
  <c r="P384" i="2" s="1"/>
  <c r="BK385" i="2"/>
  <c r="BK384" i="2"/>
  <c r="J384" i="2" s="1"/>
  <c r="J110" i="2" s="1"/>
  <c r="J385" i="2"/>
  <c r="BE385" i="2" s="1"/>
  <c r="BI381" i="2"/>
  <c r="BH381" i="2"/>
  <c r="BG381" i="2"/>
  <c r="BF381" i="2"/>
  <c r="T381" i="2"/>
  <c r="R381" i="2"/>
  <c r="P381" i="2"/>
  <c r="BK381" i="2"/>
  <c r="J381" i="2"/>
  <c r="BE381" i="2" s="1"/>
  <c r="BI380" i="2"/>
  <c r="BH380" i="2"/>
  <c r="BG380" i="2"/>
  <c r="BF380" i="2"/>
  <c r="T380" i="2"/>
  <c r="R380" i="2"/>
  <c r="R376" i="2" s="1"/>
  <c r="P380" i="2"/>
  <c r="BK380" i="2"/>
  <c r="J380" i="2"/>
  <c r="BE380" i="2"/>
  <c r="BI377" i="2"/>
  <c r="BH377" i="2"/>
  <c r="BG377" i="2"/>
  <c r="BF377" i="2"/>
  <c r="T377" i="2"/>
  <c r="T376" i="2" s="1"/>
  <c r="R377" i="2"/>
  <c r="P377" i="2"/>
  <c r="BK377" i="2"/>
  <c r="BK376" i="2" s="1"/>
  <c r="J376" i="2" s="1"/>
  <c r="J109" i="2" s="1"/>
  <c r="J377" i="2"/>
  <c r="BE377" i="2" s="1"/>
  <c r="BI375" i="2"/>
  <c r="BH375" i="2"/>
  <c r="BG375" i="2"/>
  <c r="BF375" i="2"/>
  <c r="T375" i="2"/>
  <c r="R375" i="2"/>
  <c r="P375" i="2"/>
  <c r="BK375" i="2"/>
  <c r="J375" i="2"/>
  <c r="BE375" i="2" s="1"/>
  <c r="BI372" i="2"/>
  <c r="BH372" i="2"/>
  <c r="BG372" i="2"/>
  <c r="BF372" i="2"/>
  <c r="T372" i="2"/>
  <c r="R372" i="2"/>
  <c r="P372" i="2"/>
  <c r="BK372" i="2"/>
  <c r="J372" i="2"/>
  <c r="BE372" i="2"/>
  <c r="BI371" i="2"/>
  <c r="BH371" i="2"/>
  <c r="BG371" i="2"/>
  <c r="BF371" i="2"/>
  <c r="T371" i="2"/>
  <c r="R371" i="2"/>
  <c r="P371" i="2"/>
  <c r="BK371" i="2"/>
  <c r="J371" i="2"/>
  <c r="BE371" i="2"/>
  <c r="BI370" i="2"/>
  <c r="BH370" i="2"/>
  <c r="BG370" i="2"/>
  <c r="BF370" i="2"/>
  <c r="T370" i="2"/>
  <c r="R370" i="2"/>
  <c r="P370" i="2"/>
  <c r="BK370" i="2"/>
  <c r="J370" i="2"/>
  <c r="BE370" i="2"/>
  <c r="BI369" i="2"/>
  <c r="BH369" i="2"/>
  <c r="BG369" i="2"/>
  <c r="BF369" i="2"/>
  <c r="T369" i="2"/>
  <c r="R369" i="2"/>
  <c r="R354" i="2" s="1"/>
  <c r="P369" i="2"/>
  <c r="BK369" i="2"/>
  <c r="J369" i="2"/>
  <c r="BE369" i="2"/>
  <c r="BI363" i="2"/>
  <c r="BH363" i="2"/>
  <c r="BG363" i="2"/>
  <c r="BF363" i="2"/>
  <c r="T363" i="2"/>
  <c r="R363" i="2"/>
  <c r="P363" i="2"/>
  <c r="BK363" i="2"/>
  <c r="BK354" i="2" s="1"/>
  <c r="J354" i="2" s="1"/>
  <c r="J108" i="2" s="1"/>
  <c r="J363" i="2"/>
  <c r="BE363" i="2"/>
  <c r="BI355" i="2"/>
  <c r="BH355" i="2"/>
  <c r="BG355" i="2"/>
  <c r="BF355" i="2"/>
  <c r="T355" i="2"/>
  <c r="T354" i="2"/>
  <c r="R355" i="2"/>
  <c r="P355" i="2"/>
  <c r="P354" i="2"/>
  <c r="BK355" i="2"/>
  <c r="J355" i="2"/>
  <c r="BE355" i="2" s="1"/>
  <c r="BI353" i="2"/>
  <c r="BH353" i="2"/>
  <c r="BG353" i="2"/>
  <c r="BF353" i="2"/>
  <c r="T353" i="2"/>
  <c r="R353" i="2"/>
  <c r="P353" i="2"/>
  <c r="BK353" i="2"/>
  <c r="J353" i="2"/>
  <c r="BE353" i="2" s="1"/>
  <c r="BI346" i="2"/>
  <c r="BH346" i="2"/>
  <c r="BG346" i="2"/>
  <c r="BF346" i="2"/>
  <c r="T346" i="2"/>
  <c r="R346" i="2"/>
  <c r="P346" i="2"/>
  <c r="BK346" i="2"/>
  <c r="J346" i="2"/>
  <c r="BE346" i="2"/>
  <c r="BI342" i="2"/>
  <c r="BH342" i="2"/>
  <c r="BG342" i="2"/>
  <c r="BF342" i="2"/>
  <c r="T342" i="2"/>
  <c r="R342" i="2"/>
  <c r="P342" i="2"/>
  <c r="BK342" i="2"/>
  <c r="J342" i="2"/>
  <c r="BE342" i="2" s="1"/>
  <c r="BI336" i="2"/>
  <c r="BH336" i="2"/>
  <c r="BG336" i="2"/>
  <c r="BF336" i="2"/>
  <c r="T336" i="2"/>
  <c r="R336" i="2"/>
  <c r="P336" i="2"/>
  <c r="BK336" i="2"/>
  <c r="J336" i="2"/>
  <c r="BE336" i="2"/>
  <c r="BI332" i="2"/>
  <c r="BH332" i="2"/>
  <c r="BG332" i="2"/>
  <c r="BF332" i="2"/>
  <c r="T332" i="2"/>
  <c r="R332" i="2"/>
  <c r="P332" i="2"/>
  <c r="BK332" i="2"/>
  <c r="J332" i="2"/>
  <c r="BE332" i="2" s="1"/>
  <c r="BI331" i="2"/>
  <c r="BH331" i="2"/>
  <c r="BG331" i="2"/>
  <c r="BF331" i="2"/>
  <c r="T331" i="2"/>
  <c r="R331" i="2"/>
  <c r="P331" i="2"/>
  <c r="BK331" i="2"/>
  <c r="J331" i="2"/>
  <c r="BE331" i="2"/>
  <c r="BI320" i="2"/>
  <c r="BH320" i="2"/>
  <c r="BG320" i="2"/>
  <c r="BF320" i="2"/>
  <c r="T320" i="2"/>
  <c r="R320" i="2"/>
  <c r="P320" i="2"/>
  <c r="BK320" i="2"/>
  <c r="J320" i="2"/>
  <c r="BE320" i="2" s="1"/>
  <c r="BI310" i="2"/>
  <c r="BH310" i="2"/>
  <c r="BG310" i="2"/>
  <c r="BF310" i="2"/>
  <c r="T310" i="2"/>
  <c r="R310" i="2"/>
  <c r="P310" i="2"/>
  <c r="BK310" i="2"/>
  <c r="J310" i="2"/>
  <c r="BE310" i="2"/>
  <c r="BI304" i="2"/>
  <c r="BH304" i="2"/>
  <c r="BG304" i="2"/>
  <c r="BF304" i="2"/>
  <c r="T304" i="2"/>
  <c r="R304" i="2"/>
  <c r="P304" i="2"/>
  <c r="BK304" i="2"/>
  <c r="J304" i="2"/>
  <c r="BE304" i="2" s="1"/>
  <c r="BI298" i="2"/>
  <c r="BH298" i="2"/>
  <c r="BG298" i="2"/>
  <c r="BF298" i="2"/>
  <c r="T298" i="2"/>
  <c r="R298" i="2"/>
  <c r="P298" i="2"/>
  <c r="BK298" i="2"/>
  <c r="J298" i="2"/>
  <c r="BE298" i="2"/>
  <c r="BI297" i="2"/>
  <c r="BH297" i="2"/>
  <c r="BG297" i="2"/>
  <c r="BF297" i="2"/>
  <c r="T297" i="2"/>
  <c r="T296" i="2" s="1"/>
  <c r="R297" i="2"/>
  <c r="R296" i="2"/>
  <c r="P297" i="2"/>
  <c r="P296" i="2" s="1"/>
  <c r="BK297" i="2"/>
  <c r="BK296" i="2"/>
  <c r="J296" i="2" s="1"/>
  <c r="J107" i="2" s="1"/>
  <c r="J297" i="2"/>
  <c r="BE297" i="2" s="1"/>
  <c r="BI295" i="2"/>
  <c r="BH295" i="2"/>
  <c r="BG295" i="2"/>
  <c r="BF295" i="2"/>
  <c r="T295" i="2"/>
  <c r="R295" i="2"/>
  <c r="P295" i="2"/>
  <c r="BK295" i="2"/>
  <c r="J295" i="2"/>
  <c r="BE295" i="2"/>
  <c r="BI289" i="2"/>
  <c r="BH289" i="2"/>
  <c r="BG289" i="2"/>
  <c r="BF289" i="2"/>
  <c r="T289" i="2"/>
  <c r="R289" i="2"/>
  <c r="P289" i="2"/>
  <c r="BK289" i="2"/>
  <c r="J289" i="2"/>
  <c r="BE289" i="2"/>
  <c r="BI288" i="2"/>
  <c r="BH288" i="2"/>
  <c r="BG288" i="2"/>
  <c r="BF288" i="2"/>
  <c r="T288" i="2"/>
  <c r="R288" i="2"/>
  <c r="P288" i="2"/>
  <c r="BK288" i="2"/>
  <c r="J288" i="2"/>
  <c r="BE288" i="2"/>
  <c r="BI287" i="2"/>
  <c r="BH287" i="2"/>
  <c r="BG287" i="2"/>
  <c r="BF287" i="2"/>
  <c r="T287" i="2"/>
  <c r="R287" i="2"/>
  <c r="R281" i="2" s="1"/>
  <c r="P287" i="2"/>
  <c r="BK287" i="2"/>
  <c r="J287" i="2"/>
  <c r="BE287" i="2"/>
  <c r="BI285" i="2"/>
  <c r="BH285" i="2"/>
  <c r="BG285" i="2"/>
  <c r="BF285" i="2"/>
  <c r="T285" i="2"/>
  <c r="R285" i="2"/>
  <c r="P285" i="2"/>
  <c r="BK285" i="2"/>
  <c r="BK281" i="2" s="1"/>
  <c r="J281" i="2" s="1"/>
  <c r="J106" i="2" s="1"/>
  <c r="J285" i="2"/>
  <c r="BE285" i="2"/>
  <c r="BI282" i="2"/>
  <c r="BH282" i="2"/>
  <c r="BG282" i="2"/>
  <c r="BF282" i="2"/>
  <c r="T282" i="2"/>
  <c r="T281" i="2"/>
  <c r="R282" i="2"/>
  <c r="P282" i="2"/>
  <c r="P281" i="2"/>
  <c r="BK282" i="2"/>
  <c r="J282" i="2"/>
  <c r="BE282" i="2" s="1"/>
  <c r="BI280" i="2"/>
  <c r="BH280" i="2"/>
  <c r="BG280" i="2"/>
  <c r="BF280" i="2"/>
  <c r="T280" i="2"/>
  <c r="R280" i="2"/>
  <c r="P280" i="2"/>
  <c r="BK280" i="2"/>
  <c r="J280" i="2"/>
  <c r="BE280" i="2" s="1"/>
  <c r="BI279" i="2"/>
  <c r="BH279" i="2"/>
  <c r="BG279" i="2"/>
  <c r="BF279" i="2"/>
  <c r="T279" i="2"/>
  <c r="R279" i="2"/>
  <c r="P279" i="2"/>
  <c r="BK279" i="2"/>
  <c r="J279" i="2"/>
  <c r="BE279" i="2"/>
  <c r="BI278" i="2"/>
  <c r="BH278" i="2"/>
  <c r="BG278" i="2"/>
  <c r="BF278" i="2"/>
  <c r="T278" i="2"/>
  <c r="T277" i="2" s="1"/>
  <c r="R278" i="2"/>
  <c r="R277" i="2"/>
  <c r="P278" i="2"/>
  <c r="P277" i="2" s="1"/>
  <c r="BK278" i="2"/>
  <c r="BK277" i="2"/>
  <c r="J277" i="2" s="1"/>
  <c r="J105" i="2" s="1"/>
  <c r="J278" i="2"/>
  <c r="BE278" i="2" s="1"/>
  <c r="BI276" i="2"/>
  <c r="BH276" i="2"/>
  <c r="BG276" i="2"/>
  <c r="BF276" i="2"/>
  <c r="T276" i="2"/>
  <c r="R276" i="2"/>
  <c r="P276" i="2"/>
  <c r="BK276" i="2"/>
  <c r="J276" i="2"/>
  <c r="BE276" i="2"/>
  <c r="BI275" i="2"/>
  <c r="BH275" i="2"/>
  <c r="BG275" i="2"/>
  <c r="BF275" i="2"/>
  <c r="T275" i="2"/>
  <c r="R275" i="2"/>
  <c r="P275" i="2"/>
  <c r="BK275" i="2"/>
  <c r="J275" i="2"/>
  <c r="BE275" i="2"/>
  <c r="BI272" i="2"/>
  <c r="BH272" i="2"/>
  <c r="BG272" i="2"/>
  <c r="BF272" i="2"/>
  <c r="T272" i="2"/>
  <c r="R272" i="2"/>
  <c r="P272" i="2"/>
  <c r="BK272" i="2"/>
  <c r="J272" i="2"/>
  <c r="BE272" i="2"/>
  <c r="BI270" i="2"/>
  <c r="BH270" i="2"/>
  <c r="BG270" i="2"/>
  <c r="BF270" i="2"/>
  <c r="T270" i="2"/>
  <c r="R270" i="2"/>
  <c r="P270" i="2"/>
  <c r="BK270" i="2"/>
  <c r="J270" i="2"/>
  <c r="BE270" i="2"/>
  <c r="BI264" i="2"/>
  <c r="BH264" i="2"/>
  <c r="BG264" i="2"/>
  <c r="BF264" i="2"/>
  <c r="T264" i="2"/>
  <c r="R264" i="2"/>
  <c r="P264" i="2"/>
  <c r="BK264" i="2"/>
  <c r="J264" i="2"/>
  <c r="BE264" i="2"/>
  <c r="BI262" i="2"/>
  <c r="BH262" i="2"/>
  <c r="BG262" i="2"/>
  <c r="BF262" i="2"/>
  <c r="T262" i="2"/>
  <c r="R262" i="2"/>
  <c r="R253" i="2" s="1"/>
  <c r="P262" i="2"/>
  <c r="BK262" i="2"/>
  <c r="J262" i="2"/>
  <c r="BE262" i="2"/>
  <c r="BI256" i="2"/>
  <c r="BH256" i="2"/>
  <c r="BG256" i="2"/>
  <c r="BF256" i="2"/>
  <c r="T256" i="2"/>
  <c r="R256" i="2"/>
  <c r="P256" i="2"/>
  <c r="BK256" i="2"/>
  <c r="BK253" i="2" s="1"/>
  <c r="J253" i="2" s="1"/>
  <c r="J104" i="2" s="1"/>
  <c r="J256" i="2"/>
  <c r="BE256" i="2"/>
  <c r="BI254" i="2"/>
  <c r="BH254" i="2"/>
  <c r="BG254" i="2"/>
  <c r="BF254" i="2"/>
  <c r="T254" i="2"/>
  <c r="T253" i="2"/>
  <c r="R254" i="2"/>
  <c r="P254" i="2"/>
  <c r="P253" i="2"/>
  <c r="BK254" i="2"/>
  <c r="J254" i="2"/>
  <c r="BE254" i="2" s="1"/>
  <c r="BI252" i="2"/>
  <c r="BH252" i="2"/>
  <c r="BG252" i="2"/>
  <c r="BF252" i="2"/>
  <c r="T252" i="2"/>
  <c r="R252" i="2"/>
  <c r="P252" i="2"/>
  <c r="BK252" i="2"/>
  <c r="J252" i="2"/>
  <c r="BE252" i="2" s="1"/>
  <c r="BI251" i="2"/>
  <c r="BH251" i="2"/>
  <c r="BG251" i="2"/>
  <c r="BF251" i="2"/>
  <c r="T251" i="2"/>
  <c r="R251" i="2"/>
  <c r="P251" i="2"/>
  <c r="BK251" i="2"/>
  <c r="J251" i="2"/>
  <c r="BE251" i="2"/>
  <c r="BI250" i="2"/>
  <c r="BH250" i="2"/>
  <c r="BG250" i="2"/>
  <c r="BF250" i="2"/>
  <c r="T250" i="2"/>
  <c r="R250" i="2"/>
  <c r="P250" i="2"/>
  <c r="BK250" i="2"/>
  <c r="J250" i="2"/>
  <c r="BE250" i="2" s="1"/>
  <c r="BI249" i="2"/>
  <c r="BH249" i="2"/>
  <c r="BG249" i="2"/>
  <c r="BF249" i="2"/>
  <c r="T249" i="2"/>
  <c r="R249" i="2"/>
  <c r="P249" i="2"/>
  <c r="BK249" i="2"/>
  <c r="J249" i="2"/>
  <c r="BE249" i="2"/>
  <c r="BI248" i="2"/>
  <c r="BH248" i="2"/>
  <c r="BG248" i="2"/>
  <c r="BF248" i="2"/>
  <c r="T248" i="2"/>
  <c r="R248" i="2"/>
  <c r="P248" i="2"/>
  <c r="BK248" i="2"/>
  <c r="J248" i="2"/>
  <c r="BE248" i="2" s="1"/>
  <c r="BI247" i="2"/>
  <c r="BH247" i="2"/>
  <c r="BG247" i="2"/>
  <c r="BF247" i="2"/>
  <c r="T247" i="2"/>
  <c r="R247" i="2"/>
  <c r="P247" i="2"/>
  <c r="BK247" i="2"/>
  <c r="J247" i="2"/>
  <c r="BE247" i="2"/>
  <c r="BI246" i="2"/>
  <c r="BH246" i="2"/>
  <c r="BG246" i="2"/>
  <c r="BF246" i="2"/>
  <c r="T246" i="2"/>
  <c r="R246" i="2"/>
  <c r="P246" i="2"/>
  <c r="BK246" i="2"/>
  <c r="J246" i="2"/>
  <c r="BE246" i="2" s="1"/>
  <c r="BI245" i="2"/>
  <c r="BH245" i="2"/>
  <c r="BG245" i="2"/>
  <c r="BF245" i="2"/>
  <c r="T245" i="2"/>
  <c r="R245" i="2"/>
  <c r="P245" i="2"/>
  <c r="BK245" i="2"/>
  <c r="J245" i="2"/>
  <c r="BE245" i="2"/>
  <c r="BI244" i="2"/>
  <c r="BH244" i="2"/>
  <c r="BG244" i="2"/>
  <c r="BF244" i="2"/>
  <c r="T244" i="2"/>
  <c r="R244" i="2"/>
  <c r="P244" i="2"/>
  <c r="BK244" i="2"/>
  <c r="J244" i="2"/>
  <c r="BE244" i="2" s="1"/>
  <c r="BI243" i="2"/>
  <c r="BH243" i="2"/>
  <c r="BG243" i="2"/>
  <c r="BF243" i="2"/>
  <c r="T243" i="2"/>
  <c r="R243" i="2"/>
  <c r="P243" i="2"/>
  <c r="BK243" i="2"/>
  <c r="J243" i="2"/>
  <c r="BE243" i="2"/>
  <c r="BI242" i="2"/>
  <c r="BH242" i="2"/>
  <c r="BG242" i="2"/>
  <c r="BF242" i="2"/>
  <c r="T242" i="2"/>
  <c r="T241" i="2" s="1"/>
  <c r="R242" i="2"/>
  <c r="R241" i="2"/>
  <c r="P242" i="2"/>
  <c r="P241" i="2" s="1"/>
  <c r="BK242" i="2"/>
  <c r="BK241" i="2"/>
  <c r="J241" i="2" s="1"/>
  <c r="J103" i="2" s="1"/>
  <c r="J242" i="2"/>
  <c r="BE242" i="2" s="1"/>
  <c r="BI240" i="2"/>
  <c r="BH240" i="2"/>
  <c r="BG240" i="2"/>
  <c r="BF240" i="2"/>
  <c r="T240" i="2"/>
  <c r="R240" i="2"/>
  <c r="P240" i="2"/>
  <c r="BK240" i="2"/>
  <c r="J240" i="2"/>
  <c r="BE240" i="2"/>
  <c r="BI232" i="2"/>
  <c r="BH232" i="2"/>
  <c r="BG232" i="2"/>
  <c r="BF232" i="2"/>
  <c r="T232" i="2"/>
  <c r="R232" i="2"/>
  <c r="P232" i="2"/>
  <c r="BK232" i="2"/>
  <c r="J232" i="2"/>
  <c r="BE232" i="2"/>
  <c r="BI223" i="2"/>
  <c r="BH223" i="2"/>
  <c r="BG223" i="2"/>
  <c r="BF223" i="2"/>
  <c r="T223" i="2"/>
  <c r="R223" i="2"/>
  <c r="P223" i="2"/>
  <c r="BK223" i="2"/>
  <c r="J223" i="2"/>
  <c r="BE223" i="2"/>
  <c r="BI222" i="2"/>
  <c r="BH222" i="2"/>
  <c r="BG222" i="2"/>
  <c r="BF222" i="2"/>
  <c r="T222" i="2"/>
  <c r="R222" i="2"/>
  <c r="P222" i="2"/>
  <c r="BK222" i="2"/>
  <c r="J222" i="2"/>
  <c r="BE222" i="2"/>
  <c r="BI221" i="2"/>
  <c r="BH221" i="2"/>
  <c r="BG221" i="2"/>
  <c r="BF221" i="2"/>
  <c r="T221" i="2"/>
  <c r="R221" i="2"/>
  <c r="P221" i="2"/>
  <c r="BK221" i="2"/>
  <c r="J221" i="2"/>
  <c r="BE221" i="2"/>
  <c r="BI220" i="2"/>
  <c r="BH220" i="2"/>
  <c r="BG220" i="2"/>
  <c r="BF220" i="2"/>
  <c r="T220" i="2"/>
  <c r="T219" i="2"/>
  <c r="R220" i="2"/>
  <c r="P220" i="2"/>
  <c r="P219" i="2"/>
  <c r="BK220" i="2"/>
  <c r="BK219" i="2" s="1"/>
  <c r="J220" i="2"/>
  <c r="BE220" i="2"/>
  <c r="BI217" i="2"/>
  <c r="BH217" i="2"/>
  <c r="BG217" i="2"/>
  <c r="BF217" i="2"/>
  <c r="T217" i="2"/>
  <c r="T216" i="2"/>
  <c r="R217" i="2"/>
  <c r="R216" i="2"/>
  <c r="P217" i="2"/>
  <c r="P216" i="2"/>
  <c r="BK217" i="2"/>
  <c r="BK216" i="2"/>
  <c r="J216" i="2" s="1"/>
  <c r="J100" i="2" s="1"/>
  <c r="J217" i="2"/>
  <c r="BE217" i="2" s="1"/>
  <c r="BI215" i="2"/>
  <c r="BH215" i="2"/>
  <c r="BG215" i="2"/>
  <c r="BF215" i="2"/>
  <c r="T215" i="2"/>
  <c r="R215" i="2"/>
  <c r="P215" i="2"/>
  <c r="BK215" i="2"/>
  <c r="J215" i="2"/>
  <c r="BE215" i="2" s="1"/>
  <c r="BI213" i="2"/>
  <c r="BH213" i="2"/>
  <c r="BG213" i="2"/>
  <c r="BF213" i="2"/>
  <c r="T213" i="2"/>
  <c r="R213" i="2"/>
  <c r="P213" i="2"/>
  <c r="P210" i="2" s="1"/>
  <c r="BK213" i="2"/>
  <c r="J213" i="2"/>
  <c r="BE213" i="2"/>
  <c r="BI212" i="2"/>
  <c r="BH212" i="2"/>
  <c r="BG212" i="2"/>
  <c r="BF212" i="2"/>
  <c r="T212" i="2"/>
  <c r="T210" i="2" s="1"/>
  <c r="R212" i="2"/>
  <c r="P212" i="2"/>
  <c r="BK212" i="2"/>
  <c r="J212" i="2"/>
  <c r="BE212" i="2" s="1"/>
  <c r="BI211" i="2"/>
  <c r="BH211" i="2"/>
  <c r="BG211" i="2"/>
  <c r="BF211" i="2"/>
  <c r="T211" i="2"/>
  <c r="R211" i="2"/>
  <c r="R210" i="2" s="1"/>
  <c r="P211" i="2"/>
  <c r="BK211" i="2"/>
  <c r="BK210" i="2" s="1"/>
  <c r="J210" i="2" s="1"/>
  <c r="J99" i="2" s="1"/>
  <c r="J211" i="2"/>
  <c r="BE211" i="2"/>
  <c r="BI209" i="2"/>
  <c r="BH209" i="2"/>
  <c r="BG209" i="2"/>
  <c r="BF209" i="2"/>
  <c r="T209" i="2"/>
  <c r="R209" i="2"/>
  <c r="P209" i="2"/>
  <c r="BK209" i="2"/>
  <c r="J209" i="2"/>
  <c r="BE209" i="2" s="1"/>
  <c r="BI206" i="2"/>
  <c r="BH206" i="2"/>
  <c r="BG206" i="2"/>
  <c r="BF206" i="2"/>
  <c r="T206" i="2"/>
  <c r="R206" i="2"/>
  <c r="P206" i="2"/>
  <c r="BK206" i="2"/>
  <c r="J206" i="2"/>
  <c r="BE206" i="2"/>
  <c r="BI196" i="2"/>
  <c r="BH196" i="2"/>
  <c r="BG196" i="2"/>
  <c r="BF196" i="2"/>
  <c r="T196" i="2"/>
  <c r="R196" i="2"/>
  <c r="P196" i="2"/>
  <c r="BK196" i="2"/>
  <c r="J196" i="2"/>
  <c r="BE196" i="2" s="1"/>
  <c r="BI190" i="2"/>
  <c r="BH190" i="2"/>
  <c r="BG190" i="2"/>
  <c r="BF190" i="2"/>
  <c r="T190" i="2"/>
  <c r="R190" i="2"/>
  <c r="P190" i="2"/>
  <c r="BK190" i="2"/>
  <c r="J190" i="2"/>
  <c r="BE190" i="2"/>
  <c r="BI186" i="2"/>
  <c r="BH186" i="2"/>
  <c r="BG186" i="2"/>
  <c r="BF186" i="2"/>
  <c r="T186" i="2"/>
  <c r="T185" i="2" s="1"/>
  <c r="R186" i="2"/>
  <c r="R185" i="2"/>
  <c r="P186" i="2"/>
  <c r="P185" i="2" s="1"/>
  <c r="BK186" i="2"/>
  <c r="BK185" i="2"/>
  <c r="J185" i="2" s="1"/>
  <c r="J98" i="2" s="1"/>
  <c r="J186" i="2"/>
  <c r="BE186" i="2" s="1"/>
  <c r="BI181" i="2"/>
  <c r="BH181" i="2"/>
  <c r="BG181" i="2"/>
  <c r="BF181" i="2"/>
  <c r="T181" i="2"/>
  <c r="R181" i="2"/>
  <c r="P181" i="2"/>
  <c r="P176" i="2" s="1"/>
  <c r="BK181" i="2"/>
  <c r="J181" i="2"/>
  <c r="BE181" i="2"/>
  <c r="BI178" i="2"/>
  <c r="BH178" i="2"/>
  <c r="BG178" i="2"/>
  <c r="BF178" i="2"/>
  <c r="T178" i="2"/>
  <c r="T176" i="2" s="1"/>
  <c r="R178" i="2"/>
  <c r="P178" i="2"/>
  <c r="BK178" i="2"/>
  <c r="J178" i="2"/>
  <c r="BE178" i="2"/>
  <c r="BI177" i="2"/>
  <c r="BH177" i="2"/>
  <c r="BG177" i="2"/>
  <c r="BF177" i="2"/>
  <c r="T177" i="2"/>
  <c r="R177" i="2"/>
  <c r="R176" i="2"/>
  <c r="P177" i="2"/>
  <c r="BK177" i="2"/>
  <c r="BK176" i="2"/>
  <c r="J176" i="2" s="1"/>
  <c r="J97" i="2" s="1"/>
  <c r="J177" i="2"/>
  <c r="BE177" i="2" s="1"/>
  <c r="BI170" i="2"/>
  <c r="BH170" i="2"/>
  <c r="BG170" i="2"/>
  <c r="BF170" i="2"/>
  <c r="T170" i="2"/>
  <c r="R170" i="2"/>
  <c r="P170" i="2"/>
  <c r="BK170" i="2"/>
  <c r="J170" i="2"/>
  <c r="BE170" i="2"/>
  <c r="BI168" i="2"/>
  <c r="BH168" i="2"/>
  <c r="BG168" i="2"/>
  <c r="BF168" i="2"/>
  <c r="T168" i="2"/>
  <c r="R168" i="2"/>
  <c r="P168" i="2"/>
  <c r="BK168" i="2"/>
  <c r="J168" i="2"/>
  <c r="BE168" i="2" s="1"/>
  <c r="BI165" i="2"/>
  <c r="BH165" i="2"/>
  <c r="BG165" i="2"/>
  <c r="BF165" i="2"/>
  <c r="T165" i="2"/>
  <c r="R165" i="2"/>
  <c r="P165" i="2"/>
  <c r="BK165" i="2"/>
  <c r="J165" i="2"/>
  <c r="BE165" i="2"/>
  <c r="BI159" i="2"/>
  <c r="BH159" i="2"/>
  <c r="BG159" i="2"/>
  <c r="BF159" i="2"/>
  <c r="T159" i="2"/>
  <c r="R159" i="2"/>
  <c r="P159" i="2"/>
  <c r="BK159" i="2"/>
  <c r="J159" i="2"/>
  <c r="BE159" i="2" s="1"/>
  <c r="BI158" i="2"/>
  <c r="BH158" i="2"/>
  <c r="BG158" i="2"/>
  <c r="BF158" i="2"/>
  <c r="T158" i="2"/>
  <c r="R158" i="2"/>
  <c r="P158" i="2"/>
  <c r="BK158" i="2"/>
  <c r="J158" i="2"/>
  <c r="BE158" i="2"/>
  <c r="BI157" i="2"/>
  <c r="BH157" i="2"/>
  <c r="BG157" i="2"/>
  <c r="BF157" i="2"/>
  <c r="T157" i="2"/>
  <c r="R157" i="2"/>
  <c r="P157" i="2"/>
  <c r="BK157" i="2"/>
  <c r="J157" i="2"/>
  <c r="BE157" i="2" s="1"/>
  <c r="BI150" i="2"/>
  <c r="BH150" i="2"/>
  <c r="BG150" i="2"/>
  <c r="BF150" i="2"/>
  <c r="T150" i="2"/>
  <c r="R150" i="2"/>
  <c r="P150" i="2"/>
  <c r="BK150" i="2"/>
  <c r="J150" i="2"/>
  <c r="BE150" i="2"/>
  <c r="BI147" i="2"/>
  <c r="BH147" i="2"/>
  <c r="BG147" i="2"/>
  <c r="BF147" i="2"/>
  <c r="T147" i="2"/>
  <c r="R147" i="2"/>
  <c r="P147" i="2"/>
  <c r="BK147" i="2"/>
  <c r="J147" i="2"/>
  <c r="BE147" i="2" s="1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 s="1"/>
  <c r="BI138" i="2"/>
  <c r="BH138" i="2"/>
  <c r="BG138" i="2"/>
  <c r="BF138" i="2"/>
  <c r="T138" i="2"/>
  <c r="R138" i="2"/>
  <c r="P138" i="2"/>
  <c r="BK138" i="2"/>
  <c r="J138" i="2"/>
  <c r="BE138" i="2"/>
  <c r="BI137" i="2"/>
  <c r="BH137" i="2"/>
  <c r="BG137" i="2"/>
  <c r="BF137" i="2"/>
  <c r="T137" i="2"/>
  <c r="R137" i="2"/>
  <c r="P137" i="2"/>
  <c r="BK137" i="2"/>
  <c r="J137" i="2"/>
  <c r="BE137" i="2" s="1"/>
  <c r="BI136" i="2"/>
  <c r="BH136" i="2"/>
  <c r="BG136" i="2"/>
  <c r="F33" i="2" s="1"/>
  <c r="BB95" i="1" s="1"/>
  <c r="BB94" i="1" s="1"/>
  <c r="BF136" i="2"/>
  <c r="T136" i="2"/>
  <c r="R136" i="2"/>
  <c r="P136" i="2"/>
  <c r="BK136" i="2"/>
  <c r="J136" i="2"/>
  <c r="BE136" i="2"/>
  <c r="BI135" i="2"/>
  <c r="F35" i="2" s="1"/>
  <c r="BD95" i="1" s="1"/>
  <c r="BD94" i="1" s="1"/>
  <c r="W33" i="1" s="1"/>
  <c r="BH135" i="2"/>
  <c r="BG135" i="2"/>
  <c r="BF135" i="2"/>
  <c r="T135" i="2"/>
  <c r="R135" i="2"/>
  <c r="P135" i="2"/>
  <c r="BK135" i="2"/>
  <c r="J135" i="2"/>
  <c r="BE135" i="2" s="1"/>
  <c r="BI131" i="2"/>
  <c r="BH131" i="2"/>
  <c r="F34" i="2" s="1"/>
  <c r="BC95" i="1" s="1"/>
  <c r="BC94" i="1" s="1"/>
  <c r="BG131" i="2"/>
  <c r="BF131" i="2"/>
  <c r="T131" i="2"/>
  <c r="T130" i="2" s="1"/>
  <c r="R131" i="2"/>
  <c r="R130" i="2"/>
  <c r="P131" i="2"/>
  <c r="P130" i="2" s="1"/>
  <c r="BK131" i="2"/>
  <c r="J131" i="2"/>
  <c r="BE131" i="2" s="1"/>
  <c r="J125" i="2"/>
  <c r="J124" i="2"/>
  <c r="F124" i="2"/>
  <c r="F122" i="2"/>
  <c r="E120" i="2"/>
  <c r="J90" i="2"/>
  <c r="J89" i="2"/>
  <c r="F89" i="2"/>
  <c r="F87" i="2"/>
  <c r="E85" i="2"/>
  <c r="J16" i="2"/>
  <c r="E16" i="2"/>
  <c r="F125" i="2" s="1"/>
  <c r="F90" i="2"/>
  <c r="J15" i="2"/>
  <c r="J10" i="2"/>
  <c r="J122" i="2" s="1"/>
  <c r="J87" i="2"/>
  <c r="AS94" i="1"/>
  <c r="L90" i="1"/>
  <c r="AM90" i="1"/>
  <c r="AM89" i="1"/>
  <c r="L89" i="1"/>
  <c r="AM87" i="1"/>
  <c r="L87" i="1"/>
  <c r="L85" i="1"/>
  <c r="L84" i="1"/>
  <c r="T129" i="2" l="1"/>
  <c r="P129" i="2"/>
  <c r="T218" i="2"/>
  <c r="R129" i="2"/>
  <c r="R128" i="2" s="1"/>
  <c r="F32" i="2"/>
  <c r="BA95" i="1" s="1"/>
  <c r="BA94" i="1" s="1"/>
  <c r="P376" i="2"/>
  <c r="P218" i="2" s="1"/>
  <c r="P128" i="2" s="1"/>
  <c r="AU95" i="1" s="1"/>
  <c r="AU94" i="1" s="1"/>
  <c r="BK130" i="2"/>
  <c r="BK129" i="2" s="1"/>
  <c r="R219" i="2"/>
  <c r="R218" i="2" s="1"/>
  <c r="J31" i="2"/>
  <c r="AV95" i="1" s="1"/>
  <c r="AT95" i="1" s="1"/>
  <c r="F31" i="2"/>
  <c r="AZ95" i="1" s="1"/>
  <c r="AZ94" i="1" s="1"/>
  <c r="W32" i="1"/>
  <c r="AY94" i="1"/>
  <c r="AX94" i="1"/>
  <c r="W31" i="1"/>
  <c r="AW94" i="1"/>
  <c r="AK30" i="1" s="1"/>
  <c r="W30" i="1"/>
  <c r="BK218" i="2"/>
  <c r="J218" i="2" s="1"/>
  <c r="J101" i="2" s="1"/>
  <c r="J219" i="2"/>
  <c r="J102" i="2" s="1"/>
  <c r="J32" i="2"/>
  <c r="AW95" i="1" s="1"/>
  <c r="J130" i="2" l="1"/>
  <c r="J96" i="2" s="1"/>
  <c r="T128" i="2"/>
  <c r="BK128" i="2"/>
  <c r="J128" i="2" s="1"/>
  <c r="J129" i="2"/>
  <c r="J95" i="2" s="1"/>
  <c r="AV94" i="1"/>
  <c r="W29" i="1"/>
  <c r="J28" i="2" l="1"/>
  <c r="J94" i="2"/>
  <c r="AK29" i="1"/>
  <c r="AT94" i="1"/>
  <c r="AG95" i="1" l="1"/>
  <c r="J37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<sst xmlns="http://schemas.openxmlformats.org/spreadsheetml/2006/main" count="3338" uniqueCount="616">
  <si>
    <t>Export Komplet</t>
  </si>
  <si>
    <t/>
  </si>
  <si>
    <t>2.0</t>
  </si>
  <si>
    <t>False</t>
  </si>
  <si>
    <t>{cd68edf0-8c85-4bd9-85f4-f0f9e8ba706e}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</si>
  <si>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</si>
  <si>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</si>
  <si>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</si>
  <si>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</si>
  <si>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</si>
  <si>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</si>
  <si>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</si>
  <si>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</si>
  <si>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</si>
  <si>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NAB_R_1906020-1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</si>
  <si>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</si>
  <si>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</si>
  <si>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Bratrství BpH - Rekonstrukce vstupní haly - VAR II - úsporná varianta</t>
  </si>
  <si>
    <t>KSO:</t>
  </si>
  <si>
    <t>CC-CZ:</t>
  </si>
  <si>
    <t>Místo:</t>
  </si>
  <si>
    <t>Bystřice pod Hostýnem</t>
  </si>
  <si>
    <t>Datum:</t>
  </si>
  <si>
    <t>7. 6. 2019</t>
  </si>
  <si>
    <t>Zadavatel:</t>
  </si>
  <si>
    <t>IČ:</t>
  </si>
  <si>
    <t>Město Bystřice pod Hostýnem</t>
  </si>
  <si>
    <t>DIČ:</t>
  </si>
  <si>
    <t>Uchazeč:</t>
  </si>
  <si>
    <t>Vyplň údaj</t>
  </si>
  <si>
    <t>Projektant:</t>
  </si>
  <si>
    <t>Ing arch M. Drholecká a Ing arch H.Šrajerová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</si>
  <si>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</si>
  <si>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</si>
  <si>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</si>
  <si>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</si>
  <si>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</si>
  <si>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</si>
  <si>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</si>
  <si>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</si>
  <si>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</si>
  <si>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</si>
  <si>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</si>
  <si>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</si>
  <si>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</si>
  <si>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</si>
  <si>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</si>
  <si>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</si>
  <si>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</si>
  <si>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</si>
  <si>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</si>
  <si>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</si>
  <si>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</si>
  <si>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</si>
  <si>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</si>
  <si>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</si>
  <si>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</si>
  <si>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</si>
  <si>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</si>
  <si>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</si>
  <si>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</si>
  <si>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</si>
  <si>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</si>
  <si>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</si>
  <si>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</si>
  <si>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</si>
  <si>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</si>
  <si>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</si>
  <si>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</si>
  <si>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</si>
  <si>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</si>
  <si>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</si>
  <si>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</si>
  <si>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</si>
  <si>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</si>
  <si>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</si>
  <si>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</si>
  <si>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</si>
  <si>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</si>
  <si>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</si>
  <si>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</si>
  <si>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</si>
  <si>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</si>
  <si>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</si>
  <si>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</si>
  <si>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</si>
  <si>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</si>
  <si>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</si>
  <si>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</si>
  <si>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</si>
  <si>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</si>
  <si>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</si>
  <si>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</si>
  <si>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</si>
  <si>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</si>
  <si>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</si>
  <si>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731 - Ústřední vytápění</t>
  </si>
  <si>
    <t xml:space="preserve">    741 - Elektroinstalace </t>
  </si>
  <si>
    <t xml:space="preserve">    766 - Konstrukce truhlářské</t>
  </si>
  <si>
    <t xml:space="preserve">    766.2 - Konstrukce truhlářské - skleněné zábradlí</t>
  </si>
  <si>
    <t xml:space="preserve">    767 - Konstrukce zámečnické</t>
  </si>
  <si>
    <t xml:space="preserve">    771 - Podlahy z dlaždic</t>
  </si>
  <si>
    <t xml:space="preserve">    782 - Dokončovací práce - obklady z kamene - kamenické práce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</si>
  <si>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</si>
  <si>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</si>
  <si>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</si>
  <si>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</si>
  <si>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</si>
  <si>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</si>
  <si>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</si>
  <si>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</si>
  <si>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</si>
  <si>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</si>
  <si>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</si>
  <si>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</si>
  <si>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</si>
  <si>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</si>
  <si>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</si>
  <si>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</si>
  <si>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</si>
  <si>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</si>
  <si>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</si>
  <si>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</si>
  <si>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</si>
  <si>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</si>
  <si>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</si>
  <si>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</si>
  <si>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CS ÚRS 2019 01</t>
  </si>
  <si>
    <t>4</t>
  </si>
  <si>
    <t>1555353654</t>
  </si>
  <si>
    <t>VV</t>
  </si>
  <si>
    <t>strop zádveří</t>
  </si>
  <si>
    <t>2,8*7,7</t>
  </si>
  <si>
    <t>foyer bez úpravy</t>
  </si>
  <si>
    <t>611142001</t>
  </si>
  <si>
    <t>Potažení vnitřních stropů sklovláknitým pletivem vtlačeným do tenkovrstvé hmoty</t>
  </si>
  <si>
    <t>1159166459</t>
  </si>
  <si>
    <t>3</t>
  </si>
  <si>
    <t>611311131</t>
  </si>
  <si>
    <t>Potažení vnitřních rovných stropů vápenným štukem tloušťky do 3 mm</t>
  </si>
  <si>
    <t>1389109763</t>
  </si>
  <si>
    <t>611325401</t>
  </si>
  <si>
    <t>Oprava vnitřní vápenocementové hrubé omítky stropů v rozsahu plochy do 10%</t>
  </si>
  <si>
    <t>-5112757</t>
  </si>
  <si>
    <t>5</t>
  </si>
  <si>
    <t>612131121</t>
  </si>
  <si>
    <t>Penetrační disperzní nátěr vnitřních stěn nanášený ručně</t>
  </si>
  <si>
    <t>591722758</t>
  </si>
  <si>
    <t>zádveří - stěna s dveřmi</t>
  </si>
  <si>
    <t>7,7*(5,2-2,2)"bez dveří"</t>
  </si>
  <si>
    <t>boky</t>
  </si>
  <si>
    <t>5,2*2,8*2</t>
  </si>
  <si>
    <t>Součet</t>
  </si>
  <si>
    <t>612142001</t>
  </si>
  <si>
    <t>Potažení vnitřních stěn sklovláknitým pletivem vtlačeným do tenkovrstvé hmoty</t>
  </si>
  <si>
    <t>-563378973</t>
  </si>
  <si>
    <t>7</t>
  </si>
  <si>
    <t>612311131</t>
  </si>
  <si>
    <t>Potažení vnitřních stěn vápenným štukem tloušťky do 3 mm</t>
  </si>
  <si>
    <t>-1359049446</t>
  </si>
  <si>
    <t>8</t>
  </si>
  <si>
    <t>612325401</t>
  </si>
  <si>
    <t>Oprava vnitřní vápenocementové hrubé omítky stěn v rozsahu plochy do 10%</t>
  </si>
  <si>
    <t>1060551358</t>
  </si>
  <si>
    <t>stěny + sloupy</t>
  </si>
  <si>
    <t>42,36+17,94</t>
  </si>
  <si>
    <t>9</t>
  </si>
  <si>
    <t>613131121</t>
  </si>
  <si>
    <t>Penetrační disperzní nátěr vnitřních pilířů nebo sloupů nanášený ručně</t>
  </si>
  <si>
    <t>1688035497</t>
  </si>
  <si>
    <t>sloupy dveří - zádveří</t>
  </si>
  <si>
    <t>0,35*5,2*3</t>
  </si>
  <si>
    <t>sloup středový</t>
  </si>
  <si>
    <t>0,6*4*5,2</t>
  </si>
  <si>
    <t>horní sloupy foyer bez úpravy</t>
  </si>
  <si>
    <t>10</t>
  </si>
  <si>
    <t>613142001</t>
  </si>
  <si>
    <t>Potažení vnitřních pilířů nebo sloupů sklovláknitým pletivem vtlačeným do tenkovrstvé hmoty</t>
  </si>
  <si>
    <t>-579615866</t>
  </si>
  <si>
    <t>11</t>
  </si>
  <si>
    <t>613311131</t>
  </si>
  <si>
    <t>Potažení vnitřních pilířů nebo sloupů vápenným štukem tloušťky do 3 mm</t>
  </si>
  <si>
    <t>-1522722431</t>
  </si>
  <si>
    <t>12</t>
  </si>
  <si>
    <t>611135101</t>
  </si>
  <si>
    <t>Hrubá výplň rýh maltou jakékoli šířky rýhy</t>
  </si>
  <si>
    <t>-17927922</t>
  </si>
  <si>
    <t>trubky vytápění</t>
  </si>
  <si>
    <t>17*0,1</t>
  </si>
  <si>
    <t>zarovnání po zasekání soklu</t>
  </si>
  <si>
    <t>13,2*0,1</t>
  </si>
  <si>
    <t>13</t>
  </si>
  <si>
    <t>622143003</t>
  </si>
  <si>
    <t>Montáž omítkových plastových nebo pozinkovaných rohových profilů s tkaninou</t>
  </si>
  <si>
    <t>m</t>
  </si>
  <si>
    <t>-641855517</t>
  </si>
  <si>
    <t>rohy sloupů zádveří</t>
  </si>
  <si>
    <t>5,2*(4+6)</t>
  </si>
  <si>
    <t>14</t>
  </si>
  <si>
    <t>M</t>
  </si>
  <si>
    <t>59051470</t>
  </si>
  <si>
    <t>lišta rohová Al 22/22 mm perforovaná</t>
  </si>
  <si>
    <t>-828622826</t>
  </si>
  <si>
    <t>52*1,1 'Přepočtené koeficientem množství</t>
  </si>
  <si>
    <t>6-1</t>
  </si>
  <si>
    <t>Zednické zapravení vysekaných výklenků ve zdivu - hrubá, štuk, malba</t>
  </si>
  <si>
    <t>ks</t>
  </si>
  <si>
    <t>-150649751</t>
  </si>
  <si>
    <t>výklenky pro radiátory 1,5*1,2 m hl. 0,3</t>
  </si>
  <si>
    <t>výkenek pro klíče, rozvaděč, zvonění 2,5*0,8*0,3</t>
  </si>
  <si>
    <t>Ostatní konstrukce a práce, bourání</t>
  </si>
  <si>
    <t>16</t>
  </si>
  <si>
    <t>9-1</t>
  </si>
  <si>
    <t>Zakrývání konstrukcí a prvků</t>
  </si>
  <si>
    <t>soub</t>
  </si>
  <si>
    <t>1835376025</t>
  </si>
  <si>
    <t>17</t>
  </si>
  <si>
    <t>9-3</t>
  </si>
  <si>
    <t>Pomocné lešení vnitřní</t>
  </si>
  <si>
    <t>-20455250</t>
  </si>
  <si>
    <t>pro demontáž prosklených stěn</t>
  </si>
  <si>
    <t>18</t>
  </si>
  <si>
    <t>952901114</t>
  </si>
  <si>
    <t>Vyčištění budov bytové a občanské výstavby při výšce podlaží přes 4 m</t>
  </si>
  <si>
    <t>-1754417360</t>
  </si>
  <si>
    <t>6,7*8,8</t>
  </si>
  <si>
    <t>96</t>
  </si>
  <si>
    <t>Bourání konstrukcí</t>
  </si>
  <si>
    <t>19</t>
  </si>
  <si>
    <t>96_02</t>
  </si>
  <si>
    <t>Demontáž kamenických květináčů dl. do 0,6 m š. do 0,3 m k likvidaci</t>
  </si>
  <si>
    <t>-967166178</t>
  </si>
  <si>
    <t>na spodních zídkách u dolního zábradlí</t>
  </si>
  <si>
    <t>3*2</t>
  </si>
  <si>
    <t>20</t>
  </si>
  <si>
    <t>973031151</t>
  </si>
  <si>
    <t>Vysekání výklenků ve zdivu cihelném na MV nebo MVC pl přes 0,25 m2</t>
  </si>
  <si>
    <t>m3</t>
  </si>
  <si>
    <t>-1155625293</t>
  </si>
  <si>
    <t>výklenek pro radiátory</t>
  </si>
  <si>
    <t>1,5*1,2*0,3*2</t>
  </si>
  <si>
    <t>výklenek pro rozvaděč a pro klíče a pro zvonění</t>
  </si>
  <si>
    <t>0,8*2,5*0,3</t>
  </si>
  <si>
    <t>974031133</t>
  </si>
  <si>
    <t>Vysekání rýh ve zdivu pro zapuštění soklu</t>
  </si>
  <si>
    <t>2065581095</t>
  </si>
  <si>
    <t>vstupní zádveří</t>
  </si>
  <si>
    <t>2,8+1,5+0,1</t>
  </si>
  <si>
    <t>1,5+0,1</t>
  </si>
  <si>
    <t>0,35+0,1*2</t>
  </si>
  <si>
    <t xml:space="preserve">stupně </t>
  </si>
  <si>
    <t>(0,3*2+0,2*3)*2</t>
  </si>
  <si>
    <t>podesty horní</t>
  </si>
  <si>
    <t>1,8*2+0,3*2</t>
  </si>
  <si>
    <t>22</t>
  </si>
  <si>
    <t>978059241</t>
  </si>
  <si>
    <t>Odsekání obkladů stěn z desek z kamene plochy přes 1 m2</t>
  </si>
  <si>
    <t>1101479569</t>
  </si>
  <si>
    <t>bok zádveří</t>
  </si>
  <si>
    <t>2,8*3,2</t>
  </si>
  <si>
    <t>23</t>
  </si>
  <si>
    <t>978059241_1</t>
  </si>
  <si>
    <t>Příplatek za vyjmutí kamenné desky s letopočtem</t>
  </si>
  <si>
    <t>1891322972</t>
  </si>
  <si>
    <t>997</t>
  </si>
  <si>
    <t>Přesun sutě</t>
  </si>
  <si>
    <t>24</t>
  </si>
  <si>
    <t>997013211</t>
  </si>
  <si>
    <t>Vnitrostaveništní doprava suti a vybouraných hmot pro budovy v do 6 m ručně</t>
  </si>
  <si>
    <t>t</t>
  </si>
  <si>
    <t>-1624171757</t>
  </si>
  <si>
    <t>25</t>
  </si>
  <si>
    <t>997013501</t>
  </si>
  <si>
    <t>Odvoz suti a vybouraných hmot na skládku nebo meziskládku do 1 km se složením</t>
  </si>
  <si>
    <t>-1017261609</t>
  </si>
  <si>
    <t>26</t>
  </si>
  <si>
    <t>997013509</t>
  </si>
  <si>
    <t>Příplatek k odvozu suti a vybouraných hmot na skládku ZKD 1 km přes 1 km</t>
  </si>
  <si>
    <t>-1275064680</t>
  </si>
  <si>
    <t>13,248*3 'Přepočtené koeficientem množství</t>
  </si>
  <si>
    <t>27</t>
  </si>
  <si>
    <t>997013831</t>
  </si>
  <si>
    <t>Poplatek za uložení na skládce (skládkovné) stavebního odpadu směsného kód odpadu 170 904</t>
  </si>
  <si>
    <t>558415225</t>
  </si>
  <si>
    <t>998</t>
  </si>
  <si>
    <t>Přesun hmot</t>
  </si>
  <si>
    <t>28</t>
  </si>
  <si>
    <t>998018001</t>
  </si>
  <si>
    <t>Přesun hmot ruční pro budovy v do 6 m</t>
  </si>
  <si>
    <t>-884892786</t>
  </si>
  <si>
    <t>PSV</t>
  </si>
  <si>
    <t>Práce a dodávky PSV</t>
  </si>
  <si>
    <t>731</t>
  </si>
  <si>
    <t>Ústřední vytápění</t>
  </si>
  <si>
    <t>29</t>
  </si>
  <si>
    <t>731 - 01</t>
  </si>
  <si>
    <t>Demontáž, přesun a zpětná montáž radiátorů včetně napojení na potrubí</t>
  </si>
  <si>
    <t>981288245</t>
  </si>
  <si>
    <t>30</t>
  </si>
  <si>
    <t>731 - 02</t>
  </si>
  <si>
    <t>Přepojení ocelového potrubí na měděné včetně tvarovek</t>
  </si>
  <si>
    <t>-1286733902</t>
  </si>
  <si>
    <t>31</t>
  </si>
  <si>
    <t>731 - 03</t>
  </si>
  <si>
    <t>Vypuštění a napuštění otopného systému</t>
  </si>
  <si>
    <t>-1398873097</t>
  </si>
  <si>
    <t>32</t>
  </si>
  <si>
    <t>733223106</t>
  </si>
  <si>
    <t>Potrubí měděné tvrdé spojované měkkým pájením D 35x1,5</t>
  </si>
  <si>
    <t>904214641</t>
  </si>
  <si>
    <t>nové rozvody vytápění zasekané ve zdivu - vždy dvě trubky</t>
  </si>
  <si>
    <t xml:space="preserve">svislé </t>
  </si>
  <si>
    <t>5,5*2*2</t>
  </si>
  <si>
    <t>vodorovné podlaha</t>
  </si>
  <si>
    <t>1,5*2*2</t>
  </si>
  <si>
    <t>vodorovné strop</t>
  </si>
  <si>
    <t>33</t>
  </si>
  <si>
    <t>974031153</t>
  </si>
  <si>
    <t>Vysekání rýh ve stěnách, stropech a podlaze pro přeložení trubek pro vytápění</t>
  </si>
  <si>
    <t>-1805134245</t>
  </si>
  <si>
    <t xml:space="preserve">stěny </t>
  </si>
  <si>
    <t>5,5*2</t>
  </si>
  <si>
    <t>podlaha</t>
  </si>
  <si>
    <t>1,5*2</t>
  </si>
  <si>
    <t>strop</t>
  </si>
  <si>
    <t>34</t>
  </si>
  <si>
    <t>998733201</t>
  </si>
  <si>
    <t>Přesun hmot procentní pro rozvody potrubí v objektech v do 6 m</t>
  </si>
  <si>
    <t>%</t>
  </si>
  <si>
    <t>196810223</t>
  </si>
  <si>
    <t>741</t>
  </si>
  <si>
    <t xml:space="preserve">Elektroinstalace </t>
  </si>
  <si>
    <t>35</t>
  </si>
  <si>
    <t>741_01</t>
  </si>
  <si>
    <t>Demontáž stávajících el. rozvodů a zařízení včetně odpojení</t>
  </si>
  <si>
    <t>-129174269</t>
  </si>
  <si>
    <t>36</t>
  </si>
  <si>
    <t>741_02</t>
  </si>
  <si>
    <t>D+M svítidel VML 242 AP1 Z O 4k + opál na elox závěsech</t>
  </si>
  <si>
    <t>-1450633222</t>
  </si>
  <si>
    <t>37</t>
  </si>
  <si>
    <t>741_03</t>
  </si>
  <si>
    <t>D+M rozvodnice oceloplechová pod omítku</t>
  </si>
  <si>
    <t>1309357445</t>
  </si>
  <si>
    <t>38</t>
  </si>
  <si>
    <t>741_04</t>
  </si>
  <si>
    <t>D+M kabelových rozvodů pro světla</t>
  </si>
  <si>
    <t>-1923833877</t>
  </si>
  <si>
    <t>39</t>
  </si>
  <si>
    <t>741_05</t>
  </si>
  <si>
    <t>Překotvení systému zvonění včetně nastavení</t>
  </si>
  <si>
    <t>-1323646725</t>
  </si>
  <si>
    <t>40</t>
  </si>
  <si>
    <t>741_06</t>
  </si>
  <si>
    <t>D+M kabelových rozvodů pro zásuvky</t>
  </si>
  <si>
    <t>1357742734</t>
  </si>
  <si>
    <t>41</t>
  </si>
  <si>
    <t>741_07</t>
  </si>
  <si>
    <t>D+M instalačních krabic a kompletačních prvků ABB Tango</t>
  </si>
  <si>
    <t>-1173884461</t>
  </si>
  <si>
    <t>42</t>
  </si>
  <si>
    <t>741_08</t>
  </si>
  <si>
    <t>Spotřební materiál</t>
  </si>
  <si>
    <t>1285154486</t>
  </si>
  <si>
    <t>43</t>
  </si>
  <si>
    <t>741_09</t>
  </si>
  <si>
    <t>Sekání drážek</t>
  </si>
  <si>
    <t>488736900</t>
  </si>
  <si>
    <t>44</t>
  </si>
  <si>
    <t>741_10</t>
  </si>
  <si>
    <t>Vyhledávání přípojného místa včetně úpravy stávající elektroinstalace</t>
  </si>
  <si>
    <t>-1949970027</t>
  </si>
  <si>
    <t>45</t>
  </si>
  <si>
    <t>741_11</t>
  </si>
  <si>
    <t>Revize</t>
  </si>
  <si>
    <t>-70253434</t>
  </si>
  <si>
    <t>766</t>
  </si>
  <si>
    <t>Konstrukce truhlářské</t>
  </si>
  <si>
    <t>46</t>
  </si>
  <si>
    <t>766-1</t>
  </si>
  <si>
    <t>D+M dřevěného madla na kovové zábradlí</t>
  </si>
  <si>
    <t>mb</t>
  </si>
  <si>
    <t>-248146583</t>
  </si>
  <si>
    <t>2*4</t>
  </si>
  <si>
    <t>47</t>
  </si>
  <si>
    <t>766-2</t>
  </si>
  <si>
    <t>D+M dřevěného madla pro schodiště do šaten ( navazující na krátká zábradlí 1,3m) - délka madla 3m</t>
  </si>
  <si>
    <t>-2067819597</t>
  </si>
  <si>
    <t xml:space="preserve">zábradlí na stěnách u horní </t>
  </si>
  <si>
    <t>0,9*2</t>
  </si>
  <si>
    <t>madlo u spodních schodištích do šaten</t>
  </si>
  <si>
    <t>2*3,5</t>
  </si>
  <si>
    <t>48</t>
  </si>
  <si>
    <t>766112820</t>
  </si>
  <si>
    <t xml:space="preserve">Demontáž truhlářských stěn dřevěných zasklených </t>
  </si>
  <si>
    <t>-1348268950</t>
  </si>
  <si>
    <t>5,14*(7,7+2,8*2)</t>
  </si>
  <si>
    <t>49</t>
  </si>
  <si>
    <t>766211811</t>
  </si>
  <si>
    <t>Demontáž schodišťového madla na stěně</t>
  </si>
  <si>
    <t>-1015474569</t>
  </si>
  <si>
    <t>50</t>
  </si>
  <si>
    <t>766211811.1</t>
  </si>
  <si>
    <t>Demontáž schodišťového madla na zábradlí</t>
  </si>
  <si>
    <t>49942943</t>
  </si>
  <si>
    <t>51</t>
  </si>
  <si>
    <t>766411811</t>
  </si>
  <si>
    <t>Demontáž truhlářského obložení stěn z panelů plochy do 1,5 m2</t>
  </si>
  <si>
    <t>-586844268</t>
  </si>
  <si>
    <t>vnitřní sloup</t>
  </si>
  <si>
    <t>3,5*0,6*4</t>
  </si>
  <si>
    <t>52</t>
  </si>
  <si>
    <t>766411822</t>
  </si>
  <si>
    <t>Demontáž truhlářského obložení stěn podkladových roštů</t>
  </si>
  <si>
    <t>-694006186</t>
  </si>
  <si>
    <t>53</t>
  </si>
  <si>
    <t>998766201</t>
  </si>
  <si>
    <t>Přesun hmot procentní pro konstrukce truhlářské v objektech v do 6 m</t>
  </si>
  <si>
    <t>254400882</t>
  </si>
  <si>
    <t>766.2</t>
  </si>
  <si>
    <t>Konstrukce truhlářské - skleněné zábradlí</t>
  </si>
  <si>
    <t>54</t>
  </si>
  <si>
    <t>766.2-01</t>
  </si>
  <si>
    <t>Skleněné zábradlí 1.3m. Tloušťka skla 16mm do 1PP s dřevěným madlem, kotveno do podlahové lišty výšky 12cm (zábradlí - schody do šaten)</t>
  </si>
  <si>
    <t>1653128216</t>
  </si>
  <si>
    <t>55</t>
  </si>
  <si>
    <t>766.2-04</t>
  </si>
  <si>
    <t xml:space="preserve">Doprava + montáž zábradlí </t>
  </si>
  <si>
    <t>922176278</t>
  </si>
  <si>
    <t>56</t>
  </si>
  <si>
    <t>962313597</t>
  </si>
  <si>
    <t>767</t>
  </si>
  <si>
    <t>Konstrukce zámečnické</t>
  </si>
  <si>
    <t>57</t>
  </si>
  <si>
    <t>767-01</t>
  </si>
  <si>
    <t>D+M čistící zona - GAPA CLEANWELL ATRIUM - textilní rohož 9mm, materiál 100% polyamid + podklad PVC, nehořlavá do únikových cest, černá barva</t>
  </si>
  <si>
    <t>1511232667</t>
  </si>
  <si>
    <t>plocha zádveří</t>
  </si>
  <si>
    <t>58</t>
  </si>
  <si>
    <t>767-02</t>
  </si>
  <si>
    <t xml:space="preserve">D+M Al rám 10/30/2mm pro čistící zonu </t>
  </si>
  <si>
    <t>650433794</t>
  </si>
  <si>
    <t>2,8*2+7,7*2+0,6*2</t>
  </si>
  <si>
    <t>59</t>
  </si>
  <si>
    <t>767-03</t>
  </si>
  <si>
    <t>Montáž nápisu základní školy</t>
  </si>
  <si>
    <t>723859173</t>
  </si>
  <si>
    <t>60</t>
  </si>
  <si>
    <t>767-04</t>
  </si>
  <si>
    <t>Montáž dřevný staátní znak</t>
  </si>
  <si>
    <t>-302520813</t>
  </si>
  <si>
    <t>61</t>
  </si>
  <si>
    <t>767996701</t>
  </si>
  <si>
    <t>Demontáž atypických zámečnických konstrukcí řezáním hmotnosti jednotlivých dílů do 50 kg</t>
  </si>
  <si>
    <t>kg</t>
  </si>
  <si>
    <t>-415659381</t>
  </si>
  <si>
    <t>rám čístící zony - odhad 2 kg/mb</t>
  </si>
  <si>
    <t>(4*2+1*2)*2</t>
  </si>
  <si>
    <t xml:space="preserve">rohož - odhad 3kg/m2 </t>
  </si>
  <si>
    <t>4*3</t>
  </si>
  <si>
    <t>62</t>
  </si>
  <si>
    <t>998767201</t>
  </si>
  <si>
    <t>Přesun hmot procentní pro zámečnické konstrukce v objektech v do 6 m</t>
  </si>
  <si>
    <t>-1170925379</t>
  </si>
  <si>
    <t>771</t>
  </si>
  <si>
    <t>Podlahy z dlaždic</t>
  </si>
  <si>
    <t>63</t>
  </si>
  <si>
    <t>771-01</t>
  </si>
  <si>
    <t>D+M přechodové lišty - spoj dlažba / čistící zona</t>
  </si>
  <si>
    <t>-1454468679</t>
  </si>
  <si>
    <t>64</t>
  </si>
  <si>
    <t>771471810</t>
  </si>
  <si>
    <t>Demontáž soklíků z dlaždic keramických kladených do malty rovných</t>
  </si>
  <si>
    <t>-719208830</t>
  </si>
  <si>
    <t>65</t>
  </si>
  <si>
    <t>771471830</t>
  </si>
  <si>
    <t>Demontáž soklíků z dlaždic keramických kladených do malty schodišťových</t>
  </si>
  <si>
    <t>533572825</t>
  </si>
  <si>
    <t>66</t>
  </si>
  <si>
    <t>771474113</t>
  </si>
  <si>
    <t>Montáž soklů z dlaždic keramických rovných flexibilní lepidlo v do 120 mm</t>
  </si>
  <si>
    <t>-1239241801</t>
  </si>
  <si>
    <t>67</t>
  </si>
  <si>
    <t>771571810</t>
  </si>
  <si>
    <t>Demontáž podlah z dlaždic keramických kladených do malty</t>
  </si>
  <si>
    <t>-1174808036</t>
  </si>
  <si>
    <t>schodišťové podesty</t>
  </si>
  <si>
    <t>1,8*1,7*2+1,8*1,8</t>
  </si>
  <si>
    <t>Mezisoučet</t>
  </si>
  <si>
    <t>dlažba plocha</t>
  </si>
  <si>
    <t>8,8*4,85-1,8*1,8*2</t>
  </si>
  <si>
    <t>7,7*2,8</t>
  </si>
  <si>
    <t>odečet čistící zony</t>
  </si>
  <si>
    <t>-1*4</t>
  </si>
  <si>
    <t>68</t>
  </si>
  <si>
    <t>771121011</t>
  </si>
  <si>
    <t>Nátěr penetrační na podlahu</t>
  </si>
  <si>
    <t>392095220</t>
  </si>
  <si>
    <t>69</t>
  </si>
  <si>
    <t>771151014</t>
  </si>
  <si>
    <t>Samonivelační stěrka podlah pevnosti 20 MPa tl 10 mm</t>
  </si>
  <si>
    <t>503289371</t>
  </si>
  <si>
    <t>63,12</t>
  </si>
  <si>
    <t>70</t>
  </si>
  <si>
    <t>771576113</t>
  </si>
  <si>
    <t>Montáž podlah keramických velkoformátových hladkých lepených flexi rychletuhnoucím lepidlem do 4 ks/m2</t>
  </si>
  <si>
    <t>1811700502</t>
  </si>
  <si>
    <t>odečet vstup - rohož</t>
  </si>
  <si>
    <t>-16</t>
  </si>
  <si>
    <t>71</t>
  </si>
  <si>
    <t>771mat 01</t>
  </si>
  <si>
    <t>keramická dlažba rako cemento 600x600x10 mm</t>
  </si>
  <si>
    <t>475611981</t>
  </si>
  <si>
    <t>47,12*1,1</t>
  </si>
  <si>
    <t>13,15*0,1*1,2</t>
  </si>
  <si>
    <t>72</t>
  </si>
  <si>
    <t>771591115</t>
  </si>
  <si>
    <t>Podlahy spárování silikonem</t>
  </si>
  <si>
    <t>804708485</t>
  </si>
  <si>
    <t>soklík</t>
  </si>
  <si>
    <t>13,15</t>
  </si>
  <si>
    <t>spoj kamenický sokl/nová dlažba</t>
  </si>
  <si>
    <t>4,9*2+8,8</t>
  </si>
  <si>
    <t>0,6*2*2</t>
  </si>
  <si>
    <t>73</t>
  </si>
  <si>
    <t>998771201</t>
  </si>
  <si>
    <t>Přesun hmot procentní pro podlahy z dlaždic v objektech v do 6 m</t>
  </si>
  <si>
    <t>2005710601</t>
  </si>
  <si>
    <t>782</t>
  </si>
  <si>
    <t>Dokončovací práce - obklady z kamene - kamenické práce</t>
  </si>
  <si>
    <t>74</t>
  </si>
  <si>
    <t>782-01</t>
  </si>
  <si>
    <t>Teraso sokl - čištění</t>
  </si>
  <si>
    <t>-377934631</t>
  </si>
  <si>
    <t>boky - foyer</t>
  </si>
  <si>
    <t>4,9*1,5*2</t>
  </si>
  <si>
    <t>čelo schodiště</t>
  </si>
  <si>
    <t>8,8*1,5</t>
  </si>
  <si>
    <t>zídky pod květináči - schody šatny</t>
  </si>
  <si>
    <t>(1,85*2+0,2)*1*2</t>
  </si>
  <si>
    <t>75</t>
  </si>
  <si>
    <t>782-02</t>
  </si>
  <si>
    <t>Žulové schody - čistění</t>
  </si>
  <si>
    <t>-904243991</t>
  </si>
  <si>
    <t>horní schody</t>
  </si>
  <si>
    <t>1,8*9*2+1,8*2+2,2</t>
  </si>
  <si>
    <t>schody do šaten</t>
  </si>
  <si>
    <t>1,8*10*2</t>
  </si>
  <si>
    <t>76</t>
  </si>
  <si>
    <t>782-03</t>
  </si>
  <si>
    <t>Oprava prasklin terasa - odhad výměry ( bude doučtováno dle skutečnosti)</t>
  </si>
  <si>
    <t>639852249</t>
  </si>
  <si>
    <t>77</t>
  </si>
  <si>
    <t>782-04</t>
  </si>
  <si>
    <t xml:space="preserve">Impregnace soklu </t>
  </si>
  <si>
    <t>-2001041729</t>
  </si>
  <si>
    <t>78</t>
  </si>
  <si>
    <t>782-05</t>
  </si>
  <si>
    <t>Impregnace schodů</t>
  </si>
  <si>
    <t>-1545806400</t>
  </si>
  <si>
    <t>79</t>
  </si>
  <si>
    <t>782-06</t>
  </si>
  <si>
    <t>Parapety na horní lem zídek po demontáži květináčů</t>
  </si>
  <si>
    <t>-1005637653</t>
  </si>
  <si>
    <t>po odbourání květináčů u schodišt do šaten</t>
  </si>
  <si>
    <t>1,85*2</t>
  </si>
  <si>
    <t>80</t>
  </si>
  <si>
    <t>782-07</t>
  </si>
  <si>
    <t>Provozní režie a doprava</t>
  </si>
  <si>
    <t>-1488378088</t>
  </si>
  <si>
    <t>783</t>
  </si>
  <si>
    <t>Dokončovací práce - nátěry</t>
  </si>
  <si>
    <t>81</t>
  </si>
  <si>
    <t>783306805</t>
  </si>
  <si>
    <t>Odstranění nátěru ze zámečnických konstrukcí opálením</t>
  </si>
  <si>
    <t>-1528819597</t>
  </si>
  <si>
    <t>zábradlí ocelové</t>
  </si>
  <si>
    <t>2*4*1,2</t>
  </si>
  <si>
    <t>82</t>
  </si>
  <si>
    <t>783334201</t>
  </si>
  <si>
    <t>Základní antikorozní jednonásobný epoxidový nátěr zámečnických konstrukcí</t>
  </si>
  <si>
    <t>-1672839313</t>
  </si>
  <si>
    <t>83</t>
  </si>
  <si>
    <t>783337101</t>
  </si>
  <si>
    <t>Krycí jednonásobný epoxidový nátěr zámečnických konstrukcí</t>
  </si>
  <si>
    <t>1864474902</t>
  </si>
  <si>
    <t>dva nátěry</t>
  </si>
  <si>
    <t>9,6*2</t>
  </si>
  <si>
    <t>784</t>
  </si>
  <si>
    <t>Dokončovací práce - malby a tapety</t>
  </si>
  <si>
    <t>84</t>
  </si>
  <si>
    <t>784121005</t>
  </si>
  <si>
    <t>Oškrabání malby v mísnostech výšky přes 5,00 m</t>
  </si>
  <si>
    <t>2144880116</t>
  </si>
  <si>
    <t>plocha zádveří a foyeru</t>
  </si>
  <si>
    <t>zádveří</t>
  </si>
  <si>
    <t>7,7*(5,2-2,2)"bez dveří "</t>
  </si>
  <si>
    <t>sloupy dveří</t>
  </si>
  <si>
    <t>foyer</t>
  </si>
  <si>
    <t>6,7*(5,2-1,3)*2</t>
  </si>
  <si>
    <t>sloupy horní</t>
  </si>
  <si>
    <t>0,6*4*(5,2-1,5)*2</t>
  </si>
  <si>
    <t>sloupy - výčnělky stěny - horní - pouze přední a boční stěna</t>
  </si>
  <si>
    <t>(0,3+0,6)*(5,2-1,5)*2</t>
  </si>
  <si>
    <t>strop foyer</t>
  </si>
  <si>
    <t>strop mezi průvlakama horní</t>
  </si>
  <si>
    <t>0,6*(1,7*2+3,6)</t>
  </si>
  <si>
    <t>85</t>
  </si>
  <si>
    <t>784181123</t>
  </si>
  <si>
    <t>Hloubková jednonásobná penetrace podkladu v místnostech výšky do 5,00 m</t>
  </si>
  <si>
    <t>1522653630</t>
  </si>
  <si>
    <t>86</t>
  </si>
  <si>
    <t>784221103</t>
  </si>
  <si>
    <t>Dvojnásobné bílé malby ze směsí za sucha dobře otěruvzdorných v místnostech do 5,00 m</t>
  </si>
  <si>
    <t>852064994</t>
  </si>
  <si>
    <t>madlo na stěnách u horní chodby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</si>
</sst>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B18" sqref="AB1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24" t="s">
        <v>5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5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20"/>
      <c r="BE5" s="24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36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20"/>
      <c r="BE6" s="243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43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43"/>
      <c r="BS8" s="17" t="s">
        <v>6</v>
      </c>
    </row>
    <row r="9" spans="1:74" ht="14.45" customHeight="1">
      <c r="B9" s="20"/>
      <c r="AR9" s="20"/>
      <c r="BE9" s="243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43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43"/>
      <c r="BS11" s="17" t="s">
        <v>6</v>
      </c>
    </row>
    <row r="12" spans="1:74" ht="6.95" customHeight="1">
      <c r="B12" s="20"/>
      <c r="AR12" s="20"/>
      <c r="BE12" s="243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43"/>
      <c r="BS13" s="17" t="s">
        <v>6</v>
      </c>
    </row>
    <row r="14" spans="1:74" ht="12.75">
      <c r="B14" s="20"/>
      <c r="E14" s="237" t="s">
        <v>29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7" t="s">
        <v>27</v>
      </c>
      <c r="AN14" s="29" t="s">
        <v>29</v>
      </c>
      <c r="AR14" s="20"/>
      <c r="BE14" s="243"/>
      <c r="BS14" s="17" t="s">
        <v>6</v>
      </c>
    </row>
    <row r="15" spans="1:74" ht="6.95" customHeight="1">
      <c r="B15" s="20"/>
      <c r="AR15" s="20"/>
      <c r="BE15" s="243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43"/>
      <c r="BS16" s="17" t="s">
        <v>3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43"/>
      <c r="BS17" s="17" t="s">
        <v>32</v>
      </c>
    </row>
    <row r="18" spans="2:71" ht="6.95" customHeight="1">
      <c r="B18" s="20"/>
      <c r="AR18" s="20"/>
      <c r="BE18" s="243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43"/>
      <c r="BS19" s="17" t="s">
        <v>6</v>
      </c>
    </row>
    <row r="20" spans="2:71" ht="18.399999999999999" customHeight="1">
      <c r="B20" s="20"/>
      <c r="E20" s="25"/>
      <c r="AK20" s="27" t="s">
        <v>27</v>
      </c>
      <c r="AN20" s="25" t="s">
        <v>1</v>
      </c>
      <c r="AR20" s="20"/>
      <c r="BE20" s="243"/>
      <c r="BS20" s="17" t="s">
        <v>32</v>
      </c>
    </row>
    <row r="21" spans="2:71" ht="6.95" customHeight="1">
      <c r="B21" s="20"/>
      <c r="AR21" s="20"/>
      <c r="BE21" s="243"/>
    </row>
    <row r="22" spans="2:71" ht="12" customHeight="1">
      <c r="B22" s="20"/>
      <c r="D22" s="27" t="s">
        <v>34</v>
      </c>
      <c r="AR22" s="20"/>
      <c r="BE22" s="243"/>
    </row>
    <row r="23" spans="2:71" ht="16.5" customHeight="1">
      <c r="B23" s="20"/>
      <c r="E23" s="239" t="s">
        <v>1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20"/>
      <c r="BE23" s="243"/>
    </row>
    <row r="24" spans="2:71" ht="6.95" customHeight="1">
      <c r="B24" s="20"/>
      <c r="AR24" s="20"/>
      <c r="BE24" s="24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3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5">
        <f>ROUND(AG94,2)</f>
        <v>0</v>
      </c>
      <c r="AL26" s="246"/>
      <c r="AM26" s="246"/>
      <c r="AN26" s="246"/>
      <c r="AO26" s="246"/>
      <c r="AR26" s="32"/>
      <c r="BE26" s="243"/>
    </row>
    <row r="27" spans="2:71" s="1" customFormat="1" ht="6.95" customHeight="1">
      <c r="B27" s="32"/>
      <c r="AR27" s="32"/>
      <c r="BE27" s="243"/>
    </row>
    <row r="28" spans="2:71" s="1" customFormat="1" ht="12.75">
      <c r="B28" s="32"/>
      <c r="L28" s="240" t="s">
        <v>36</v>
      </c>
      <c r="M28" s="240"/>
      <c r="N28" s="240"/>
      <c r="O28" s="240"/>
      <c r="P28" s="240"/>
      <c r="W28" s="240" t="s">
        <v>37</v>
      </c>
      <c r="X28" s="240"/>
      <c r="Y28" s="240"/>
      <c r="Z28" s="240"/>
      <c r="AA28" s="240"/>
      <c r="AB28" s="240"/>
      <c r="AC28" s="240"/>
      <c r="AD28" s="240"/>
      <c r="AE28" s="240"/>
      <c r="AK28" s="240" t="s">
        <v>38</v>
      </c>
      <c r="AL28" s="240"/>
      <c r="AM28" s="240"/>
      <c r="AN28" s="240"/>
      <c r="AO28" s="240"/>
      <c r="AR28" s="32"/>
      <c r="BE28" s="243"/>
    </row>
    <row r="29" spans="2:71" s="2" customFormat="1" ht="14.45" customHeight="1">
      <c r="B29" s="36"/>
      <c r="D29" s="27" t="s">
        <v>39</v>
      </c>
      <c r="F29" s="27" t="s">
        <v>40</v>
      </c>
      <c r="L29" s="208">
        <v>0.21</v>
      </c>
      <c r="M29" s="209"/>
      <c r="N29" s="209"/>
      <c r="O29" s="209"/>
      <c r="P29" s="209"/>
      <c r="W29" s="241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41">
        <f>ROUND(AV94, 2)</f>
        <v>0</v>
      </c>
      <c r="AL29" s="209"/>
      <c r="AM29" s="209"/>
      <c r="AN29" s="209"/>
      <c r="AO29" s="209"/>
      <c r="AR29" s="36"/>
      <c r="BE29" s="244"/>
    </row>
    <row r="30" spans="2:71" s="2" customFormat="1" ht="14.45" customHeight="1">
      <c r="B30" s="36"/>
      <c r="F30" s="27" t="s">
        <v>41</v>
      </c>
      <c r="L30" s="208">
        <v>0.15</v>
      </c>
      <c r="M30" s="209"/>
      <c r="N30" s="209"/>
      <c r="O30" s="209"/>
      <c r="P30" s="209"/>
      <c r="W30" s="241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41">
        <f>ROUND(AW94, 2)</f>
        <v>0</v>
      </c>
      <c r="AL30" s="209"/>
      <c r="AM30" s="209"/>
      <c r="AN30" s="209"/>
      <c r="AO30" s="209"/>
      <c r="AR30" s="36"/>
      <c r="BE30" s="244"/>
    </row>
    <row r="31" spans="2:71" s="2" customFormat="1" ht="14.45" hidden="1" customHeight="1">
      <c r="B31" s="36"/>
      <c r="F31" s="27" t="s">
        <v>42</v>
      </c>
      <c r="L31" s="208">
        <v>0.21</v>
      </c>
      <c r="M31" s="209"/>
      <c r="N31" s="209"/>
      <c r="O31" s="209"/>
      <c r="P31" s="209"/>
      <c r="W31" s="241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41">
        <v>0</v>
      </c>
      <c r="AL31" s="209"/>
      <c r="AM31" s="209"/>
      <c r="AN31" s="209"/>
      <c r="AO31" s="209"/>
      <c r="AR31" s="36"/>
      <c r="BE31" s="244"/>
    </row>
    <row r="32" spans="2:71" s="2" customFormat="1" ht="14.45" hidden="1" customHeight="1">
      <c r="B32" s="36"/>
      <c r="F32" s="27" t="s">
        <v>43</v>
      </c>
      <c r="L32" s="208">
        <v>0.15</v>
      </c>
      <c r="M32" s="209"/>
      <c r="N32" s="209"/>
      <c r="O32" s="209"/>
      <c r="P32" s="209"/>
      <c r="W32" s="241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41">
        <v>0</v>
      </c>
      <c r="AL32" s="209"/>
      <c r="AM32" s="209"/>
      <c r="AN32" s="209"/>
      <c r="AO32" s="209"/>
      <c r="AR32" s="36"/>
      <c r="BE32" s="244"/>
    </row>
    <row r="33" spans="2:57" s="2" customFormat="1" ht="14.45" hidden="1" customHeight="1">
      <c r="B33" s="36"/>
      <c r="F33" s="27" t="s">
        <v>44</v>
      </c>
      <c r="L33" s="208">
        <v>0</v>
      </c>
      <c r="M33" s="209"/>
      <c r="N33" s="209"/>
      <c r="O33" s="209"/>
      <c r="P33" s="209"/>
      <c r="W33" s="241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41">
        <v>0</v>
      </c>
      <c r="AL33" s="209"/>
      <c r="AM33" s="209"/>
      <c r="AN33" s="209"/>
      <c r="AO33" s="209"/>
      <c r="AR33" s="36"/>
      <c r="BE33" s="244"/>
    </row>
    <row r="34" spans="2:57" s="1" customFormat="1" ht="6.95" customHeight="1">
      <c r="B34" s="32"/>
      <c r="AR34" s="32"/>
      <c r="BE34" s="243"/>
    </row>
    <row r="35" spans="2:57" s="1" customFormat="1" ht="25.9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20" t="s">
        <v>47</v>
      </c>
      <c r="Y35" s="221"/>
      <c r="Z35" s="221"/>
      <c r="AA35" s="221"/>
      <c r="AB35" s="221"/>
      <c r="AC35" s="39"/>
      <c r="AD35" s="39"/>
      <c r="AE35" s="39"/>
      <c r="AF35" s="39"/>
      <c r="AG35" s="39"/>
      <c r="AH35" s="39"/>
      <c r="AI35" s="39"/>
      <c r="AJ35" s="39"/>
      <c r="AK35" s="222">
        <f>SUM(AK26:AK33)</f>
        <v>0</v>
      </c>
      <c r="AL35" s="221"/>
      <c r="AM35" s="221"/>
      <c r="AN35" s="221"/>
      <c r="AO35" s="223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50</v>
      </c>
      <c r="AI60" s="34"/>
      <c r="AJ60" s="34"/>
      <c r="AK60" s="34"/>
      <c r="AL60" s="34"/>
      <c r="AM60" s="43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50</v>
      </c>
      <c r="AI75" s="34"/>
      <c r="AJ75" s="34"/>
      <c r="AK75" s="34"/>
      <c r="AL75" s="34"/>
      <c r="AM75" s="43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0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0" s="1" customFormat="1" ht="24.95" customHeight="1">
      <c r="B82" s="32"/>
      <c r="C82" s="21" t="s">
        <v>54</v>
      </c>
      <c r="AR82" s="32"/>
    </row>
    <row r="83" spans="1:90" s="1" customFormat="1" ht="6.95" customHeight="1">
      <c r="B83" s="32"/>
      <c r="AR83" s="32"/>
    </row>
    <row r="84" spans="1:90" s="3" customFormat="1" ht="12" customHeight="1">
      <c r="B84" s="48"/>
      <c r="C84" s="27" t="s">
        <v>13</v>
      </c>
      <c r="L84" s="3" t="str">
        <f>K5</f>
        <v>NAB_R_1906020-1</v>
      </c>
      <c r="AR84" s="48"/>
    </row>
    <row r="85" spans="1:90" s="4" customFormat="1" ht="36.950000000000003" customHeight="1">
      <c r="B85" s="49"/>
      <c r="C85" s="50" t="s">
        <v>16</v>
      </c>
      <c r="L85" s="228" t="str">
        <f>K6</f>
        <v>ZŠ Bratrství BpH - Rekonstrukce vstupní haly - VAR II - úsporná varianta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49"/>
    </row>
    <row r="86" spans="1:90" s="1" customFormat="1" ht="6.95" customHeight="1">
      <c r="B86" s="32"/>
      <c r="AR86" s="32"/>
    </row>
    <row r="87" spans="1:90" s="1" customFormat="1" ht="12" customHeight="1">
      <c r="B87" s="32"/>
      <c r="C87" s="27" t="s">
        <v>20</v>
      </c>
      <c r="L87" s="51" t="str">
        <f>IF(K8="","",K8)</f>
        <v>Bystřice pod Hostýnem</v>
      </c>
      <c r="AI87" s="27" t="s">
        <v>22</v>
      </c>
      <c r="AM87" s="230" t="str">
        <f>IF(AN8= "","",AN8)</f>
        <v>7. 6. 2019</v>
      </c>
      <c r="AN87" s="230"/>
      <c r="AR87" s="32"/>
    </row>
    <row r="88" spans="1:90" s="1" customFormat="1" ht="6.95" customHeight="1">
      <c r="B88" s="32"/>
      <c r="AR88" s="32"/>
    </row>
    <row r="89" spans="1:90" s="1" customFormat="1" ht="27.95" customHeight="1">
      <c r="B89" s="32"/>
      <c r="C89" s="27" t="s">
        <v>24</v>
      </c>
      <c r="L89" s="3" t="str">
        <f>IF(E11= "","",E11)</f>
        <v>Město Bystřice pod Hostýnem</v>
      </c>
      <c r="AI89" s="27" t="s">
        <v>30</v>
      </c>
      <c r="AM89" s="226" t="str">
        <f>IF(E17="","",E17)</f>
        <v>Ing arch M. Drholecká a Ing arch H.Šrajerová</v>
      </c>
      <c r="AN89" s="227"/>
      <c r="AO89" s="227"/>
      <c r="AP89" s="227"/>
      <c r="AR89" s="32"/>
      <c r="AS89" s="231" t="s">
        <v>55</v>
      </c>
      <c r="AT89" s="23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26" t="str">
        <f>IF(E20="","",E20)</f>
        <v/>
      </c>
      <c r="AN90" s="227"/>
      <c r="AO90" s="227"/>
      <c r="AP90" s="227"/>
      <c r="AR90" s="32"/>
      <c r="AS90" s="233"/>
      <c r="AT90" s="234"/>
      <c r="AU90" s="55"/>
      <c r="AV90" s="55"/>
      <c r="AW90" s="55"/>
      <c r="AX90" s="55"/>
      <c r="AY90" s="55"/>
      <c r="AZ90" s="55"/>
      <c r="BA90" s="55"/>
      <c r="BB90" s="55"/>
      <c r="BC90" s="55"/>
      <c r="BD90" s="56"/>
    </row>
    <row r="91" spans="1:90" s="1" customFormat="1" ht="10.9" customHeight="1">
      <c r="B91" s="32"/>
      <c r="AR91" s="32"/>
      <c r="AS91" s="233"/>
      <c r="AT91" s="234"/>
      <c r="AU91" s="55"/>
      <c r="AV91" s="55"/>
      <c r="AW91" s="55"/>
      <c r="AX91" s="55"/>
      <c r="AY91" s="55"/>
      <c r="AZ91" s="55"/>
      <c r="BA91" s="55"/>
      <c r="BB91" s="55"/>
      <c r="BC91" s="55"/>
      <c r="BD91" s="56"/>
    </row>
    <row r="92" spans="1:90" s="1" customFormat="1" ht="29.25" customHeight="1">
      <c r="B92" s="32"/>
      <c r="C92" s="210" t="s">
        <v>56</v>
      </c>
      <c r="D92" s="211"/>
      <c r="E92" s="211"/>
      <c r="F92" s="211"/>
      <c r="G92" s="211"/>
      <c r="H92" s="57"/>
      <c r="I92" s="212" t="s">
        <v>57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3" t="s">
        <v>58</v>
      </c>
      <c r="AH92" s="211"/>
      <c r="AI92" s="211"/>
      <c r="AJ92" s="211"/>
      <c r="AK92" s="211"/>
      <c r="AL92" s="211"/>
      <c r="AM92" s="211"/>
      <c r="AN92" s="212" t="s">
        <v>59</v>
      </c>
      <c r="AO92" s="211"/>
      <c r="AP92" s="214"/>
      <c r="AQ92" s="58" t="s">
        <v>60</v>
      </c>
      <c r="AR92" s="32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0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50000000000003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8">
        <f>ROUND(AG95,2)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74</v>
      </c>
      <c r="BT94" s="72" t="s">
        <v>75</v>
      </c>
      <c r="BV94" s="72" t="s">
        <v>76</v>
      </c>
      <c r="BW94" s="72" t="s">
        <v>4</v>
      </c>
      <c r="BX94" s="72" t="s">
        <v>77</v>
      </c>
      <c r="CL94" s="72" t="s">
        <v>1</v>
      </c>
    </row>
    <row r="95" spans="1:90" s="6" customFormat="1" ht="40.5" customHeight="1">
      <c r="A95" s="73" t="s">
        <v>78</v>
      </c>
      <c r="B95" s="74"/>
      <c r="C95" s="75"/>
      <c r="D95" s="217" t="s">
        <v>14</v>
      </c>
      <c r="E95" s="217"/>
      <c r="F95" s="217"/>
      <c r="G95" s="217"/>
      <c r="H95" s="217"/>
      <c r="I95" s="76"/>
      <c r="J95" s="217" t="s">
        <v>17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5">
        <f>'NAB_R_1906020-1 - ZŠ Brat...'!J28</f>
        <v>0</v>
      </c>
      <c r="AH95" s="216"/>
      <c r="AI95" s="216"/>
      <c r="AJ95" s="216"/>
      <c r="AK95" s="216"/>
      <c r="AL95" s="216"/>
      <c r="AM95" s="216"/>
      <c r="AN95" s="215">
        <f>SUM(AG95,AT95)</f>
        <v>0</v>
      </c>
      <c r="AO95" s="216"/>
      <c r="AP95" s="216"/>
      <c r="AQ95" s="77" t="s">
        <v>79</v>
      </c>
      <c r="AR95" s="74"/>
      <c r="AS95" s="78">
        <v>0</v>
      </c>
      <c r="AT95" s="79">
        <f>ROUND(SUM(AV95:AW95),2)</f>
        <v>0</v>
      </c>
      <c r="AU95" s="80">
        <f>'NAB_R_1906020-1 - ZŠ Brat...'!P128</f>
        <v>0</v>
      </c>
      <c r="AV95" s="79">
        <f>'NAB_R_1906020-1 - ZŠ Brat...'!J31</f>
        <v>0</v>
      </c>
      <c r="AW95" s="79">
        <f>'NAB_R_1906020-1 - ZŠ Brat...'!J32</f>
        <v>0</v>
      </c>
      <c r="AX95" s="79">
        <f>'NAB_R_1906020-1 - ZŠ Brat...'!J33</f>
        <v>0</v>
      </c>
      <c r="AY95" s="79">
        <f>'NAB_R_1906020-1 - ZŠ Brat...'!J34</f>
        <v>0</v>
      </c>
      <c r="AZ95" s="79">
        <f>'NAB_R_1906020-1 - ZŠ Brat...'!F31</f>
        <v>0</v>
      </c>
      <c r="BA95" s="79">
        <f>'NAB_R_1906020-1 - ZŠ Brat...'!F32</f>
        <v>0</v>
      </c>
      <c r="BB95" s="79">
        <f>'NAB_R_1906020-1 - ZŠ Brat...'!F33</f>
        <v>0</v>
      </c>
      <c r="BC95" s="79">
        <f>'NAB_R_1906020-1 - ZŠ Brat...'!F34</f>
        <v>0</v>
      </c>
      <c r="BD95" s="81">
        <f>'NAB_R_1906020-1 - ZŠ Brat...'!F35</f>
        <v>0</v>
      </c>
      <c r="BT95" s="82" t="s">
        <v>80</v>
      </c>
      <c r="BU95" s="82" t="s">
        <v>81</v>
      </c>
      <c r="BV95" s="82" t="s">
        <v>76</v>
      </c>
      <c r="BW95" s="82" t="s">
        <v>4</v>
      </c>
      <c r="BX95" s="82" t="s">
        <v>77</v>
      </c>
      <c r="CL95" s="82" t="s">
        <v>1</v>
      </c>
    </row>
    <row r="96" spans="1:90" s="1" customFormat="1" ht="30" customHeight="1">
      <c r="B96" s="32"/>
      <c r="AR96" s="32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mergeCells count="42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30:P30"/>
    <mergeCell ref="L31:P31"/>
    <mergeCell ref="L32:P32"/>
    <mergeCell ref="L33:P33"/>
    <mergeCell ref="C92:G92"/>
    <mergeCell ref="I92:AF92"/>
    <mergeCell ref="X35:AB35"/>
  </mergeCells>
  <hyperlinks>
    <hyperlink ref="A95" location="'NAB_R_1906020-1 - ZŠ Bra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0"/>
  <sheetViews>
    <sheetView showGridLines="0" tabSelected="1" topLeftCell="A384" workbookViewId="0">
      <selection activeCell="Z248" sqref="Z24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3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5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4</v>
      </c>
    </row>
    <row r="3" spans="2:46" ht="6.95" customHeight="1">
      <c r="B3" s="18"/>
      <c r="C3" s="19"/>
      <c r="D3" s="19"/>
      <c r="E3" s="19"/>
      <c r="F3" s="19"/>
      <c r="G3" s="19"/>
      <c r="H3" s="19"/>
      <c r="I3" s="84"/>
      <c r="J3" s="19"/>
      <c r="K3" s="19"/>
      <c r="L3" s="20"/>
      <c r="AT3" s="17" t="s">
        <v>82</v>
      </c>
    </row>
    <row r="4" spans="2:46" ht="24.95" customHeight="1">
      <c r="B4" s="20"/>
      <c r="D4" s="21" t="s">
        <v>83</v>
      </c>
      <c r="L4" s="20"/>
      <c r="M4" s="85" t="s">
        <v>10</v>
      </c>
      <c r="AT4" s="17" t="s">
        <v>3</v>
      </c>
    </row>
    <row r="5" spans="2:46" ht="6.95" customHeight="1">
      <c r="B5" s="20"/>
      <c r="L5" s="20"/>
    </row>
    <row r="6" spans="2:46" s="1" customFormat="1" ht="12" customHeight="1">
      <c r="B6" s="32"/>
      <c r="D6" s="27" t="s">
        <v>16</v>
      </c>
      <c r="I6" s="86"/>
      <c r="L6" s="32"/>
    </row>
    <row r="7" spans="2:46" s="1" customFormat="1" ht="36.950000000000003" customHeight="1">
      <c r="B7" s="32"/>
      <c r="E7" s="228" t="s">
        <v>17</v>
      </c>
      <c r="F7" s="247"/>
      <c r="G7" s="247"/>
      <c r="H7" s="247"/>
      <c r="I7" s="86"/>
      <c r="L7" s="32"/>
    </row>
    <row r="8" spans="2:46" s="1" customFormat="1">
      <c r="B8" s="32"/>
      <c r="I8" s="86"/>
      <c r="L8" s="32"/>
    </row>
    <row r="9" spans="2:46" s="1" customFormat="1" ht="12" customHeight="1">
      <c r="B9" s="32"/>
      <c r="D9" s="27" t="s">
        <v>18</v>
      </c>
      <c r="F9" s="25" t="s">
        <v>1</v>
      </c>
      <c r="I9" s="87" t="s">
        <v>19</v>
      </c>
      <c r="J9" s="25" t="s">
        <v>1</v>
      </c>
      <c r="L9" s="32"/>
    </row>
    <row r="10" spans="2:46" s="1" customFormat="1" ht="12" customHeight="1">
      <c r="B10" s="32"/>
      <c r="D10" s="27" t="s">
        <v>20</v>
      </c>
      <c r="F10" s="25" t="s">
        <v>21</v>
      </c>
      <c r="I10" s="87" t="s">
        <v>22</v>
      </c>
      <c r="J10" s="52" t="str">
        <f>'Rekapitulace stavby'!AN8</f>
        <v>7. 6. 2019</v>
      </c>
      <c r="L10" s="32"/>
    </row>
    <row r="11" spans="2:46" s="1" customFormat="1" ht="10.9" customHeight="1">
      <c r="B11" s="32"/>
      <c r="I11" s="86"/>
      <c r="L11" s="32"/>
    </row>
    <row r="12" spans="2:46" s="1" customFormat="1" ht="12" customHeight="1">
      <c r="B12" s="32"/>
      <c r="D12" s="27" t="s">
        <v>24</v>
      </c>
      <c r="I12" s="87" t="s">
        <v>25</v>
      </c>
      <c r="J12" s="25" t="s">
        <v>1</v>
      </c>
      <c r="L12" s="32"/>
    </row>
    <row r="13" spans="2:46" s="1" customFormat="1" ht="18" customHeight="1">
      <c r="B13" s="32"/>
      <c r="E13" s="25" t="s">
        <v>26</v>
      </c>
      <c r="I13" s="87" t="s">
        <v>27</v>
      </c>
      <c r="J13" s="25" t="s">
        <v>1</v>
      </c>
      <c r="L13" s="32"/>
    </row>
    <row r="14" spans="2:46" s="1" customFormat="1" ht="6.95" customHeight="1">
      <c r="B14" s="32"/>
      <c r="I14" s="86"/>
      <c r="L14" s="32"/>
    </row>
    <row r="15" spans="2:46" s="1" customFormat="1" ht="12" customHeight="1">
      <c r="B15" s="32"/>
      <c r="D15" s="27" t="s">
        <v>28</v>
      </c>
      <c r="I15" s="87" t="s">
        <v>25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248" t="str">
        <f>'Rekapitulace stavby'!E14</f>
        <v>Vyplň údaj</v>
      </c>
      <c r="F16" s="235"/>
      <c r="G16" s="235"/>
      <c r="H16" s="235"/>
      <c r="I16" s="87" t="s">
        <v>27</v>
      </c>
      <c r="J16" s="28" t="str">
        <f>'Rekapitulace stavby'!AN14</f>
        <v>Vyplň údaj</v>
      </c>
      <c r="L16" s="32"/>
    </row>
    <row r="17" spans="2:12" s="1" customFormat="1" ht="6.95" customHeight="1">
      <c r="B17" s="32"/>
      <c r="I17" s="86"/>
      <c r="L17" s="32"/>
    </row>
    <row r="18" spans="2:12" s="1" customFormat="1" ht="12" customHeight="1">
      <c r="B18" s="32"/>
      <c r="D18" s="27" t="s">
        <v>30</v>
      </c>
      <c r="I18" s="87" t="s">
        <v>25</v>
      </c>
      <c r="J18" s="25" t="s">
        <v>1</v>
      </c>
      <c r="L18" s="32"/>
    </row>
    <row r="19" spans="2:12" s="1" customFormat="1" ht="18" customHeight="1">
      <c r="B19" s="32"/>
      <c r="E19" s="25" t="s">
        <v>31</v>
      </c>
      <c r="I19" s="87" t="s">
        <v>27</v>
      </c>
      <c r="J19" s="25" t="s">
        <v>1</v>
      </c>
      <c r="L19" s="32"/>
    </row>
    <row r="20" spans="2:12" s="1" customFormat="1" ht="6.95" customHeight="1">
      <c r="B20" s="32"/>
      <c r="I20" s="86"/>
      <c r="L20" s="32"/>
    </row>
    <row r="21" spans="2:12" s="1" customFormat="1" ht="12" customHeight="1">
      <c r="B21" s="32"/>
      <c r="D21" s="27" t="s">
        <v>33</v>
      </c>
      <c r="I21" s="87" t="s">
        <v>25</v>
      </c>
      <c r="J21" s="25" t="s">
        <v>1</v>
      </c>
      <c r="L21" s="32"/>
    </row>
    <row r="22" spans="2:12" s="1" customFormat="1" ht="18" customHeight="1">
      <c r="B22" s="32"/>
      <c r="E22" s="25"/>
      <c r="I22" s="87" t="s">
        <v>27</v>
      </c>
      <c r="J22" s="25" t="s">
        <v>1</v>
      </c>
      <c r="L22" s="32"/>
    </row>
    <row r="23" spans="2:12" s="1" customFormat="1" ht="6.95" customHeight="1">
      <c r="B23" s="32"/>
      <c r="I23" s="86"/>
      <c r="L23" s="32"/>
    </row>
    <row r="24" spans="2:12" s="1" customFormat="1" ht="12" customHeight="1">
      <c r="B24" s="32"/>
      <c r="D24" s="27" t="s">
        <v>34</v>
      </c>
      <c r="I24" s="86"/>
      <c r="L24" s="32"/>
    </row>
    <row r="25" spans="2:12" s="7" customFormat="1" ht="16.5" customHeight="1">
      <c r="B25" s="88"/>
      <c r="E25" s="239" t="s">
        <v>1</v>
      </c>
      <c r="F25" s="239"/>
      <c r="G25" s="239"/>
      <c r="H25" s="239"/>
      <c r="I25" s="89"/>
      <c r="L25" s="88"/>
    </row>
    <row r="26" spans="2:12" s="1" customFormat="1" ht="6.95" customHeight="1">
      <c r="B26" s="32"/>
      <c r="I26" s="86"/>
      <c r="L26" s="32"/>
    </row>
    <row r="27" spans="2:12" s="1" customFormat="1" ht="6.95" customHeight="1">
      <c r="B27" s="32"/>
      <c r="D27" s="53"/>
      <c r="E27" s="53"/>
      <c r="F27" s="53"/>
      <c r="G27" s="53"/>
      <c r="H27" s="53"/>
      <c r="I27" s="90"/>
      <c r="J27" s="53"/>
      <c r="K27" s="53"/>
      <c r="L27" s="32"/>
    </row>
    <row r="28" spans="2:12" s="1" customFormat="1" ht="25.35" customHeight="1">
      <c r="B28" s="32"/>
      <c r="D28" s="91" t="s">
        <v>35</v>
      </c>
      <c r="I28" s="86"/>
      <c r="J28" s="66">
        <f>ROUND(J128, 2)</f>
        <v>0</v>
      </c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90"/>
      <c r="J29" s="53"/>
      <c r="K29" s="53"/>
      <c r="L29" s="32"/>
    </row>
    <row r="30" spans="2:12" s="1" customFormat="1" ht="14.45" customHeight="1">
      <c r="B30" s="32"/>
      <c r="F30" s="35" t="s">
        <v>37</v>
      </c>
      <c r="I30" s="92" t="s">
        <v>36</v>
      </c>
      <c r="J30" s="35" t="s">
        <v>38</v>
      </c>
      <c r="L30" s="32"/>
    </row>
    <row r="31" spans="2:12" s="1" customFormat="1" ht="14.45" customHeight="1">
      <c r="B31" s="32"/>
      <c r="D31" s="93" t="s">
        <v>39</v>
      </c>
      <c r="E31" s="27" t="s">
        <v>40</v>
      </c>
      <c r="F31" s="94">
        <f>ROUND((SUM(BE128:BE409)),  2)</f>
        <v>0</v>
      </c>
      <c r="I31" s="95">
        <v>0.21</v>
      </c>
      <c r="J31" s="94">
        <f>ROUND(((SUM(BE128:BE409))*I31),  2)</f>
        <v>0</v>
      </c>
      <c r="L31" s="32"/>
    </row>
    <row r="32" spans="2:12" s="1" customFormat="1" ht="14.45" customHeight="1">
      <c r="B32" s="32"/>
      <c r="E32" s="27" t="s">
        <v>41</v>
      </c>
      <c r="F32" s="94">
        <f>ROUND((SUM(BF128:BF409)),  2)</f>
        <v>0</v>
      </c>
      <c r="I32" s="95">
        <v>0.15</v>
      </c>
      <c r="J32" s="94">
        <f>ROUND(((SUM(BF128:BF409))*I32),  2)</f>
        <v>0</v>
      </c>
      <c r="L32" s="32"/>
    </row>
    <row r="33" spans="2:12" s="1" customFormat="1" ht="14.45" hidden="1" customHeight="1">
      <c r="B33" s="32"/>
      <c r="E33" s="27" t="s">
        <v>42</v>
      </c>
      <c r="F33" s="94">
        <f>ROUND((SUM(BG128:BG409)),  2)</f>
        <v>0</v>
      </c>
      <c r="I33" s="95">
        <v>0.21</v>
      </c>
      <c r="J33" s="94">
        <f>0</f>
        <v>0</v>
      </c>
      <c r="L33" s="32"/>
    </row>
    <row r="34" spans="2:12" s="1" customFormat="1" ht="14.45" hidden="1" customHeight="1">
      <c r="B34" s="32"/>
      <c r="E34" s="27" t="s">
        <v>43</v>
      </c>
      <c r="F34" s="94">
        <f>ROUND((SUM(BH128:BH409)),  2)</f>
        <v>0</v>
      </c>
      <c r="I34" s="95">
        <v>0.15</v>
      </c>
      <c r="J34" s="94">
        <f>0</f>
        <v>0</v>
      </c>
      <c r="L34" s="32"/>
    </row>
    <row r="35" spans="2:12" s="1" customFormat="1" ht="14.45" hidden="1" customHeight="1">
      <c r="B35" s="32"/>
      <c r="E35" s="27" t="s">
        <v>44</v>
      </c>
      <c r="F35" s="94">
        <f>ROUND((SUM(BI128:BI409)),  2)</f>
        <v>0</v>
      </c>
      <c r="I35" s="95">
        <v>0</v>
      </c>
      <c r="J35" s="94">
        <f>0</f>
        <v>0</v>
      </c>
      <c r="L35" s="32"/>
    </row>
    <row r="36" spans="2:12" s="1" customFormat="1" ht="6.95" customHeight="1">
      <c r="B36" s="32"/>
      <c r="I36" s="86"/>
      <c r="L36" s="32"/>
    </row>
    <row r="37" spans="2:12" s="1" customFormat="1" ht="25.35" customHeight="1">
      <c r="B37" s="32"/>
      <c r="C37" s="96"/>
      <c r="D37" s="97" t="s">
        <v>45</v>
      </c>
      <c r="E37" s="57"/>
      <c r="F37" s="57"/>
      <c r="G37" s="98" t="s">
        <v>46</v>
      </c>
      <c r="H37" s="99" t="s">
        <v>47</v>
      </c>
      <c r="I37" s="100"/>
      <c r="J37" s="101">
        <f>SUM(J28:J35)</f>
        <v>0</v>
      </c>
      <c r="K37" s="102"/>
      <c r="L37" s="32"/>
    </row>
    <row r="38" spans="2:12" s="1" customFormat="1" ht="14.45" customHeight="1">
      <c r="B38" s="32"/>
      <c r="I38" s="86"/>
      <c r="L38" s="32"/>
    </row>
    <row r="39" spans="2:12" ht="14.45" customHeight="1">
      <c r="B39" s="20"/>
      <c r="L39" s="20"/>
    </row>
    <row r="40" spans="2:12" ht="14.45" customHeight="1">
      <c r="B40" s="20"/>
      <c r="L40" s="20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103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50</v>
      </c>
      <c r="E61" s="34"/>
      <c r="F61" s="104" t="s">
        <v>51</v>
      </c>
      <c r="G61" s="43" t="s">
        <v>50</v>
      </c>
      <c r="H61" s="34"/>
      <c r="I61" s="105"/>
      <c r="J61" s="106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52</v>
      </c>
      <c r="E65" s="42"/>
      <c r="F65" s="42"/>
      <c r="G65" s="41" t="s">
        <v>53</v>
      </c>
      <c r="H65" s="42"/>
      <c r="I65" s="103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50</v>
      </c>
      <c r="E76" s="34"/>
      <c r="F76" s="104" t="s">
        <v>51</v>
      </c>
      <c r="G76" s="43" t="s">
        <v>50</v>
      </c>
      <c r="H76" s="34"/>
      <c r="I76" s="105"/>
      <c r="J76" s="106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107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108"/>
      <c r="J81" s="47"/>
      <c r="K81" s="47"/>
      <c r="L81" s="32"/>
    </row>
    <row r="82" spans="2:47" s="1" customFormat="1" ht="24.95" customHeight="1">
      <c r="B82" s="32"/>
      <c r="C82" s="21" t="s">
        <v>84</v>
      </c>
      <c r="I82" s="86"/>
      <c r="L82" s="32"/>
    </row>
    <row r="83" spans="2:47" s="1" customFormat="1" ht="6.95" customHeight="1">
      <c r="B83" s="32"/>
      <c r="I83" s="86"/>
      <c r="L83" s="32"/>
    </row>
    <row r="84" spans="2:47" s="1" customFormat="1" ht="12" customHeight="1">
      <c r="B84" s="32"/>
      <c r="C84" s="27" t="s">
        <v>16</v>
      </c>
      <c r="I84" s="86"/>
      <c r="L84" s="32"/>
    </row>
    <row r="85" spans="2:47" s="1" customFormat="1" ht="16.5" customHeight="1">
      <c r="B85" s="32"/>
      <c r="E85" s="228" t="str">
        <f>E7</f>
        <v>ZŠ Bratrství BpH - Rekonstrukce vstupní haly - VAR II - úsporná varianta</v>
      </c>
      <c r="F85" s="247"/>
      <c r="G85" s="247"/>
      <c r="H85" s="247"/>
      <c r="I85" s="86"/>
      <c r="L85" s="32"/>
    </row>
    <row r="86" spans="2:47" s="1" customFormat="1" ht="6.95" customHeight="1">
      <c r="B86" s="32"/>
      <c r="I86" s="86"/>
      <c r="L86" s="32"/>
    </row>
    <row r="87" spans="2:47" s="1" customFormat="1" ht="12" customHeight="1">
      <c r="B87" s="32"/>
      <c r="C87" s="27" t="s">
        <v>20</v>
      </c>
      <c r="F87" s="25" t="str">
        <f>F10</f>
        <v>Bystřice pod Hostýnem</v>
      </c>
      <c r="I87" s="87" t="s">
        <v>22</v>
      </c>
      <c r="J87" s="52" t="str">
        <f>IF(J10="","",J10)</f>
        <v>7. 6. 2019</v>
      </c>
      <c r="L87" s="32"/>
    </row>
    <row r="88" spans="2:47" s="1" customFormat="1" ht="6.95" customHeight="1">
      <c r="B88" s="32"/>
      <c r="I88" s="86"/>
      <c r="L88" s="32"/>
    </row>
    <row r="89" spans="2:47" s="1" customFormat="1" ht="43.15" customHeight="1">
      <c r="B89" s="32"/>
      <c r="C89" s="27" t="s">
        <v>24</v>
      </c>
      <c r="F89" s="25" t="str">
        <f>E13</f>
        <v>Město Bystřice pod Hostýnem</v>
      </c>
      <c r="I89" s="87" t="s">
        <v>30</v>
      </c>
      <c r="J89" s="30" t="str">
        <f>E19</f>
        <v>Ing arch M. Drholecká a Ing arch H.Šrajerová</v>
      </c>
      <c r="L89" s="32"/>
    </row>
    <row r="90" spans="2:47" s="1" customFormat="1" ht="15.2" customHeight="1">
      <c r="B90" s="32"/>
      <c r="C90" s="27" t="s">
        <v>28</v>
      </c>
      <c r="F90" s="25" t="str">
        <f>IF(E16="","",E16)</f>
        <v>Vyplň údaj</v>
      </c>
      <c r="I90" s="87" t="s">
        <v>33</v>
      </c>
      <c r="J90" s="30">
        <f>E22</f>
        <v>0</v>
      </c>
      <c r="L90" s="32"/>
    </row>
    <row r="91" spans="2:47" s="1" customFormat="1" ht="10.35" customHeight="1">
      <c r="B91" s="32"/>
      <c r="I91" s="86"/>
      <c r="L91" s="32"/>
    </row>
    <row r="92" spans="2:47" s="1" customFormat="1" ht="29.25" customHeight="1">
      <c r="B92" s="32"/>
      <c r="C92" s="109" t="s">
        <v>85</v>
      </c>
      <c r="D92" s="96"/>
      <c r="E92" s="96"/>
      <c r="F92" s="96"/>
      <c r="G92" s="96"/>
      <c r="H92" s="96"/>
      <c r="I92" s="110"/>
      <c r="J92" s="111" t="s">
        <v>86</v>
      </c>
      <c r="K92" s="96"/>
      <c r="L92" s="32"/>
    </row>
    <row r="93" spans="2:47" s="1" customFormat="1" ht="10.35" customHeight="1">
      <c r="B93" s="32"/>
      <c r="I93" s="86"/>
      <c r="L93" s="32"/>
    </row>
    <row r="94" spans="2:47" s="1" customFormat="1" ht="22.9" customHeight="1">
      <c r="B94" s="32"/>
      <c r="C94" s="112" t="s">
        <v>87</v>
      </c>
      <c r="I94" s="86"/>
      <c r="J94" s="66">
        <f>J128</f>
        <v>0</v>
      </c>
      <c r="L94" s="32"/>
      <c r="AU94" s="17" t="s">
        <v>88</v>
      </c>
    </row>
    <row r="95" spans="2:47" s="8" customFormat="1" ht="24.95" customHeight="1">
      <c r="B95" s="113"/>
      <c r="D95" s="114" t="s">
        <v>89</v>
      </c>
      <c r="E95" s="115"/>
      <c r="F95" s="115"/>
      <c r="G95" s="115"/>
      <c r="H95" s="115"/>
      <c r="I95" s="116"/>
      <c r="J95" s="117">
        <f>J129</f>
        <v>0</v>
      </c>
      <c r="L95" s="113"/>
    </row>
    <row r="96" spans="2:47" s="9" customFormat="1" ht="19.899999999999999" customHeight="1">
      <c r="B96" s="118"/>
      <c r="D96" s="119" t="s">
        <v>90</v>
      </c>
      <c r="E96" s="120"/>
      <c r="F96" s="120"/>
      <c r="G96" s="120"/>
      <c r="H96" s="120"/>
      <c r="I96" s="121"/>
      <c r="J96" s="122">
        <f>J130</f>
        <v>0</v>
      </c>
      <c r="L96" s="118"/>
    </row>
    <row r="97" spans="2:12" s="9" customFormat="1" ht="19.899999999999999" customHeight="1">
      <c r="B97" s="118"/>
      <c r="D97" s="119" t="s">
        <v>91</v>
      </c>
      <c r="E97" s="120"/>
      <c r="F97" s="120"/>
      <c r="G97" s="120"/>
      <c r="H97" s="120"/>
      <c r="I97" s="121"/>
      <c r="J97" s="122">
        <f>J176</f>
        <v>0</v>
      </c>
      <c r="L97" s="118"/>
    </row>
    <row r="98" spans="2:12" s="9" customFormat="1" ht="19.899999999999999" customHeight="1">
      <c r="B98" s="118"/>
      <c r="D98" s="119" t="s">
        <v>92</v>
      </c>
      <c r="E98" s="120"/>
      <c r="F98" s="120"/>
      <c r="G98" s="120"/>
      <c r="H98" s="120"/>
      <c r="I98" s="121"/>
      <c r="J98" s="122">
        <f>J185</f>
        <v>0</v>
      </c>
      <c r="L98" s="118"/>
    </row>
    <row r="99" spans="2:12" s="9" customFormat="1" ht="19.899999999999999" customHeight="1">
      <c r="B99" s="118"/>
      <c r="D99" s="119" t="s">
        <v>93</v>
      </c>
      <c r="E99" s="120"/>
      <c r="F99" s="120"/>
      <c r="G99" s="120"/>
      <c r="H99" s="120"/>
      <c r="I99" s="121"/>
      <c r="J99" s="122">
        <f>J210</f>
        <v>0</v>
      </c>
      <c r="L99" s="118"/>
    </row>
    <row r="100" spans="2:12" s="9" customFormat="1" ht="19.899999999999999" customHeight="1">
      <c r="B100" s="118"/>
      <c r="D100" s="119" t="s">
        <v>94</v>
      </c>
      <c r="E100" s="120"/>
      <c r="F100" s="120"/>
      <c r="G100" s="120"/>
      <c r="H100" s="120"/>
      <c r="I100" s="121"/>
      <c r="J100" s="122">
        <f>J216</f>
        <v>0</v>
      </c>
      <c r="L100" s="118"/>
    </row>
    <row r="101" spans="2:12" s="8" customFormat="1" ht="24.95" customHeight="1">
      <c r="B101" s="113"/>
      <c r="D101" s="114" t="s">
        <v>95</v>
      </c>
      <c r="E101" s="115"/>
      <c r="F101" s="115"/>
      <c r="G101" s="115"/>
      <c r="H101" s="115"/>
      <c r="I101" s="116"/>
      <c r="J101" s="117">
        <f>J218</f>
        <v>0</v>
      </c>
      <c r="L101" s="113"/>
    </row>
    <row r="102" spans="2:12" s="9" customFormat="1" ht="19.899999999999999" customHeight="1">
      <c r="B102" s="118"/>
      <c r="D102" s="119" t="s">
        <v>96</v>
      </c>
      <c r="E102" s="120"/>
      <c r="F102" s="120"/>
      <c r="G102" s="120"/>
      <c r="H102" s="120"/>
      <c r="I102" s="121"/>
      <c r="J102" s="122">
        <f>J219</f>
        <v>0</v>
      </c>
      <c r="L102" s="118"/>
    </row>
    <row r="103" spans="2:12" s="9" customFormat="1" ht="19.899999999999999" customHeight="1">
      <c r="B103" s="118"/>
      <c r="D103" s="119" t="s">
        <v>97</v>
      </c>
      <c r="E103" s="120"/>
      <c r="F103" s="120"/>
      <c r="G103" s="120"/>
      <c r="H103" s="120"/>
      <c r="I103" s="121"/>
      <c r="J103" s="122">
        <f>J241</f>
        <v>0</v>
      </c>
      <c r="L103" s="118"/>
    </row>
    <row r="104" spans="2:12" s="9" customFormat="1" ht="19.899999999999999" customHeight="1">
      <c r="B104" s="118"/>
      <c r="D104" s="119" t="s">
        <v>98</v>
      </c>
      <c r="E104" s="120"/>
      <c r="F104" s="120"/>
      <c r="G104" s="120"/>
      <c r="H104" s="120"/>
      <c r="I104" s="121"/>
      <c r="J104" s="122">
        <f>J253</f>
        <v>0</v>
      </c>
      <c r="L104" s="118"/>
    </row>
    <row r="105" spans="2:12" s="9" customFormat="1" ht="19.899999999999999" customHeight="1">
      <c r="B105" s="118"/>
      <c r="D105" s="119" t="s">
        <v>99</v>
      </c>
      <c r="E105" s="120"/>
      <c r="F105" s="120"/>
      <c r="G105" s="120"/>
      <c r="H105" s="120"/>
      <c r="I105" s="121"/>
      <c r="J105" s="122">
        <f>J277</f>
        <v>0</v>
      </c>
      <c r="L105" s="118"/>
    </row>
    <row r="106" spans="2:12" s="9" customFormat="1" ht="19.899999999999999" customHeight="1">
      <c r="B106" s="118"/>
      <c r="D106" s="119" t="s">
        <v>100</v>
      </c>
      <c r="E106" s="120"/>
      <c r="F106" s="120"/>
      <c r="G106" s="120"/>
      <c r="H106" s="120"/>
      <c r="I106" s="121"/>
      <c r="J106" s="122">
        <f>J281</f>
        <v>0</v>
      </c>
      <c r="L106" s="118"/>
    </row>
    <row r="107" spans="2:12" s="9" customFormat="1" ht="19.899999999999999" customHeight="1">
      <c r="B107" s="118"/>
      <c r="D107" s="119" t="s">
        <v>101</v>
      </c>
      <c r="E107" s="120"/>
      <c r="F107" s="120"/>
      <c r="G107" s="120"/>
      <c r="H107" s="120"/>
      <c r="I107" s="121"/>
      <c r="J107" s="122">
        <f>J296</f>
        <v>0</v>
      </c>
      <c r="L107" s="118"/>
    </row>
    <row r="108" spans="2:12" s="9" customFormat="1" ht="19.899999999999999" customHeight="1">
      <c r="B108" s="118"/>
      <c r="D108" s="119" t="s">
        <v>102</v>
      </c>
      <c r="E108" s="120"/>
      <c r="F108" s="120"/>
      <c r="G108" s="120"/>
      <c r="H108" s="120"/>
      <c r="I108" s="121"/>
      <c r="J108" s="122">
        <f>J354</f>
        <v>0</v>
      </c>
      <c r="L108" s="118"/>
    </row>
    <row r="109" spans="2:12" s="9" customFormat="1" ht="19.899999999999999" customHeight="1">
      <c r="B109" s="118"/>
      <c r="D109" s="119" t="s">
        <v>103</v>
      </c>
      <c r="E109" s="120"/>
      <c r="F109" s="120"/>
      <c r="G109" s="120"/>
      <c r="H109" s="120"/>
      <c r="I109" s="121"/>
      <c r="J109" s="122">
        <f>J376</f>
        <v>0</v>
      </c>
      <c r="L109" s="118"/>
    </row>
    <row r="110" spans="2:12" s="9" customFormat="1" ht="19.899999999999999" customHeight="1">
      <c r="B110" s="118"/>
      <c r="D110" s="119" t="s">
        <v>104</v>
      </c>
      <c r="E110" s="120"/>
      <c r="F110" s="120"/>
      <c r="G110" s="120"/>
      <c r="H110" s="120"/>
      <c r="I110" s="121"/>
      <c r="J110" s="122">
        <f>J384</f>
        <v>0</v>
      </c>
      <c r="L110" s="118"/>
    </row>
    <row r="111" spans="2:12" s="1" customFormat="1" ht="21.75" customHeight="1">
      <c r="B111" s="32"/>
      <c r="I111" s="86"/>
      <c r="L111" s="32"/>
    </row>
    <row r="112" spans="2:12" s="1" customFormat="1" ht="6.95" customHeight="1">
      <c r="B112" s="44"/>
      <c r="C112" s="45"/>
      <c r="D112" s="45"/>
      <c r="E112" s="45"/>
      <c r="F112" s="45"/>
      <c r="G112" s="45"/>
      <c r="H112" s="45"/>
      <c r="I112" s="107"/>
      <c r="J112" s="45"/>
      <c r="K112" s="45"/>
      <c r="L112" s="32"/>
    </row>
    <row r="116" spans="2:63" s="1" customFormat="1" ht="6.95" customHeight="1">
      <c r="B116" s="46"/>
      <c r="C116" s="47"/>
      <c r="D116" s="47"/>
      <c r="E116" s="47"/>
      <c r="F116" s="47"/>
      <c r="G116" s="47"/>
      <c r="H116" s="47"/>
      <c r="I116" s="108"/>
      <c r="J116" s="47"/>
      <c r="K116" s="47"/>
      <c r="L116" s="32"/>
    </row>
    <row r="117" spans="2:63" s="1" customFormat="1" ht="24.95" customHeight="1">
      <c r="B117" s="32"/>
      <c r="C117" s="21" t="s">
        <v>105</v>
      </c>
      <c r="I117" s="86"/>
      <c r="L117" s="32"/>
    </row>
    <row r="118" spans="2:63" s="1" customFormat="1" ht="6.95" customHeight="1">
      <c r="B118" s="32"/>
      <c r="I118" s="86"/>
      <c r="L118" s="32"/>
    </row>
    <row r="119" spans="2:63" s="1" customFormat="1" ht="12" customHeight="1">
      <c r="B119" s="32"/>
      <c r="C119" s="27" t="s">
        <v>16</v>
      </c>
      <c r="I119" s="86"/>
      <c r="L119" s="32"/>
    </row>
    <row r="120" spans="2:63" s="1" customFormat="1" ht="16.5" customHeight="1">
      <c r="B120" s="32"/>
      <c r="E120" s="228" t="str">
        <f>E7</f>
        <v>ZŠ Bratrství BpH - Rekonstrukce vstupní haly - VAR II - úsporná varianta</v>
      </c>
      <c r="F120" s="247"/>
      <c r="G120" s="247"/>
      <c r="H120" s="247"/>
      <c r="I120" s="86"/>
      <c r="L120" s="32"/>
    </row>
    <row r="121" spans="2:63" s="1" customFormat="1" ht="6.95" customHeight="1">
      <c r="B121" s="32"/>
      <c r="I121" s="86"/>
      <c r="L121" s="32"/>
    </row>
    <row r="122" spans="2:63" s="1" customFormat="1" ht="12" customHeight="1">
      <c r="B122" s="32"/>
      <c r="C122" s="27" t="s">
        <v>20</v>
      </c>
      <c r="F122" s="25" t="str">
        <f>F10</f>
        <v>Bystřice pod Hostýnem</v>
      </c>
      <c r="I122" s="87" t="s">
        <v>22</v>
      </c>
      <c r="J122" s="52" t="str">
        <f>IF(J10="","",J10)</f>
        <v>7. 6. 2019</v>
      </c>
      <c r="L122" s="32"/>
    </row>
    <row r="123" spans="2:63" s="1" customFormat="1" ht="6.95" customHeight="1">
      <c r="B123" s="32"/>
      <c r="I123" s="86"/>
      <c r="L123" s="32"/>
    </row>
    <row r="124" spans="2:63" s="1" customFormat="1" ht="43.15" customHeight="1">
      <c r="B124" s="32"/>
      <c r="C124" s="27" t="s">
        <v>24</v>
      </c>
      <c r="F124" s="25" t="str">
        <f>E13</f>
        <v>Město Bystřice pod Hostýnem</v>
      </c>
      <c r="I124" s="87" t="s">
        <v>30</v>
      </c>
      <c r="J124" s="30" t="str">
        <f>E19</f>
        <v>Ing arch M. Drholecká a Ing arch H.Šrajerová</v>
      </c>
      <c r="L124" s="32"/>
    </row>
    <row r="125" spans="2:63" s="1" customFormat="1" ht="15.2" customHeight="1">
      <c r="B125" s="32"/>
      <c r="C125" s="27" t="s">
        <v>28</v>
      </c>
      <c r="F125" s="25" t="str">
        <f>IF(E16="","",E16)</f>
        <v>Vyplň údaj</v>
      </c>
      <c r="I125" s="87" t="s">
        <v>33</v>
      </c>
      <c r="J125" s="30">
        <f>E22</f>
        <v>0</v>
      </c>
      <c r="L125" s="32"/>
    </row>
    <row r="126" spans="2:63" s="1" customFormat="1" ht="10.35" customHeight="1">
      <c r="B126" s="32"/>
      <c r="I126" s="86"/>
      <c r="L126" s="32"/>
    </row>
    <row r="127" spans="2:63" s="10" customFormat="1" ht="29.25" customHeight="1">
      <c r="B127" s="123"/>
      <c r="C127" s="124" t="s">
        <v>106</v>
      </c>
      <c r="D127" s="125" t="s">
        <v>60</v>
      </c>
      <c r="E127" s="125" t="s">
        <v>56</v>
      </c>
      <c r="F127" s="125" t="s">
        <v>57</v>
      </c>
      <c r="G127" s="125" t="s">
        <v>107</v>
      </c>
      <c r="H127" s="125" t="s">
        <v>108</v>
      </c>
      <c r="I127" s="126" t="s">
        <v>109</v>
      </c>
      <c r="J127" s="127" t="s">
        <v>86</v>
      </c>
      <c r="K127" s="128" t="s">
        <v>110</v>
      </c>
      <c r="L127" s="123"/>
      <c r="M127" s="59" t="s">
        <v>1</v>
      </c>
      <c r="N127" s="60" t="s">
        <v>39</v>
      </c>
      <c r="O127" s="60" t="s">
        <v>111</v>
      </c>
      <c r="P127" s="60" t="s">
        <v>112</v>
      </c>
      <c r="Q127" s="60" t="s">
        <v>113</v>
      </c>
      <c r="R127" s="60" t="s">
        <v>114</v>
      </c>
      <c r="S127" s="60" t="s">
        <v>115</v>
      </c>
      <c r="T127" s="61" t="s">
        <v>116</v>
      </c>
    </row>
    <row r="128" spans="2:63" s="1" customFormat="1" ht="22.9" customHeight="1">
      <c r="B128" s="32"/>
      <c r="C128" s="64" t="s">
        <v>117</v>
      </c>
      <c r="I128" s="86"/>
      <c r="J128" s="129">
        <f>BK128</f>
        <v>0</v>
      </c>
      <c r="L128" s="32"/>
      <c r="M128" s="62"/>
      <c r="N128" s="53"/>
      <c r="O128" s="53"/>
      <c r="P128" s="130">
        <f>P129+P218</f>
        <v>0</v>
      </c>
      <c r="Q128" s="53"/>
      <c r="R128" s="130">
        <f>R129+R218</f>
        <v>3.1006784999999999</v>
      </c>
      <c r="S128" s="53"/>
      <c r="T128" s="131">
        <f>T129+T218</f>
        <v>13.247883759999999</v>
      </c>
      <c r="AT128" s="17" t="s">
        <v>74</v>
      </c>
      <c r="AU128" s="17" t="s">
        <v>88</v>
      </c>
      <c r="BK128" s="132">
        <f>BK129+BK218</f>
        <v>0</v>
      </c>
    </row>
    <row r="129" spans="2:65" s="11" customFormat="1" ht="25.9" customHeight="1">
      <c r="B129" s="133"/>
      <c r="D129" s="134" t="s">
        <v>74</v>
      </c>
      <c r="E129" s="135" t="s">
        <v>118</v>
      </c>
      <c r="F129" s="135" t="s">
        <v>119</v>
      </c>
      <c r="I129" s="136"/>
      <c r="J129" s="137">
        <f>BK129</f>
        <v>0</v>
      </c>
      <c r="L129" s="133"/>
      <c r="M129" s="138"/>
      <c r="N129" s="139"/>
      <c r="O129" s="139"/>
      <c r="P129" s="140">
        <f>P130+P176+P185+P210+P216</f>
        <v>0</v>
      </c>
      <c r="Q129" s="139"/>
      <c r="R129" s="140">
        <f>R130+R176+R185+R210+R216</f>
        <v>1.3726878000000002</v>
      </c>
      <c r="S129" s="139"/>
      <c r="T129" s="141">
        <f>T130+T176+T185+T210+T216</f>
        <v>5.7255899999999995</v>
      </c>
      <c r="AR129" s="134" t="s">
        <v>80</v>
      </c>
      <c r="AT129" s="142" t="s">
        <v>74</v>
      </c>
      <c r="AU129" s="142" t="s">
        <v>75</v>
      </c>
      <c r="AY129" s="134" t="s">
        <v>120</v>
      </c>
      <c r="BK129" s="143">
        <f>BK130+BK176+BK185+BK210+BK216</f>
        <v>0</v>
      </c>
    </row>
    <row r="130" spans="2:65" s="11" customFormat="1" ht="22.9" customHeight="1">
      <c r="B130" s="133"/>
      <c r="D130" s="134" t="s">
        <v>74</v>
      </c>
      <c r="E130" s="144" t="s">
        <v>121</v>
      </c>
      <c r="F130" s="144" t="s">
        <v>122</v>
      </c>
      <c r="I130" s="136"/>
      <c r="J130" s="145">
        <f>BK130</f>
        <v>0</v>
      </c>
      <c r="L130" s="133"/>
      <c r="M130" s="138"/>
      <c r="N130" s="139"/>
      <c r="O130" s="139"/>
      <c r="P130" s="140">
        <f>SUM(P131:P175)</f>
        <v>0</v>
      </c>
      <c r="Q130" s="139"/>
      <c r="R130" s="140">
        <f>SUM(R131:R175)</f>
        <v>1.3694670000000002</v>
      </c>
      <c r="S130" s="139"/>
      <c r="T130" s="141">
        <f>SUM(T131:T175)</f>
        <v>0</v>
      </c>
      <c r="AR130" s="134" t="s">
        <v>80</v>
      </c>
      <c r="AT130" s="142" t="s">
        <v>74</v>
      </c>
      <c r="AU130" s="142" t="s">
        <v>80</v>
      </c>
      <c r="AY130" s="134" t="s">
        <v>120</v>
      </c>
      <c r="BK130" s="143">
        <f>SUM(BK131:BK175)</f>
        <v>0</v>
      </c>
    </row>
    <row r="131" spans="2:65" s="1" customFormat="1" ht="24" customHeight="1">
      <c r="B131" s="146"/>
      <c r="C131" s="147" t="s">
        <v>80</v>
      </c>
      <c r="D131" s="147" t="s">
        <v>123</v>
      </c>
      <c r="E131" s="148" t="s">
        <v>124</v>
      </c>
      <c r="F131" s="149" t="s">
        <v>125</v>
      </c>
      <c r="G131" s="150" t="s">
        <v>126</v>
      </c>
      <c r="H131" s="151">
        <v>21.56</v>
      </c>
      <c r="I131" s="152"/>
      <c r="J131" s="153">
        <f>ROUND(I131*H131,2)</f>
        <v>0</v>
      </c>
      <c r="K131" s="149" t="s">
        <v>127</v>
      </c>
      <c r="L131" s="32"/>
      <c r="M131" s="154" t="s">
        <v>1</v>
      </c>
      <c r="N131" s="155" t="s">
        <v>40</v>
      </c>
      <c r="O131" s="55"/>
      <c r="P131" s="156">
        <f>O131*H131</f>
        <v>0</v>
      </c>
      <c r="Q131" s="156">
        <v>2.5999999999999998E-4</v>
      </c>
      <c r="R131" s="156">
        <f>Q131*H131</f>
        <v>5.6055999999999988E-3</v>
      </c>
      <c r="S131" s="156">
        <v>0</v>
      </c>
      <c r="T131" s="157">
        <f>S131*H131</f>
        <v>0</v>
      </c>
      <c r="AR131" s="158" t="s">
        <v>128</v>
      </c>
      <c r="AT131" s="158" t="s">
        <v>123</v>
      </c>
      <c r="AU131" s="158" t="s">
        <v>82</v>
      </c>
      <c r="AY131" s="17" t="s">
        <v>120</v>
      </c>
      <c r="BE131" s="159">
        <f>IF(N131="základní",J131,0)</f>
        <v>0</v>
      </c>
      <c r="BF131" s="159">
        <f>IF(N131="snížená",J131,0)</f>
        <v>0</v>
      </c>
      <c r="BG131" s="159">
        <f>IF(N131="zákl. přenesená",J131,0)</f>
        <v>0</v>
      </c>
      <c r="BH131" s="159">
        <f>IF(N131="sníž. přenesená",J131,0)</f>
        <v>0</v>
      </c>
      <c r="BI131" s="159">
        <f>IF(N131="nulová",J131,0)</f>
        <v>0</v>
      </c>
      <c r="BJ131" s="17" t="s">
        <v>80</v>
      </c>
      <c r="BK131" s="159">
        <f>ROUND(I131*H131,2)</f>
        <v>0</v>
      </c>
      <c r="BL131" s="17" t="s">
        <v>128</v>
      </c>
      <c r="BM131" s="158" t="s">
        <v>129</v>
      </c>
    </row>
    <row r="132" spans="2:65" s="12" customFormat="1">
      <c r="B132" s="160"/>
      <c r="D132" s="161" t="s">
        <v>130</v>
      </c>
      <c r="E132" s="162" t="s">
        <v>1</v>
      </c>
      <c r="F132" s="163" t="s">
        <v>131</v>
      </c>
      <c r="H132" s="162" t="s">
        <v>1</v>
      </c>
      <c r="I132" s="164"/>
      <c r="L132" s="160"/>
      <c r="M132" s="165"/>
      <c r="N132" s="166"/>
      <c r="O132" s="166"/>
      <c r="P132" s="166"/>
      <c r="Q132" s="166"/>
      <c r="R132" s="166"/>
      <c r="S132" s="166"/>
      <c r="T132" s="167"/>
      <c r="AT132" s="162" t="s">
        <v>130</v>
      </c>
      <c r="AU132" s="162" t="s">
        <v>82</v>
      </c>
      <c r="AV132" s="12" t="s">
        <v>80</v>
      </c>
      <c r="AW132" s="12" t="s">
        <v>32</v>
      </c>
      <c r="AX132" s="12" t="s">
        <v>75</v>
      </c>
      <c r="AY132" s="162" t="s">
        <v>120</v>
      </c>
    </row>
    <row r="133" spans="2:65" s="13" customFormat="1">
      <c r="B133" s="168"/>
      <c r="D133" s="161" t="s">
        <v>130</v>
      </c>
      <c r="E133" s="169" t="s">
        <v>1</v>
      </c>
      <c r="F133" s="170" t="s">
        <v>132</v>
      </c>
      <c r="H133" s="171">
        <v>21.56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T133" s="169" t="s">
        <v>130</v>
      </c>
      <c r="AU133" s="169" t="s">
        <v>82</v>
      </c>
      <c r="AV133" s="13" t="s">
        <v>82</v>
      </c>
      <c r="AW133" s="13" t="s">
        <v>32</v>
      </c>
      <c r="AX133" s="13" t="s">
        <v>80</v>
      </c>
      <c r="AY133" s="169" t="s">
        <v>120</v>
      </c>
    </row>
    <row r="134" spans="2:65" s="12" customFormat="1">
      <c r="B134" s="160"/>
      <c r="D134" s="161" t="s">
        <v>130</v>
      </c>
      <c r="E134" s="162" t="s">
        <v>1</v>
      </c>
      <c r="F134" s="163" t="s">
        <v>133</v>
      </c>
      <c r="H134" s="162" t="s">
        <v>1</v>
      </c>
      <c r="I134" s="164"/>
      <c r="L134" s="160"/>
      <c r="M134" s="165"/>
      <c r="N134" s="166"/>
      <c r="O134" s="166"/>
      <c r="P134" s="166"/>
      <c r="Q134" s="166"/>
      <c r="R134" s="166"/>
      <c r="S134" s="166"/>
      <c r="T134" s="167"/>
      <c r="AT134" s="162" t="s">
        <v>130</v>
      </c>
      <c r="AU134" s="162" t="s">
        <v>82</v>
      </c>
      <c r="AV134" s="12" t="s">
        <v>80</v>
      </c>
      <c r="AW134" s="12" t="s">
        <v>32</v>
      </c>
      <c r="AX134" s="12" t="s">
        <v>75</v>
      </c>
      <c r="AY134" s="162" t="s">
        <v>120</v>
      </c>
    </row>
    <row r="135" spans="2:65" s="1" customFormat="1" ht="24" customHeight="1">
      <c r="B135" s="146"/>
      <c r="C135" s="147" t="s">
        <v>82</v>
      </c>
      <c r="D135" s="147" t="s">
        <v>123</v>
      </c>
      <c r="E135" s="148" t="s">
        <v>134</v>
      </c>
      <c r="F135" s="149" t="s">
        <v>135</v>
      </c>
      <c r="G135" s="150" t="s">
        <v>126</v>
      </c>
      <c r="H135" s="151">
        <v>21.56</v>
      </c>
      <c r="I135" s="152"/>
      <c r="J135" s="153">
        <f>ROUND(I135*H135,2)</f>
        <v>0</v>
      </c>
      <c r="K135" s="149" t="s">
        <v>127</v>
      </c>
      <c r="L135" s="32"/>
      <c r="M135" s="154" t="s">
        <v>1</v>
      </c>
      <c r="N135" s="155" t="s">
        <v>40</v>
      </c>
      <c r="O135" s="55"/>
      <c r="P135" s="156">
        <f>O135*H135</f>
        <v>0</v>
      </c>
      <c r="Q135" s="156">
        <v>4.3800000000000002E-3</v>
      </c>
      <c r="R135" s="156">
        <f>Q135*H135</f>
        <v>9.4432799999999997E-2</v>
      </c>
      <c r="S135" s="156">
        <v>0</v>
      </c>
      <c r="T135" s="157">
        <f>S135*H135</f>
        <v>0</v>
      </c>
      <c r="AR135" s="158" t="s">
        <v>128</v>
      </c>
      <c r="AT135" s="158" t="s">
        <v>123</v>
      </c>
      <c r="AU135" s="158" t="s">
        <v>82</v>
      </c>
      <c r="AY135" s="17" t="s">
        <v>120</v>
      </c>
      <c r="BE135" s="159">
        <f>IF(N135="základní",J135,0)</f>
        <v>0</v>
      </c>
      <c r="BF135" s="159">
        <f>IF(N135="snížená",J135,0)</f>
        <v>0</v>
      </c>
      <c r="BG135" s="159">
        <f>IF(N135="zákl. přenesená",J135,0)</f>
        <v>0</v>
      </c>
      <c r="BH135" s="159">
        <f>IF(N135="sníž. přenesená",J135,0)</f>
        <v>0</v>
      </c>
      <c r="BI135" s="159">
        <f>IF(N135="nulová",J135,0)</f>
        <v>0</v>
      </c>
      <c r="BJ135" s="17" t="s">
        <v>80</v>
      </c>
      <c r="BK135" s="159">
        <f>ROUND(I135*H135,2)</f>
        <v>0</v>
      </c>
      <c r="BL135" s="17" t="s">
        <v>128</v>
      </c>
      <c r="BM135" s="158" t="s">
        <v>136</v>
      </c>
    </row>
    <row r="136" spans="2:65" s="1" customFormat="1" ht="24" customHeight="1">
      <c r="B136" s="146"/>
      <c r="C136" s="147" t="s">
        <v>137</v>
      </c>
      <c r="D136" s="147" t="s">
        <v>123</v>
      </c>
      <c r="E136" s="148" t="s">
        <v>138</v>
      </c>
      <c r="F136" s="149" t="s">
        <v>139</v>
      </c>
      <c r="G136" s="150" t="s">
        <v>126</v>
      </c>
      <c r="H136" s="151">
        <v>21.56</v>
      </c>
      <c r="I136" s="152"/>
      <c r="J136" s="153">
        <f>ROUND(I136*H136,2)</f>
        <v>0</v>
      </c>
      <c r="K136" s="149" t="s">
        <v>127</v>
      </c>
      <c r="L136" s="32"/>
      <c r="M136" s="154" t="s">
        <v>1</v>
      </c>
      <c r="N136" s="155" t="s">
        <v>40</v>
      </c>
      <c r="O136" s="55"/>
      <c r="P136" s="156">
        <f>O136*H136</f>
        <v>0</v>
      </c>
      <c r="Q136" s="156">
        <v>3.0000000000000001E-3</v>
      </c>
      <c r="R136" s="156">
        <f>Q136*H136</f>
        <v>6.4680000000000001E-2</v>
      </c>
      <c r="S136" s="156">
        <v>0</v>
      </c>
      <c r="T136" s="157">
        <f>S136*H136</f>
        <v>0</v>
      </c>
      <c r="AR136" s="158" t="s">
        <v>128</v>
      </c>
      <c r="AT136" s="158" t="s">
        <v>123</v>
      </c>
      <c r="AU136" s="158" t="s">
        <v>82</v>
      </c>
      <c r="AY136" s="17" t="s">
        <v>120</v>
      </c>
      <c r="BE136" s="159">
        <f>IF(N136="základní",J136,0)</f>
        <v>0</v>
      </c>
      <c r="BF136" s="159">
        <f>IF(N136="snížená",J136,0)</f>
        <v>0</v>
      </c>
      <c r="BG136" s="159">
        <f>IF(N136="zákl. přenesená",J136,0)</f>
        <v>0</v>
      </c>
      <c r="BH136" s="159">
        <f>IF(N136="sníž. přenesená",J136,0)</f>
        <v>0</v>
      </c>
      <c r="BI136" s="159">
        <f>IF(N136="nulová",J136,0)</f>
        <v>0</v>
      </c>
      <c r="BJ136" s="17" t="s">
        <v>80</v>
      </c>
      <c r="BK136" s="159">
        <f>ROUND(I136*H136,2)</f>
        <v>0</v>
      </c>
      <c r="BL136" s="17" t="s">
        <v>128</v>
      </c>
      <c r="BM136" s="158" t="s">
        <v>140</v>
      </c>
    </row>
    <row r="137" spans="2:65" s="1" customFormat="1" ht="24" customHeight="1">
      <c r="B137" s="146"/>
      <c r="C137" s="147" t="s">
        <v>128</v>
      </c>
      <c r="D137" s="147" t="s">
        <v>123</v>
      </c>
      <c r="E137" s="148" t="s">
        <v>141</v>
      </c>
      <c r="F137" s="149" t="s">
        <v>142</v>
      </c>
      <c r="G137" s="150" t="s">
        <v>126</v>
      </c>
      <c r="H137" s="151">
        <v>21.56</v>
      </c>
      <c r="I137" s="152"/>
      <c r="J137" s="153">
        <f>ROUND(I137*H137,2)</f>
        <v>0</v>
      </c>
      <c r="K137" s="149" t="s">
        <v>127</v>
      </c>
      <c r="L137" s="32"/>
      <c r="M137" s="154" t="s">
        <v>1</v>
      </c>
      <c r="N137" s="155" t="s">
        <v>40</v>
      </c>
      <c r="O137" s="55"/>
      <c r="P137" s="156">
        <f>O137*H137</f>
        <v>0</v>
      </c>
      <c r="Q137" s="156">
        <v>5.1999999999999998E-3</v>
      </c>
      <c r="R137" s="156">
        <f>Q137*H137</f>
        <v>0.11211199999999999</v>
      </c>
      <c r="S137" s="156">
        <v>0</v>
      </c>
      <c r="T137" s="157">
        <f>S137*H137</f>
        <v>0</v>
      </c>
      <c r="AR137" s="158" t="s">
        <v>128</v>
      </c>
      <c r="AT137" s="158" t="s">
        <v>123</v>
      </c>
      <c r="AU137" s="158" t="s">
        <v>82</v>
      </c>
      <c r="AY137" s="17" t="s">
        <v>120</v>
      </c>
      <c r="BE137" s="159">
        <f>IF(N137="základní",J137,0)</f>
        <v>0</v>
      </c>
      <c r="BF137" s="159">
        <f>IF(N137="snížená",J137,0)</f>
        <v>0</v>
      </c>
      <c r="BG137" s="159">
        <f>IF(N137="zákl. přenesená",J137,0)</f>
        <v>0</v>
      </c>
      <c r="BH137" s="159">
        <f>IF(N137="sníž. přenesená",J137,0)</f>
        <v>0</v>
      </c>
      <c r="BI137" s="159">
        <f>IF(N137="nulová",J137,0)</f>
        <v>0</v>
      </c>
      <c r="BJ137" s="17" t="s">
        <v>80</v>
      </c>
      <c r="BK137" s="159">
        <f>ROUND(I137*H137,2)</f>
        <v>0</v>
      </c>
      <c r="BL137" s="17" t="s">
        <v>128</v>
      </c>
      <c r="BM137" s="158" t="s">
        <v>143</v>
      </c>
    </row>
    <row r="138" spans="2:65" s="1" customFormat="1" ht="24" customHeight="1">
      <c r="B138" s="146"/>
      <c r="C138" s="147" t="s">
        <v>144</v>
      </c>
      <c r="D138" s="147" t="s">
        <v>123</v>
      </c>
      <c r="E138" s="148" t="s">
        <v>145</v>
      </c>
      <c r="F138" s="149" t="s">
        <v>146</v>
      </c>
      <c r="G138" s="150" t="s">
        <v>126</v>
      </c>
      <c r="H138" s="151">
        <v>52.22</v>
      </c>
      <c r="I138" s="152"/>
      <c r="J138" s="153">
        <f>ROUND(I138*H138,2)</f>
        <v>0</v>
      </c>
      <c r="K138" s="149" t="s">
        <v>127</v>
      </c>
      <c r="L138" s="32"/>
      <c r="M138" s="154" t="s">
        <v>1</v>
      </c>
      <c r="N138" s="155" t="s">
        <v>40</v>
      </c>
      <c r="O138" s="55"/>
      <c r="P138" s="156">
        <f>O138*H138</f>
        <v>0</v>
      </c>
      <c r="Q138" s="156">
        <v>2.5999999999999998E-4</v>
      </c>
      <c r="R138" s="156">
        <f>Q138*H138</f>
        <v>1.3577199999999999E-2</v>
      </c>
      <c r="S138" s="156">
        <v>0</v>
      </c>
      <c r="T138" s="157">
        <f>S138*H138</f>
        <v>0</v>
      </c>
      <c r="AR138" s="158" t="s">
        <v>128</v>
      </c>
      <c r="AT138" s="158" t="s">
        <v>123</v>
      </c>
      <c r="AU138" s="158" t="s">
        <v>82</v>
      </c>
      <c r="AY138" s="17" t="s">
        <v>120</v>
      </c>
      <c r="BE138" s="159">
        <f>IF(N138="základní",J138,0)</f>
        <v>0</v>
      </c>
      <c r="BF138" s="159">
        <f>IF(N138="snížená",J138,0)</f>
        <v>0</v>
      </c>
      <c r="BG138" s="159">
        <f>IF(N138="zákl. přenesená",J138,0)</f>
        <v>0</v>
      </c>
      <c r="BH138" s="159">
        <f>IF(N138="sníž. přenesená",J138,0)</f>
        <v>0</v>
      </c>
      <c r="BI138" s="159">
        <f>IF(N138="nulová",J138,0)</f>
        <v>0</v>
      </c>
      <c r="BJ138" s="17" t="s">
        <v>80</v>
      </c>
      <c r="BK138" s="159">
        <f>ROUND(I138*H138,2)</f>
        <v>0</v>
      </c>
      <c r="BL138" s="17" t="s">
        <v>128</v>
      </c>
      <c r="BM138" s="158" t="s">
        <v>147</v>
      </c>
    </row>
    <row r="139" spans="2:65" s="12" customFormat="1">
      <c r="B139" s="160"/>
      <c r="D139" s="161" t="s">
        <v>130</v>
      </c>
      <c r="E139" s="162" t="s">
        <v>1</v>
      </c>
      <c r="F139" s="163" t="s">
        <v>148</v>
      </c>
      <c r="H139" s="162" t="s">
        <v>1</v>
      </c>
      <c r="I139" s="164"/>
      <c r="L139" s="160"/>
      <c r="M139" s="165"/>
      <c r="N139" s="166"/>
      <c r="O139" s="166"/>
      <c r="P139" s="166"/>
      <c r="Q139" s="166"/>
      <c r="R139" s="166"/>
      <c r="S139" s="166"/>
      <c r="T139" s="167"/>
      <c r="AT139" s="162" t="s">
        <v>130</v>
      </c>
      <c r="AU139" s="162" t="s">
        <v>82</v>
      </c>
      <c r="AV139" s="12" t="s">
        <v>80</v>
      </c>
      <c r="AW139" s="12" t="s">
        <v>32</v>
      </c>
      <c r="AX139" s="12" t="s">
        <v>75</v>
      </c>
      <c r="AY139" s="162" t="s">
        <v>120</v>
      </c>
    </row>
    <row r="140" spans="2:65" s="13" customFormat="1">
      <c r="B140" s="168"/>
      <c r="D140" s="161" t="s">
        <v>130</v>
      </c>
      <c r="E140" s="169" t="s">
        <v>1</v>
      </c>
      <c r="F140" s="170" t="s">
        <v>149</v>
      </c>
      <c r="H140" s="171">
        <v>23.1</v>
      </c>
      <c r="I140" s="172"/>
      <c r="L140" s="168"/>
      <c r="M140" s="173"/>
      <c r="N140" s="174"/>
      <c r="O140" s="174"/>
      <c r="P140" s="174"/>
      <c r="Q140" s="174"/>
      <c r="R140" s="174"/>
      <c r="S140" s="174"/>
      <c r="T140" s="175"/>
      <c r="AT140" s="169" t="s">
        <v>130</v>
      </c>
      <c r="AU140" s="169" t="s">
        <v>82</v>
      </c>
      <c r="AV140" s="13" t="s">
        <v>82</v>
      </c>
      <c r="AW140" s="13" t="s">
        <v>32</v>
      </c>
      <c r="AX140" s="13" t="s">
        <v>75</v>
      </c>
      <c r="AY140" s="169" t="s">
        <v>120</v>
      </c>
    </row>
    <row r="141" spans="2:65" s="12" customFormat="1">
      <c r="B141" s="160"/>
      <c r="D141" s="161" t="s">
        <v>130</v>
      </c>
      <c r="E141" s="162" t="s">
        <v>1</v>
      </c>
      <c r="F141" s="163" t="s">
        <v>150</v>
      </c>
      <c r="H141" s="162" t="s">
        <v>1</v>
      </c>
      <c r="I141" s="164"/>
      <c r="L141" s="160"/>
      <c r="M141" s="165"/>
      <c r="N141" s="166"/>
      <c r="O141" s="166"/>
      <c r="P141" s="166"/>
      <c r="Q141" s="166"/>
      <c r="R141" s="166"/>
      <c r="S141" s="166"/>
      <c r="T141" s="167"/>
      <c r="AT141" s="162" t="s">
        <v>130</v>
      </c>
      <c r="AU141" s="162" t="s">
        <v>82</v>
      </c>
      <c r="AV141" s="12" t="s">
        <v>80</v>
      </c>
      <c r="AW141" s="12" t="s">
        <v>32</v>
      </c>
      <c r="AX141" s="12" t="s">
        <v>75</v>
      </c>
      <c r="AY141" s="162" t="s">
        <v>120</v>
      </c>
    </row>
    <row r="142" spans="2:65" s="13" customFormat="1">
      <c r="B142" s="168"/>
      <c r="D142" s="161" t="s">
        <v>130</v>
      </c>
      <c r="E142" s="169" t="s">
        <v>1</v>
      </c>
      <c r="F142" s="170" t="s">
        <v>151</v>
      </c>
      <c r="H142" s="171">
        <v>29.12</v>
      </c>
      <c r="I142" s="172"/>
      <c r="L142" s="168"/>
      <c r="M142" s="173"/>
      <c r="N142" s="174"/>
      <c r="O142" s="174"/>
      <c r="P142" s="174"/>
      <c r="Q142" s="174"/>
      <c r="R142" s="174"/>
      <c r="S142" s="174"/>
      <c r="T142" s="175"/>
      <c r="AT142" s="169" t="s">
        <v>130</v>
      </c>
      <c r="AU142" s="169" t="s">
        <v>82</v>
      </c>
      <c r="AV142" s="13" t="s">
        <v>82</v>
      </c>
      <c r="AW142" s="13" t="s">
        <v>32</v>
      </c>
      <c r="AX142" s="13" t="s">
        <v>75</v>
      </c>
      <c r="AY142" s="169" t="s">
        <v>120</v>
      </c>
    </row>
    <row r="143" spans="2:65" s="14" customFormat="1">
      <c r="B143" s="176"/>
      <c r="D143" s="161" t="s">
        <v>130</v>
      </c>
      <c r="E143" s="177" t="s">
        <v>1</v>
      </c>
      <c r="F143" s="178" t="s">
        <v>152</v>
      </c>
      <c r="H143" s="179">
        <v>52.22</v>
      </c>
      <c r="I143" s="180"/>
      <c r="L143" s="176"/>
      <c r="M143" s="181"/>
      <c r="N143" s="182"/>
      <c r="O143" s="182"/>
      <c r="P143" s="182"/>
      <c r="Q143" s="182"/>
      <c r="R143" s="182"/>
      <c r="S143" s="182"/>
      <c r="T143" s="183"/>
      <c r="AT143" s="177" t="s">
        <v>130</v>
      </c>
      <c r="AU143" s="177" t="s">
        <v>82</v>
      </c>
      <c r="AV143" s="14" t="s">
        <v>128</v>
      </c>
      <c r="AW143" s="14" t="s">
        <v>32</v>
      </c>
      <c r="AX143" s="14" t="s">
        <v>80</v>
      </c>
      <c r="AY143" s="177" t="s">
        <v>120</v>
      </c>
    </row>
    <row r="144" spans="2:65" s="12" customFormat="1">
      <c r="B144" s="160"/>
      <c r="D144" s="161" t="s">
        <v>130</v>
      </c>
      <c r="E144" s="162" t="s">
        <v>1</v>
      </c>
      <c r="F144" s="163" t="s">
        <v>133</v>
      </c>
      <c r="H144" s="162" t="s">
        <v>1</v>
      </c>
      <c r="I144" s="164"/>
      <c r="L144" s="160"/>
      <c r="M144" s="165"/>
      <c r="N144" s="166"/>
      <c r="O144" s="166"/>
      <c r="P144" s="166"/>
      <c r="Q144" s="166"/>
      <c r="R144" s="166"/>
      <c r="S144" s="166"/>
      <c r="T144" s="167"/>
      <c r="AT144" s="162" t="s">
        <v>130</v>
      </c>
      <c r="AU144" s="162" t="s">
        <v>82</v>
      </c>
      <c r="AV144" s="12" t="s">
        <v>80</v>
      </c>
      <c r="AW144" s="12" t="s">
        <v>32</v>
      </c>
      <c r="AX144" s="12" t="s">
        <v>75</v>
      </c>
      <c r="AY144" s="162" t="s">
        <v>120</v>
      </c>
    </row>
    <row r="145" spans="2:65" s="1" customFormat="1" ht="24" customHeight="1">
      <c r="B145" s="146"/>
      <c r="C145" s="147" t="s">
        <v>121</v>
      </c>
      <c r="D145" s="147" t="s">
        <v>123</v>
      </c>
      <c r="E145" s="148" t="s">
        <v>153</v>
      </c>
      <c r="F145" s="149" t="s">
        <v>154</v>
      </c>
      <c r="G145" s="150" t="s">
        <v>126</v>
      </c>
      <c r="H145" s="151">
        <v>52.22</v>
      </c>
      <c r="I145" s="152"/>
      <c r="J145" s="153">
        <f>ROUND(I145*H145,2)</f>
        <v>0</v>
      </c>
      <c r="K145" s="149" t="s">
        <v>127</v>
      </c>
      <c r="L145" s="32"/>
      <c r="M145" s="154" t="s">
        <v>1</v>
      </c>
      <c r="N145" s="155" t="s">
        <v>40</v>
      </c>
      <c r="O145" s="55"/>
      <c r="P145" s="156">
        <f>O145*H145</f>
        <v>0</v>
      </c>
      <c r="Q145" s="156">
        <v>4.3800000000000002E-3</v>
      </c>
      <c r="R145" s="156">
        <f>Q145*H145</f>
        <v>0.2287236</v>
      </c>
      <c r="S145" s="156">
        <v>0</v>
      </c>
      <c r="T145" s="157">
        <f>S145*H145</f>
        <v>0</v>
      </c>
      <c r="AR145" s="158" t="s">
        <v>128</v>
      </c>
      <c r="AT145" s="158" t="s">
        <v>123</v>
      </c>
      <c r="AU145" s="158" t="s">
        <v>82</v>
      </c>
      <c r="AY145" s="17" t="s">
        <v>120</v>
      </c>
      <c r="BE145" s="159">
        <f>IF(N145="základní",J145,0)</f>
        <v>0</v>
      </c>
      <c r="BF145" s="159">
        <f>IF(N145="snížená",J145,0)</f>
        <v>0</v>
      </c>
      <c r="BG145" s="159">
        <f>IF(N145="zákl. přenesená",J145,0)</f>
        <v>0</v>
      </c>
      <c r="BH145" s="159">
        <f>IF(N145="sníž. přenesená",J145,0)</f>
        <v>0</v>
      </c>
      <c r="BI145" s="159">
        <f>IF(N145="nulová",J145,0)</f>
        <v>0</v>
      </c>
      <c r="BJ145" s="17" t="s">
        <v>80</v>
      </c>
      <c r="BK145" s="159">
        <f>ROUND(I145*H145,2)</f>
        <v>0</v>
      </c>
      <c r="BL145" s="17" t="s">
        <v>128</v>
      </c>
      <c r="BM145" s="158" t="s">
        <v>155</v>
      </c>
    </row>
    <row r="146" spans="2:65" s="1" customFormat="1" ht="24" customHeight="1">
      <c r="B146" s="146"/>
      <c r="C146" s="147" t="s">
        <v>156</v>
      </c>
      <c r="D146" s="147" t="s">
        <v>123</v>
      </c>
      <c r="E146" s="148" t="s">
        <v>157</v>
      </c>
      <c r="F146" s="149" t="s">
        <v>158</v>
      </c>
      <c r="G146" s="150" t="s">
        <v>126</v>
      </c>
      <c r="H146" s="151">
        <v>52.22</v>
      </c>
      <c r="I146" s="152"/>
      <c r="J146" s="153">
        <f>ROUND(I146*H146,2)</f>
        <v>0</v>
      </c>
      <c r="K146" s="149" t="s">
        <v>127</v>
      </c>
      <c r="L146" s="32"/>
      <c r="M146" s="154" t="s">
        <v>1</v>
      </c>
      <c r="N146" s="155" t="s">
        <v>40</v>
      </c>
      <c r="O146" s="55"/>
      <c r="P146" s="156">
        <f>O146*H146</f>
        <v>0</v>
      </c>
      <c r="Q146" s="156">
        <v>3.0000000000000001E-3</v>
      </c>
      <c r="R146" s="156">
        <f>Q146*H146</f>
        <v>0.15665999999999999</v>
      </c>
      <c r="S146" s="156">
        <v>0</v>
      </c>
      <c r="T146" s="157">
        <f>S146*H146</f>
        <v>0</v>
      </c>
      <c r="AR146" s="158" t="s">
        <v>128</v>
      </c>
      <c r="AT146" s="158" t="s">
        <v>123</v>
      </c>
      <c r="AU146" s="158" t="s">
        <v>82</v>
      </c>
      <c r="AY146" s="17" t="s">
        <v>120</v>
      </c>
      <c r="BE146" s="159">
        <f>IF(N146="základní",J146,0)</f>
        <v>0</v>
      </c>
      <c r="BF146" s="159">
        <f>IF(N146="snížená",J146,0)</f>
        <v>0</v>
      </c>
      <c r="BG146" s="159">
        <f>IF(N146="zákl. přenesená",J146,0)</f>
        <v>0</v>
      </c>
      <c r="BH146" s="159">
        <f>IF(N146="sníž. přenesená",J146,0)</f>
        <v>0</v>
      </c>
      <c r="BI146" s="159">
        <f>IF(N146="nulová",J146,0)</f>
        <v>0</v>
      </c>
      <c r="BJ146" s="17" t="s">
        <v>80</v>
      </c>
      <c r="BK146" s="159">
        <f>ROUND(I146*H146,2)</f>
        <v>0</v>
      </c>
      <c r="BL146" s="17" t="s">
        <v>128</v>
      </c>
      <c r="BM146" s="158" t="s">
        <v>159</v>
      </c>
    </row>
    <row r="147" spans="2:65" s="1" customFormat="1" ht="24" customHeight="1">
      <c r="B147" s="146"/>
      <c r="C147" s="147" t="s">
        <v>160</v>
      </c>
      <c r="D147" s="147" t="s">
        <v>123</v>
      </c>
      <c r="E147" s="148" t="s">
        <v>161</v>
      </c>
      <c r="F147" s="149" t="s">
        <v>162</v>
      </c>
      <c r="G147" s="150" t="s">
        <v>126</v>
      </c>
      <c r="H147" s="151">
        <v>60.3</v>
      </c>
      <c r="I147" s="152"/>
      <c r="J147" s="153">
        <f>ROUND(I147*H147,2)</f>
        <v>0</v>
      </c>
      <c r="K147" s="149" t="s">
        <v>127</v>
      </c>
      <c r="L147" s="32"/>
      <c r="M147" s="154" t="s">
        <v>1</v>
      </c>
      <c r="N147" s="155" t="s">
        <v>40</v>
      </c>
      <c r="O147" s="55"/>
      <c r="P147" s="156">
        <f>O147*H147</f>
        <v>0</v>
      </c>
      <c r="Q147" s="156">
        <v>5.1999999999999998E-3</v>
      </c>
      <c r="R147" s="156">
        <f>Q147*H147</f>
        <v>0.31355999999999995</v>
      </c>
      <c r="S147" s="156">
        <v>0</v>
      </c>
      <c r="T147" s="157">
        <f>S147*H147</f>
        <v>0</v>
      </c>
      <c r="AR147" s="158" t="s">
        <v>128</v>
      </c>
      <c r="AT147" s="158" t="s">
        <v>123</v>
      </c>
      <c r="AU147" s="158" t="s">
        <v>82</v>
      </c>
      <c r="AY147" s="17" t="s">
        <v>120</v>
      </c>
      <c r="BE147" s="159">
        <f>IF(N147="základní",J147,0)</f>
        <v>0</v>
      </c>
      <c r="BF147" s="159">
        <f>IF(N147="snížená",J147,0)</f>
        <v>0</v>
      </c>
      <c r="BG147" s="159">
        <f>IF(N147="zákl. přenesená",J147,0)</f>
        <v>0</v>
      </c>
      <c r="BH147" s="159">
        <f>IF(N147="sníž. přenesená",J147,0)</f>
        <v>0</v>
      </c>
      <c r="BI147" s="159">
        <f>IF(N147="nulová",J147,0)</f>
        <v>0</v>
      </c>
      <c r="BJ147" s="17" t="s">
        <v>80</v>
      </c>
      <c r="BK147" s="159">
        <f>ROUND(I147*H147,2)</f>
        <v>0</v>
      </c>
      <c r="BL147" s="17" t="s">
        <v>128</v>
      </c>
      <c r="BM147" s="158" t="s">
        <v>163</v>
      </c>
    </row>
    <row r="148" spans="2:65" s="12" customFormat="1">
      <c r="B148" s="160"/>
      <c r="D148" s="161" t="s">
        <v>130</v>
      </c>
      <c r="E148" s="162" t="s">
        <v>1</v>
      </c>
      <c r="F148" s="163" t="s">
        <v>164</v>
      </c>
      <c r="H148" s="162" t="s">
        <v>1</v>
      </c>
      <c r="I148" s="164"/>
      <c r="L148" s="160"/>
      <c r="M148" s="165"/>
      <c r="N148" s="166"/>
      <c r="O148" s="166"/>
      <c r="P148" s="166"/>
      <c r="Q148" s="166"/>
      <c r="R148" s="166"/>
      <c r="S148" s="166"/>
      <c r="T148" s="167"/>
      <c r="AT148" s="162" t="s">
        <v>130</v>
      </c>
      <c r="AU148" s="162" t="s">
        <v>82</v>
      </c>
      <c r="AV148" s="12" t="s">
        <v>80</v>
      </c>
      <c r="AW148" s="12" t="s">
        <v>32</v>
      </c>
      <c r="AX148" s="12" t="s">
        <v>75</v>
      </c>
      <c r="AY148" s="162" t="s">
        <v>120</v>
      </c>
    </row>
    <row r="149" spans="2:65" s="13" customFormat="1">
      <c r="B149" s="168"/>
      <c r="D149" s="161" t="s">
        <v>130</v>
      </c>
      <c r="E149" s="169" t="s">
        <v>1</v>
      </c>
      <c r="F149" s="170" t="s">
        <v>165</v>
      </c>
      <c r="H149" s="171">
        <v>60.3</v>
      </c>
      <c r="I149" s="172"/>
      <c r="L149" s="168"/>
      <c r="M149" s="173"/>
      <c r="N149" s="174"/>
      <c r="O149" s="174"/>
      <c r="P149" s="174"/>
      <c r="Q149" s="174"/>
      <c r="R149" s="174"/>
      <c r="S149" s="174"/>
      <c r="T149" s="175"/>
      <c r="AT149" s="169" t="s">
        <v>130</v>
      </c>
      <c r="AU149" s="169" t="s">
        <v>82</v>
      </c>
      <c r="AV149" s="13" t="s">
        <v>82</v>
      </c>
      <c r="AW149" s="13" t="s">
        <v>32</v>
      </c>
      <c r="AX149" s="13" t="s">
        <v>80</v>
      </c>
      <c r="AY149" s="169" t="s">
        <v>120</v>
      </c>
    </row>
    <row r="150" spans="2:65" s="1" customFormat="1" ht="24" customHeight="1">
      <c r="B150" s="146"/>
      <c r="C150" s="147" t="s">
        <v>166</v>
      </c>
      <c r="D150" s="147" t="s">
        <v>123</v>
      </c>
      <c r="E150" s="148" t="s">
        <v>167</v>
      </c>
      <c r="F150" s="149" t="s">
        <v>168</v>
      </c>
      <c r="G150" s="150" t="s">
        <v>126</v>
      </c>
      <c r="H150" s="151">
        <v>17.940000000000001</v>
      </c>
      <c r="I150" s="152"/>
      <c r="J150" s="153">
        <f>ROUND(I150*H150,2)</f>
        <v>0</v>
      </c>
      <c r="K150" s="149" t="s">
        <v>127</v>
      </c>
      <c r="L150" s="32"/>
      <c r="M150" s="154" t="s">
        <v>1</v>
      </c>
      <c r="N150" s="155" t="s">
        <v>40</v>
      </c>
      <c r="O150" s="55"/>
      <c r="P150" s="156">
        <f>O150*H150</f>
        <v>0</v>
      </c>
      <c r="Q150" s="156">
        <v>2.5999999999999998E-4</v>
      </c>
      <c r="R150" s="156">
        <f>Q150*H150</f>
        <v>4.6644E-3</v>
      </c>
      <c r="S150" s="156">
        <v>0</v>
      </c>
      <c r="T150" s="157">
        <f>S150*H150</f>
        <v>0</v>
      </c>
      <c r="AR150" s="158" t="s">
        <v>128</v>
      </c>
      <c r="AT150" s="158" t="s">
        <v>123</v>
      </c>
      <c r="AU150" s="158" t="s">
        <v>82</v>
      </c>
      <c r="AY150" s="17" t="s">
        <v>120</v>
      </c>
      <c r="BE150" s="159">
        <f>IF(N150="základní",J150,0)</f>
        <v>0</v>
      </c>
      <c r="BF150" s="159">
        <f>IF(N150="snížená",J150,0)</f>
        <v>0</v>
      </c>
      <c r="BG150" s="159">
        <f>IF(N150="zákl. přenesená",J150,0)</f>
        <v>0</v>
      </c>
      <c r="BH150" s="159">
        <f>IF(N150="sníž. přenesená",J150,0)</f>
        <v>0</v>
      </c>
      <c r="BI150" s="159">
        <f>IF(N150="nulová",J150,0)</f>
        <v>0</v>
      </c>
      <c r="BJ150" s="17" t="s">
        <v>80</v>
      </c>
      <c r="BK150" s="159">
        <f>ROUND(I150*H150,2)</f>
        <v>0</v>
      </c>
      <c r="BL150" s="17" t="s">
        <v>128</v>
      </c>
      <c r="BM150" s="158" t="s">
        <v>169</v>
      </c>
    </row>
    <row r="151" spans="2:65" s="12" customFormat="1">
      <c r="B151" s="160"/>
      <c r="D151" s="161" t="s">
        <v>130</v>
      </c>
      <c r="E151" s="162" t="s">
        <v>1</v>
      </c>
      <c r="F151" s="163" t="s">
        <v>170</v>
      </c>
      <c r="H151" s="162" t="s">
        <v>1</v>
      </c>
      <c r="I151" s="164"/>
      <c r="L151" s="160"/>
      <c r="M151" s="165"/>
      <c r="N151" s="166"/>
      <c r="O151" s="166"/>
      <c r="P151" s="166"/>
      <c r="Q151" s="166"/>
      <c r="R151" s="166"/>
      <c r="S151" s="166"/>
      <c r="T151" s="167"/>
      <c r="AT151" s="162" t="s">
        <v>130</v>
      </c>
      <c r="AU151" s="162" t="s">
        <v>82</v>
      </c>
      <c r="AV151" s="12" t="s">
        <v>80</v>
      </c>
      <c r="AW151" s="12" t="s">
        <v>32</v>
      </c>
      <c r="AX151" s="12" t="s">
        <v>75</v>
      </c>
      <c r="AY151" s="162" t="s">
        <v>120</v>
      </c>
    </row>
    <row r="152" spans="2:65" s="13" customFormat="1">
      <c r="B152" s="168"/>
      <c r="D152" s="161" t="s">
        <v>130</v>
      </c>
      <c r="E152" s="169" t="s">
        <v>1</v>
      </c>
      <c r="F152" s="170" t="s">
        <v>171</v>
      </c>
      <c r="H152" s="171">
        <v>5.46</v>
      </c>
      <c r="I152" s="172"/>
      <c r="L152" s="168"/>
      <c r="M152" s="173"/>
      <c r="N152" s="174"/>
      <c r="O152" s="174"/>
      <c r="P152" s="174"/>
      <c r="Q152" s="174"/>
      <c r="R152" s="174"/>
      <c r="S152" s="174"/>
      <c r="T152" s="175"/>
      <c r="AT152" s="169" t="s">
        <v>130</v>
      </c>
      <c r="AU152" s="169" t="s">
        <v>82</v>
      </c>
      <c r="AV152" s="13" t="s">
        <v>82</v>
      </c>
      <c r="AW152" s="13" t="s">
        <v>32</v>
      </c>
      <c r="AX152" s="13" t="s">
        <v>75</v>
      </c>
      <c r="AY152" s="169" t="s">
        <v>120</v>
      </c>
    </row>
    <row r="153" spans="2:65" s="12" customFormat="1">
      <c r="B153" s="160"/>
      <c r="D153" s="161" t="s">
        <v>130</v>
      </c>
      <c r="E153" s="162" t="s">
        <v>1</v>
      </c>
      <c r="F153" s="163" t="s">
        <v>172</v>
      </c>
      <c r="H153" s="162" t="s">
        <v>1</v>
      </c>
      <c r="I153" s="164"/>
      <c r="L153" s="160"/>
      <c r="M153" s="165"/>
      <c r="N153" s="166"/>
      <c r="O153" s="166"/>
      <c r="P153" s="166"/>
      <c r="Q153" s="166"/>
      <c r="R153" s="166"/>
      <c r="S153" s="166"/>
      <c r="T153" s="167"/>
      <c r="AT153" s="162" t="s">
        <v>130</v>
      </c>
      <c r="AU153" s="162" t="s">
        <v>82</v>
      </c>
      <c r="AV153" s="12" t="s">
        <v>80</v>
      </c>
      <c r="AW153" s="12" t="s">
        <v>32</v>
      </c>
      <c r="AX153" s="12" t="s">
        <v>75</v>
      </c>
      <c r="AY153" s="162" t="s">
        <v>120</v>
      </c>
    </row>
    <row r="154" spans="2:65" s="13" customFormat="1">
      <c r="B154" s="168"/>
      <c r="D154" s="161" t="s">
        <v>130</v>
      </c>
      <c r="E154" s="169" t="s">
        <v>1</v>
      </c>
      <c r="F154" s="170" t="s">
        <v>173</v>
      </c>
      <c r="H154" s="171">
        <v>12.48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69" t="s">
        <v>130</v>
      </c>
      <c r="AU154" s="169" t="s">
        <v>82</v>
      </c>
      <c r="AV154" s="13" t="s">
        <v>82</v>
      </c>
      <c r="AW154" s="13" t="s">
        <v>32</v>
      </c>
      <c r="AX154" s="13" t="s">
        <v>75</v>
      </c>
      <c r="AY154" s="169" t="s">
        <v>120</v>
      </c>
    </row>
    <row r="155" spans="2:65" s="14" customFormat="1">
      <c r="B155" s="176"/>
      <c r="D155" s="161" t="s">
        <v>130</v>
      </c>
      <c r="E155" s="177" t="s">
        <v>1</v>
      </c>
      <c r="F155" s="178" t="s">
        <v>152</v>
      </c>
      <c r="H155" s="179">
        <v>17.940000000000001</v>
      </c>
      <c r="I155" s="180"/>
      <c r="L155" s="176"/>
      <c r="M155" s="181"/>
      <c r="N155" s="182"/>
      <c r="O155" s="182"/>
      <c r="P155" s="182"/>
      <c r="Q155" s="182"/>
      <c r="R155" s="182"/>
      <c r="S155" s="182"/>
      <c r="T155" s="183"/>
      <c r="AT155" s="177" t="s">
        <v>130</v>
      </c>
      <c r="AU155" s="177" t="s">
        <v>82</v>
      </c>
      <c r="AV155" s="14" t="s">
        <v>128</v>
      </c>
      <c r="AW155" s="14" t="s">
        <v>32</v>
      </c>
      <c r="AX155" s="14" t="s">
        <v>80</v>
      </c>
      <c r="AY155" s="177" t="s">
        <v>120</v>
      </c>
    </row>
    <row r="156" spans="2:65" s="12" customFormat="1">
      <c r="B156" s="160"/>
      <c r="D156" s="161" t="s">
        <v>130</v>
      </c>
      <c r="E156" s="162" t="s">
        <v>1</v>
      </c>
      <c r="F156" s="163" t="s">
        <v>174</v>
      </c>
      <c r="H156" s="162" t="s">
        <v>1</v>
      </c>
      <c r="I156" s="164"/>
      <c r="L156" s="160"/>
      <c r="M156" s="165"/>
      <c r="N156" s="166"/>
      <c r="O156" s="166"/>
      <c r="P156" s="166"/>
      <c r="Q156" s="166"/>
      <c r="R156" s="166"/>
      <c r="S156" s="166"/>
      <c r="T156" s="167"/>
      <c r="AT156" s="162" t="s">
        <v>130</v>
      </c>
      <c r="AU156" s="162" t="s">
        <v>82</v>
      </c>
      <c r="AV156" s="12" t="s">
        <v>80</v>
      </c>
      <c r="AW156" s="12" t="s">
        <v>32</v>
      </c>
      <c r="AX156" s="12" t="s">
        <v>75</v>
      </c>
      <c r="AY156" s="162" t="s">
        <v>120</v>
      </c>
    </row>
    <row r="157" spans="2:65" s="1" customFormat="1" ht="24" customHeight="1">
      <c r="B157" s="146"/>
      <c r="C157" s="147" t="s">
        <v>175</v>
      </c>
      <c r="D157" s="147" t="s">
        <v>123</v>
      </c>
      <c r="E157" s="148" t="s">
        <v>176</v>
      </c>
      <c r="F157" s="149" t="s">
        <v>177</v>
      </c>
      <c r="G157" s="150" t="s">
        <v>126</v>
      </c>
      <c r="H157" s="151">
        <v>17.940000000000001</v>
      </c>
      <c r="I157" s="152"/>
      <c r="J157" s="153">
        <f>ROUND(I157*H157,2)</f>
        <v>0</v>
      </c>
      <c r="K157" s="149" t="s">
        <v>127</v>
      </c>
      <c r="L157" s="32"/>
      <c r="M157" s="154" t="s">
        <v>1</v>
      </c>
      <c r="N157" s="155" t="s">
        <v>40</v>
      </c>
      <c r="O157" s="55"/>
      <c r="P157" s="156">
        <f>O157*H157</f>
        <v>0</v>
      </c>
      <c r="Q157" s="156">
        <v>4.4099999999999999E-3</v>
      </c>
      <c r="R157" s="156">
        <f>Q157*H157</f>
        <v>7.9115400000000002E-2</v>
      </c>
      <c r="S157" s="156">
        <v>0</v>
      </c>
      <c r="T157" s="157">
        <f>S157*H157</f>
        <v>0</v>
      </c>
      <c r="AR157" s="158" t="s">
        <v>128</v>
      </c>
      <c r="AT157" s="158" t="s">
        <v>123</v>
      </c>
      <c r="AU157" s="158" t="s">
        <v>82</v>
      </c>
      <c r="AY157" s="17" t="s">
        <v>120</v>
      </c>
      <c r="BE157" s="159">
        <f>IF(N157="základní",J157,0)</f>
        <v>0</v>
      </c>
      <c r="BF157" s="159">
        <f>IF(N157="snížená",J157,0)</f>
        <v>0</v>
      </c>
      <c r="BG157" s="159">
        <f>IF(N157="zákl. přenesená",J157,0)</f>
        <v>0</v>
      </c>
      <c r="BH157" s="159">
        <f>IF(N157="sníž. přenesená",J157,0)</f>
        <v>0</v>
      </c>
      <c r="BI157" s="159">
        <f>IF(N157="nulová",J157,0)</f>
        <v>0</v>
      </c>
      <c r="BJ157" s="17" t="s">
        <v>80</v>
      </c>
      <c r="BK157" s="159">
        <f>ROUND(I157*H157,2)</f>
        <v>0</v>
      </c>
      <c r="BL157" s="17" t="s">
        <v>128</v>
      </c>
      <c r="BM157" s="158" t="s">
        <v>178</v>
      </c>
    </row>
    <row r="158" spans="2:65" s="1" customFormat="1" ht="24" customHeight="1">
      <c r="B158" s="146"/>
      <c r="C158" s="147" t="s">
        <v>179</v>
      </c>
      <c r="D158" s="147" t="s">
        <v>123</v>
      </c>
      <c r="E158" s="148" t="s">
        <v>180</v>
      </c>
      <c r="F158" s="149" t="s">
        <v>181</v>
      </c>
      <c r="G158" s="150" t="s">
        <v>126</v>
      </c>
      <c r="H158" s="151">
        <v>17.940000000000001</v>
      </c>
      <c r="I158" s="152"/>
      <c r="J158" s="153">
        <f>ROUND(I158*H158,2)</f>
        <v>0</v>
      </c>
      <c r="K158" s="149" t="s">
        <v>127</v>
      </c>
      <c r="L158" s="32"/>
      <c r="M158" s="154" t="s">
        <v>1</v>
      </c>
      <c r="N158" s="155" t="s">
        <v>40</v>
      </c>
      <c r="O158" s="55"/>
      <c r="P158" s="156">
        <f>O158*H158</f>
        <v>0</v>
      </c>
      <c r="Q158" s="156">
        <v>3.0000000000000001E-3</v>
      </c>
      <c r="R158" s="156">
        <f>Q158*H158</f>
        <v>5.3820000000000007E-2</v>
      </c>
      <c r="S158" s="156">
        <v>0</v>
      </c>
      <c r="T158" s="157">
        <f>S158*H158</f>
        <v>0</v>
      </c>
      <c r="AR158" s="158" t="s">
        <v>128</v>
      </c>
      <c r="AT158" s="158" t="s">
        <v>123</v>
      </c>
      <c r="AU158" s="158" t="s">
        <v>82</v>
      </c>
      <c r="AY158" s="17" t="s">
        <v>120</v>
      </c>
      <c r="BE158" s="159">
        <f>IF(N158="základní",J158,0)</f>
        <v>0</v>
      </c>
      <c r="BF158" s="159">
        <f>IF(N158="snížená",J158,0)</f>
        <v>0</v>
      </c>
      <c r="BG158" s="159">
        <f>IF(N158="zákl. přenesená",J158,0)</f>
        <v>0</v>
      </c>
      <c r="BH158" s="159">
        <f>IF(N158="sníž. přenesená",J158,0)</f>
        <v>0</v>
      </c>
      <c r="BI158" s="159">
        <f>IF(N158="nulová",J158,0)</f>
        <v>0</v>
      </c>
      <c r="BJ158" s="17" t="s">
        <v>80</v>
      </c>
      <c r="BK158" s="159">
        <f>ROUND(I158*H158,2)</f>
        <v>0</v>
      </c>
      <c r="BL158" s="17" t="s">
        <v>128</v>
      </c>
      <c r="BM158" s="158" t="s">
        <v>182</v>
      </c>
    </row>
    <row r="159" spans="2:65" s="1" customFormat="1" ht="16.5" customHeight="1">
      <c r="B159" s="146"/>
      <c r="C159" s="147" t="s">
        <v>183</v>
      </c>
      <c r="D159" s="147" t="s">
        <v>123</v>
      </c>
      <c r="E159" s="148" t="s">
        <v>184</v>
      </c>
      <c r="F159" s="149" t="s">
        <v>185</v>
      </c>
      <c r="G159" s="150" t="s">
        <v>126</v>
      </c>
      <c r="H159" s="151">
        <v>3.02</v>
      </c>
      <c r="I159" s="152"/>
      <c r="J159" s="153">
        <f>ROUND(I159*H159,2)</f>
        <v>0</v>
      </c>
      <c r="K159" s="149" t="s">
        <v>127</v>
      </c>
      <c r="L159" s="32"/>
      <c r="M159" s="154" t="s">
        <v>1</v>
      </c>
      <c r="N159" s="155" t="s">
        <v>40</v>
      </c>
      <c r="O159" s="55"/>
      <c r="P159" s="156">
        <f>O159*H159</f>
        <v>0</v>
      </c>
      <c r="Q159" s="156">
        <v>0.04</v>
      </c>
      <c r="R159" s="156">
        <f>Q159*H159</f>
        <v>0.1208</v>
      </c>
      <c r="S159" s="156">
        <v>0</v>
      </c>
      <c r="T159" s="157">
        <f>S159*H159</f>
        <v>0</v>
      </c>
      <c r="AR159" s="158" t="s">
        <v>128</v>
      </c>
      <c r="AT159" s="158" t="s">
        <v>123</v>
      </c>
      <c r="AU159" s="158" t="s">
        <v>82</v>
      </c>
      <c r="AY159" s="17" t="s">
        <v>120</v>
      </c>
      <c r="BE159" s="159">
        <f>IF(N159="základní",J159,0)</f>
        <v>0</v>
      </c>
      <c r="BF159" s="159">
        <f>IF(N159="snížená",J159,0)</f>
        <v>0</v>
      </c>
      <c r="BG159" s="159">
        <f>IF(N159="zákl. přenesená",J159,0)</f>
        <v>0</v>
      </c>
      <c r="BH159" s="159">
        <f>IF(N159="sníž. přenesená",J159,0)</f>
        <v>0</v>
      </c>
      <c r="BI159" s="159">
        <f>IF(N159="nulová",J159,0)</f>
        <v>0</v>
      </c>
      <c r="BJ159" s="17" t="s">
        <v>80</v>
      </c>
      <c r="BK159" s="159">
        <f>ROUND(I159*H159,2)</f>
        <v>0</v>
      </c>
      <c r="BL159" s="17" t="s">
        <v>128</v>
      </c>
      <c r="BM159" s="158" t="s">
        <v>186</v>
      </c>
    </row>
    <row r="160" spans="2:65" s="12" customFormat="1">
      <c r="B160" s="160"/>
      <c r="D160" s="161" t="s">
        <v>130</v>
      </c>
      <c r="E160" s="162" t="s">
        <v>1</v>
      </c>
      <c r="F160" s="163" t="s">
        <v>187</v>
      </c>
      <c r="H160" s="162" t="s">
        <v>1</v>
      </c>
      <c r="I160" s="164"/>
      <c r="L160" s="160"/>
      <c r="M160" s="165"/>
      <c r="N160" s="166"/>
      <c r="O160" s="166"/>
      <c r="P160" s="166"/>
      <c r="Q160" s="166"/>
      <c r="R160" s="166"/>
      <c r="S160" s="166"/>
      <c r="T160" s="167"/>
      <c r="AT160" s="162" t="s">
        <v>130</v>
      </c>
      <c r="AU160" s="162" t="s">
        <v>82</v>
      </c>
      <c r="AV160" s="12" t="s">
        <v>80</v>
      </c>
      <c r="AW160" s="12" t="s">
        <v>32</v>
      </c>
      <c r="AX160" s="12" t="s">
        <v>75</v>
      </c>
      <c r="AY160" s="162" t="s">
        <v>120</v>
      </c>
    </row>
    <row r="161" spans="2:65" s="13" customFormat="1">
      <c r="B161" s="168"/>
      <c r="D161" s="161" t="s">
        <v>130</v>
      </c>
      <c r="E161" s="169" t="s">
        <v>1</v>
      </c>
      <c r="F161" s="170" t="s">
        <v>188</v>
      </c>
      <c r="H161" s="171">
        <v>1.7</v>
      </c>
      <c r="I161" s="172"/>
      <c r="L161" s="168"/>
      <c r="M161" s="173"/>
      <c r="N161" s="174"/>
      <c r="O161" s="174"/>
      <c r="P161" s="174"/>
      <c r="Q161" s="174"/>
      <c r="R161" s="174"/>
      <c r="S161" s="174"/>
      <c r="T161" s="175"/>
      <c r="AT161" s="169" t="s">
        <v>130</v>
      </c>
      <c r="AU161" s="169" t="s">
        <v>82</v>
      </c>
      <c r="AV161" s="13" t="s">
        <v>82</v>
      </c>
      <c r="AW161" s="13" t="s">
        <v>32</v>
      </c>
      <c r="AX161" s="13" t="s">
        <v>75</v>
      </c>
      <c r="AY161" s="169" t="s">
        <v>120</v>
      </c>
    </row>
    <row r="162" spans="2:65" s="12" customFormat="1">
      <c r="B162" s="160"/>
      <c r="D162" s="161" t="s">
        <v>130</v>
      </c>
      <c r="E162" s="162" t="s">
        <v>1</v>
      </c>
      <c r="F162" s="163" t="s">
        <v>189</v>
      </c>
      <c r="H162" s="162" t="s">
        <v>1</v>
      </c>
      <c r="I162" s="164"/>
      <c r="L162" s="160"/>
      <c r="M162" s="165"/>
      <c r="N162" s="166"/>
      <c r="O162" s="166"/>
      <c r="P162" s="166"/>
      <c r="Q162" s="166"/>
      <c r="R162" s="166"/>
      <c r="S162" s="166"/>
      <c r="T162" s="167"/>
      <c r="AT162" s="162" t="s">
        <v>130</v>
      </c>
      <c r="AU162" s="162" t="s">
        <v>82</v>
      </c>
      <c r="AV162" s="12" t="s">
        <v>80</v>
      </c>
      <c r="AW162" s="12" t="s">
        <v>32</v>
      </c>
      <c r="AX162" s="12" t="s">
        <v>75</v>
      </c>
      <c r="AY162" s="162" t="s">
        <v>120</v>
      </c>
    </row>
    <row r="163" spans="2:65" s="13" customFormat="1">
      <c r="B163" s="168"/>
      <c r="D163" s="161" t="s">
        <v>130</v>
      </c>
      <c r="E163" s="169" t="s">
        <v>1</v>
      </c>
      <c r="F163" s="170" t="s">
        <v>190</v>
      </c>
      <c r="H163" s="171">
        <v>1.32</v>
      </c>
      <c r="I163" s="172"/>
      <c r="L163" s="168"/>
      <c r="M163" s="173"/>
      <c r="N163" s="174"/>
      <c r="O163" s="174"/>
      <c r="P163" s="174"/>
      <c r="Q163" s="174"/>
      <c r="R163" s="174"/>
      <c r="S163" s="174"/>
      <c r="T163" s="175"/>
      <c r="AT163" s="169" t="s">
        <v>130</v>
      </c>
      <c r="AU163" s="169" t="s">
        <v>82</v>
      </c>
      <c r="AV163" s="13" t="s">
        <v>82</v>
      </c>
      <c r="AW163" s="13" t="s">
        <v>32</v>
      </c>
      <c r="AX163" s="13" t="s">
        <v>75</v>
      </c>
      <c r="AY163" s="169" t="s">
        <v>120</v>
      </c>
    </row>
    <row r="164" spans="2:65" s="14" customFormat="1">
      <c r="B164" s="176"/>
      <c r="D164" s="161" t="s">
        <v>130</v>
      </c>
      <c r="E164" s="177" t="s">
        <v>1</v>
      </c>
      <c r="F164" s="178" t="s">
        <v>152</v>
      </c>
      <c r="H164" s="179">
        <v>3.02</v>
      </c>
      <c r="I164" s="180"/>
      <c r="L164" s="176"/>
      <c r="M164" s="181"/>
      <c r="N164" s="182"/>
      <c r="O164" s="182"/>
      <c r="P164" s="182"/>
      <c r="Q164" s="182"/>
      <c r="R164" s="182"/>
      <c r="S164" s="182"/>
      <c r="T164" s="183"/>
      <c r="AT164" s="177" t="s">
        <v>130</v>
      </c>
      <c r="AU164" s="177" t="s">
        <v>82</v>
      </c>
      <c r="AV164" s="14" t="s">
        <v>128</v>
      </c>
      <c r="AW164" s="14" t="s">
        <v>32</v>
      </c>
      <c r="AX164" s="14" t="s">
        <v>80</v>
      </c>
      <c r="AY164" s="177" t="s">
        <v>120</v>
      </c>
    </row>
    <row r="165" spans="2:65" s="1" customFormat="1" ht="24" customHeight="1">
      <c r="B165" s="146"/>
      <c r="C165" s="147" t="s">
        <v>191</v>
      </c>
      <c r="D165" s="147" t="s">
        <v>123</v>
      </c>
      <c r="E165" s="148" t="s">
        <v>192</v>
      </c>
      <c r="F165" s="149" t="s">
        <v>193</v>
      </c>
      <c r="G165" s="150" t="s">
        <v>194</v>
      </c>
      <c r="H165" s="151">
        <v>52</v>
      </c>
      <c r="I165" s="152"/>
      <c r="J165" s="153">
        <f>ROUND(I165*H165,2)</f>
        <v>0</v>
      </c>
      <c r="K165" s="149" t="s">
        <v>127</v>
      </c>
      <c r="L165" s="32"/>
      <c r="M165" s="154" t="s">
        <v>1</v>
      </c>
      <c r="N165" s="155" t="s">
        <v>40</v>
      </c>
      <c r="O165" s="55"/>
      <c r="P165" s="156">
        <f>O165*H165</f>
        <v>0</v>
      </c>
      <c r="Q165" s="156">
        <v>0</v>
      </c>
      <c r="R165" s="156">
        <f>Q165*H165</f>
        <v>0</v>
      </c>
      <c r="S165" s="156">
        <v>0</v>
      </c>
      <c r="T165" s="157">
        <f>S165*H165</f>
        <v>0</v>
      </c>
      <c r="AR165" s="158" t="s">
        <v>128</v>
      </c>
      <c r="AT165" s="158" t="s">
        <v>123</v>
      </c>
      <c r="AU165" s="158" t="s">
        <v>82</v>
      </c>
      <c r="AY165" s="17" t="s">
        <v>120</v>
      </c>
      <c r="BE165" s="159">
        <f>IF(N165="základní",J165,0)</f>
        <v>0</v>
      </c>
      <c r="BF165" s="159">
        <f>IF(N165="snížená",J165,0)</f>
        <v>0</v>
      </c>
      <c r="BG165" s="159">
        <f>IF(N165="zákl. přenesená",J165,0)</f>
        <v>0</v>
      </c>
      <c r="BH165" s="159">
        <f>IF(N165="sníž. přenesená",J165,0)</f>
        <v>0</v>
      </c>
      <c r="BI165" s="159">
        <f>IF(N165="nulová",J165,0)</f>
        <v>0</v>
      </c>
      <c r="BJ165" s="17" t="s">
        <v>80</v>
      </c>
      <c r="BK165" s="159">
        <f>ROUND(I165*H165,2)</f>
        <v>0</v>
      </c>
      <c r="BL165" s="17" t="s">
        <v>128</v>
      </c>
      <c r="BM165" s="158" t="s">
        <v>195</v>
      </c>
    </row>
    <row r="166" spans="2:65" s="12" customFormat="1">
      <c r="B166" s="160"/>
      <c r="D166" s="161" t="s">
        <v>130</v>
      </c>
      <c r="E166" s="162" t="s">
        <v>1</v>
      </c>
      <c r="F166" s="163" t="s">
        <v>196</v>
      </c>
      <c r="H166" s="162" t="s">
        <v>1</v>
      </c>
      <c r="I166" s="164"/>
      <c r="L166" s="160"/>
      <c r="M166" s="165"/>
      <c r="N166" s="166"/>
      <c r="O166" s="166"/>
      <c r="P166" s="166"/>
      <c r="Q166" s="166"/>
      <c r="R166" s="166"/>
      <c r="S166" s="166"/>
      <c r="T166" s="167"/>
      <c r="AT166" s="162" t="s">
        <v>130</v>
      </c>
      <c r="AU166" s="162" t="s">
        <v>82</v>
      </c>
      <c r="AV166" s="12" t="s">
        <v>80</v>
      </c>
      <c r="AW166" s="12" t="s">
        <v>32</v>
      </c>
      <c r="AX166" s="12" t="s">
        <v>75</v>
      </c>
      <c r="AY166" s="162" t="s">
        <v>120</v>
      </c>
    </row>
    <row r="167" spans="2:65" s="13" customFormat="1">
      <c r="B167" s="168"/>
      <c r="D167" s="161" t="s">
        <v>130</v>
      </c>
      <c r="E167" s="169" t="s">
        <v>1</v>
      </c>
      <c r="F167" s="170" t="s">
        <v>197</v>
      </c>
      <c r="H167" s="171">
        <v>52</v>
      </c>
      <c r="I167" s="172"/>
      <c r="L167" s="168"/>
      <c r="M167" s="173"/>
      <c r="N167" s="174"/>
      <c r="O167" s="174"/>
      <c r="P167" s="174"/>
      <c r="Q167" s="174"/>
      <c r="R167" s="174"/>
      <c r="S167" s="174"/>
      <c r="T167" s="175"/>
      <c r="AT167" s="169" t="s">
        <v>130</v>
      </c>
      <c r="AU167" s="169" t="s">
        <v>82</v>
      </c>
      <c r="AV167" s="13" t="s">
        <v>82</v>
      </c>
      <c r="AW167" s="13" t="s">
        <v>32</v>
      </c>
      <c r="AX167" s="13" t="s">
        <v>80</v>
      </c>
      <c r="AY167" s="169" t="s">
        <v>120</v>
      </c>
    </row>
    <row r="168" spans="2:65" s="1" customFormat="1" ht="16.5" customHeight="1">
      <c r="B168" s="146"/>
      <c r="C168" s="184" t="s">
        <v>198</v>
      </c>
      <c r="D168" s="184" t="s">
        <v>199</v>
      </c>
      <c r="E168" s="185" t="s">
        <v>200</v>
      </c>
      <c r="F168" s="186" t="s">
        <v>201</v>
      </c>
      <c r="G168" s="187" t="s">
        <v>194</v>
      </c>
      <c r="H168" s="188">
        <v>57.2</v>
      </c>
      <c r="I168" s="189"/>
      <c r="J168" s="190">
        <f>ROUND(I168*H168,2)</f>
        <v>0</v>
      </c>
      <c r="K168" s="186" t="s">
        <v>127</v>
      </c>
      <c r="L168" s="191"/>
      <c r="M168" s="192" t="s">
        <v>1</v>
      </c>
      <c r="N168" s="193" t="s">
        <v>40</v>
      </c>
      <c r="O168" s="55"/>
      <c r="P168" s="156">
        <f>O168*H168</f>
        <v>0</v>
      </c>
      <c r="Q168" s="156">
        <v>3.0000000000000001E-5</v>
      </c>
      <c r="R168" s="156">
        <f>Q168*H168</f>
        <v>1.7160000000000001E-3</v>
      </c>
      <c r="S168" s="156">
        <v>0</v>
      </c>
      <c r="T168" s="157">
        <f>S168*H168</f>
        <v>0</v>
      </c>
      <c r="AR168" s="158" t="s">
        <v>160</v>
      </c>
      <c r="AT168" s="158" t="s">
        <v>199</v>
      </c>
      <c r="AU168" s="158" t="s">
        <v>82</v>
      </c>
      <c r="AY168" s="17" t="s">
        <v>120</v>
      </c>
      <c r="BE168" s="159">
        <f>IF(N168="základní",J168,0)</f>
        <v>0</v>
      </c>
      <c r="BF168" s="159">
        <f>IF(N168="snížená",J168,0)</f>
        <v>0</v>
      </c>
      <c r="BG168" s="159">
        <f>IF(N168="zákl. přenesená",J168,0)</f>
        <v>0</v>
      </c>
      <c r="BH168" s="159">
        <f>IF(N168="sníž. přenesená",J168,0)</f>
        <v>0</v>
      </c>
      <c r="BI168" s="159">
        <f>IF(N168="nulová",J168,0)</f>
        <v>0</v>
      </c>
      <c r="BJ168" s="17" t="s">
        <v>80</v>
      </c>
      <c r="BK168" s="159">
        <f>ROUND(I168*H168,2)</f>
        <v>0</v>
      </c>
      <c r="BL168" s="17" t="s">
        <v>128</v>
      </c>
      <c r="BM168" s="158" t="s">
        <v>202</v>
      </c>
    </row>
    <row r="169" spans="2:65" s="13" customFormat="1">
      <c r="B169" s="168"/>
      <c r="D169" s="161" t="s">
        <v>130</v>
      </c>
      <c r="F169" s="170" t="s">
        <v>203</v>
      </c>
      <c r="H169" s="171">
        <v>57.2</v>
      </c>
      <c r="I169" s="172"/>
      <c r="L169" s="168"/>
      <c r="M169" s="173"/>
      <c r="N169" s="174"/>
      <c r="O169" s="174"/>
      <c r="P169" s="174"/>
      <c r="Q169" s="174"/>
      <c r="R169" s="174"/>
      <c r="S169" s="174"/>
      <c r="T169" s="175"/>
      <c r="AT169" s="169" t="s">
        <v>130</v>
      </c>
      <c r="AU169" s="169" t="s">
        <v>82</v>
      </c>
      <c r="AV169" s="13" t="s">
        <v>82</v>
      </c>
      <c r="AW169" s="13" t="s">
        <v>3</v>
      </c>
      <c r="AX169" s="13" t="s">
        <v>80</v>
      </c>
      <c r="AY169" s="169" t="s">
        <v>120</v>
      </c>
    </row>
    <row r="170" spans="2:65" s="1" customFormat="1" ht="24" customHeight="1">
      <c r="B170" s="146"/>
      <c r="C170" s="147" t="s">
        <v>8</v>
      </c>
      <c r="D170" s="147" t="s">
        <v>123</v>
      </c>
      <c r="E170" s="148" t="s">
        <v>204</v>
      </c>
      <c r="F170" s="149" t="s">
        <v>205</v>
      </c>
      <c r="G170" s="150" t="s">
        <v>206</v>
      </c>
      <c r="H170" s="151">
        <v>3</v>
      </c>
      <c r="I170" s="152"/>
      <c r="J170" s="153">
        <f>ROUND(I170*H170,2)</f>
        <v>0</v>
      </c>
      <c r="K170" s="149" t="s">
        <v>1</v>
      </c>
      <c r="L170" s="32"/>
      <c r="M170" s="154" t="s">
        <v>1</v>
      </c>
      <c r="N170" s="155" t="s">
        <v>40</v>
      </c>
      <c r="O170" s="55"/>
      <c r="P170" s="156">
        <f>O170*H170</f>
        <v>0</v>
      </c>
      <c r="Q170" s="156">
        <v>0.04</v>
      </c>
      <c r="R170" s="156">
        <f>Q170*H170</f>
        <v>0.12</v>
      </c>
      <c r="S170" s="156">
        <v>0</v>
      </c>
      <c r="T170" s="157">
        <f>S170*H170</f>
        <v>0</v>
      </c>
      <c r="AR170" s="158" t="s">
        <v>128</v>
      </c>
      <c r="AT170" s="158" t="s">
        <v>123</v>
      </c>
      <c r="AU170" s="158" t="s">
        <v>82</v>
      </c>
      <c r="AY170" s="17" t="s">
        <v>120</v>
      </c>
      <c r="BE170" s="159">
        <f>IF(N170="základní",J170,0)</f>
        <v>0</v>
      </c>
      <c r="BF170" s="159">
        <f>IF(N170="snížená",J170,0)</f>
        <v>0</v>
      </c>
      <c r="BG170" s="159">
        <f>IF(N170="zákl. přenesená",J170,0)</f>
        <v>0</v>
      </c>
      <c r="BH170" s="159">
        <f>IF(N170="sníž. přenesená",J170,0)</f>
        <v>0</v>
      </c>
      <c r="BI170" s="159">
        <f>IF(N170="nulová",J170,0)</f>
        <v>0</v>
      </c>
      <c r="BJ170" s="17" t="s">
        <v>80</v>
      </c>
      <c r="BK170" s="159">
        <f>ROUND(I170*H170,2)</f>
        <v>0</v>
      </c>
      <c r="BL170" s="17" t="s">
        <v>128</v>
      </c>
      <c r="BM170" s="158" t="s">
        <v>207</v>
      </c>
    </row>
    <row r="171" spans="2:65" s="12" customFormat="1">
      <c r="B171" s="160"/>
      <c r="D171" s="161" t="s">
        <v>130</v>
      </c>
      <c r="E171" s="162" t="s">
        <v>1</v>
      </c>
      <c r="F171" s="163" t="s">
        <v>208</v>
      </c>
      <c r="H171" s="162" t="s">
        <v>1</v>
      </c>
      <c r="I171" s="164"/>
      <c r="L171" s="160"/>
      <c r="M171" s="165"/>
      <c r="N171" s="166"/>
      <c r="O171" s="166"/>
      <c r="P171" s="166"/>
      <c r="Q171" s="166"/>
      <c r="R171" s="166"/>
      <c r="S171" s="166"/>
      <c r="T171" s="167"/>
      <c r="AT171" s="162" t="s">
        <v>130</v>
      </c>
      <c r="AU171" s="162" t="s">
        <v>82</v>
      </c>
      <c r="AV171" s="12" t="s">
        <v>80</v>
      </c>
      <c r="AW171" s="12" t="s">
        <v>32</v>
      </c>
      <c r="AX171" s="12" t="s">
        <v>75</v>
      </c>
      <c r="AY171" s="162" t="s">
        <v>120</v>
      </c>
    </row>
    <row r="172" spans="2:65" s="13" customFormat="1">
      <c r="B172" s="168"/>
      <c r="D172" s="161" t="s">
        <v>130</v>
      </c>
      <c r="E172" s="169" t="s">
        <v>1</v>
      </c>
      <c r="F172" s="170" t="s">
        <v>82</v>
      </c>
      <c r="H172" s="171">
        <v>2</v>
      </c>
      <c r="I172" s="172"/>
      <c r="L172" s="168"/>
      <c r="M172" s="173"/>
      <c r="N172" s="174"/>
      <c r="O172" s="174"/>
      <c r="P172" s="174"/>
      <c r="Q172" s="174"/>
      <c r="R172" s="174"/>
      <c r="S172" s="174"/>
      <c r="T172" s="175"/>
      <c r="AT172" s="169" t="s">
        <v>130</v>
      </c>
      <c r="AU172" s="169" t="s">
        <v>82</v>
      </c>
      <c r="AV172" s="13" t="s">
        <v>82</v>
      </c>
      <c r="AW172" s="13" t="s">
        <v>32</v>
      </c>
      <c r="AX172" s="13" t="s">
        <v>75</v>
      </c>
      <c r="AY172" s="169" t="s">
        <v>120</v>
      </c>
    </row>
    <row r="173" spans="2:65" s="12" customFormat="1">
      <c r="B173" s="160"/>
      <c r="D173" s="161" t="s">
        <v>130</v>
      </c>
      <c r="E173" s="162" t="s">
        <v>1</v>
      </c>
      <c r="F173" s="163" t="s">
        <v>209</v>
      </c>
      <c r="H173" s="162" t="s">
        <v>1</v>
      </c>
      <c r="I173" s="164"/>
      <c r="L173" s="160"/>
      <c r="M173" s="165"/>
      <c r="N173" s="166"/>
      <c r="O173" s="166"/>
      <c r="P173" s="166"/>
      <c r="Q173" s="166"/>
      <c r="R173" s="166"/>
      <c r="S173" s="166"/>
      <c r="T173" s="167"/>
      <c r="AT173" s="162" t="s">
        <v>130</v>
      </c>
      <c r="AU173" s="162" t="s">
        <v>82</v>
      </c>
      <c r="AV173" s="12" t="s">
        <v>80</v>
      </c>
      <c r="AW173" s="12" t="s">
        <v>32</v>
      </c>
      <c r="AX173" s="12" t="s">
        <v>75</v>
      </c>
      <c r="AY173" s="162" t="s">
        <v>120</v>
      </c>
    </row>
    <row r="174" spans="2:65" s="13" customFormat="1">
      <c r="B174" s="168"/>
      <c r="D174" s="161" t="s">
        <v>130</v>
      </c>
      <c r="E174" s="169" t="s">
        <v>1</v>
      </c>
      <c r="F174" s="170" t="s">
        <v>80</v>
      </c>
      <c r="H174" s="171">
        <v>1</v>
      </c>
      <c r="I174" s="172"/>
      <c r="L174" s="168"/>
      <c r="M174" s="173"/>
      <c r="N174" s="174"/>
      <c r="O174" s="174"/>
      <c r="P174" s="174"/>
      <c r="Q174" s="174"/>
      <c r="R174" s="174"/>
      <c r="S174" s="174"/>
      <c r="T174" s="175"/>
      <c r="AT174" s="169" t="s">
        <v>130</v>
      </c>
      <c r="AU174" s="169" t="s">
        <v>82</v>
      </c>
      <c r="AV174" s="13" t="s">
        <v>82</v>
      </c>
      <c r="AW174" s="13" t="s">
        <v>32</v>
      </c>
      <c r="AX174" s="13" t="s">
        <v>75</v>
      </c>
      <c r="AY174" s="169" t="s">
        <v>120</v>
      </c>
    </row>
    <row r="175" spans="2:65" s="14" customFormat="1">
      <c r="B175" s="176"/>
      <c r="D175" s="161" t="s">
        <v>130</v>
      </c>
      <c r="E175" s="177" t="s">
        <v>1</v>
      </c>
      <c r="F175" s="178" t="s">
        <v>152</v>
      </c>
      <c r="H175" s="179">
        <v>3</v>
      </c>
      <c r="I175" s="180"/>
      <c r="L175" s="176"/>
      <c r="M175" s="181"/>
      <c r="N175" s="182"/>
      <c r="O175" s="182"/>
      <c r="P175" s="182"/>
      <c r="Q175" s="182"/>
      <c r="R175" s="182"/>
      <c r="S175" s="182"/>
      <c r="T175" s="183"/>
      <c r="AT175" s="177" t="s">
        <v>130</v>
      </c>
      <c r="AU175" s="177" t="s">
        <v>82</v>
      </c>
      <c r="AV175" s="14" t="s">
        <v>128</v>
      </c>
      <c r="AW175" s="14" t="s">
        <v>32</v>
      </c>
      <c r="AX175" s="14" t="s">
        <v>80</v>
      </c>
      <c r="AY175" s="177" t="s">
        <v>120</v>
      </c>
    </row>
    <row r="176" spans="2:65" s="11" customFormat="1" ht="22.9" customHeight="1">
      <c r="B176" s="133"/>
      <c r="D176" s="134" t="s">
        <v>74</v>
      </c>
      <c r="E176" s="144" t="s">
        <v>166</v>
      </c>
      <c r="F176" s="144" t="s">
        <v>210</v>
      </c>
      <c r="I176" s="136"/>
      <c r="J176" s="145">
        <f>BK176</f>
        <v>0</v>
      </c>
      <c r="L176" s="133"/>
      <c r="M176" s="138"/>
      <c r="N176" s="139"/>
      <c r="O176" s="139"/>
      <c r="P176" s="140">
        <f>SUM(P177:P184)</f>
        <v>0</v>
      </c>
      <c r="Q176" s="139"/>
      <c r="R176" s="140">
        <f>SUM(R177:R184)</f>
        <v>3.2208000000000002E-3</v>
      </c>
      <c r="S176" s="139"/>
      <c r="T176" s="141">
        <f>SUM(T177:T184)</f>
        <v>0</v>
      </c>
      <c r="AR176" s="134" t="s">
        <v>80</v>
      </c>
      <c r="AT176" s="142" t="s">
        <v>74</v>
      </c>
      <c r="AU176" s="142" t="s">
        <v>80</v>
      </c>
      <c r="AY176" s="134" t="s">
        <v>120</v>
      </c>
      <c r="BK176" s="143">
        <f>SUM(BK177:BK184)</f>
        <v>0</v>
      </c>
    </row>
    <row r="177" spans="2:65" s="1" customFormat="1" ht="16.5" customHeight="1">
      <c r="B177" s="146"/>
      <c r="C177" s="147" t="s">
        <v>211</v>
      </c>
      <c r="D177" s="147" t="s">
        <v>123</v>
      </c>
      <c r="E177" s="148" t="s">
        <v>212</v>
      </c>
      <c r="F177" s="149" t="s">
        <v>213</v>
      </c>
      <c r="G177" s="150" t="s">
        <v>214</v>
      </c>
      <c r="H177" s="151">
        <v>1</v>
      </c>
      <c r="I177" s="152"/>
      <c r="J177" s="153">
        <f>ROUND(I177*H177,2)</f>
        <v>0</v>
      </c>
      <c r="K177" s="149" t="s">
        <v>1</v>
      </c>
      <c r="L177" s="32"/>
      <c r="M177" s="154" t="s">
        <v>1</v>
      </c>
      <c r="N177" s="155" t="s">
        <v>40</v>
      </c>
      <c r="O177" s="55"/>
      <c r="P177" s="156">
        <f>O177*H177</f>
        <v>0</v>
      </c>
      <c r="Q177" s="156">
        <v>0</v>
      </c>
      <c r="R177" s="156">
        <f>Q177*H177</f>
        <v>0</v>
      </c>
      <c r="S177" s="156">
        <v>0</v>
      </c>
      <c r="T177" s="157">
        <f>S177*H177</f>
        <v>0</v>
      </c>
      <c r="AR177" s="158" t="s">
        <v>211</v>
      </c>
      <c r="AT177" s="158" t="s">
        <v>123</v>
      </c>
      <c r="AU177" s="158" t="s">
        <v>82</v>
      </c>
      <c r="AY177" s="17" t="s">
        <v>120</v>
      </c>
      <c r="BE177" s="159">
        <f>IF(N177="základní",J177,0)</f>
        <v>0</v>
      </c>
      <c r="BF177" s="159">
        <f>IF(N177="snížená",J177,0)</f>
        <v>0</v>
      </c>
      <c r="BG177" s="159">
        <f>IF(N177="zákl. přenesená",J177,0)</f>
        <v>0</v>
      </c>
      <c r="BH177" s="159">
        <f>IF(N177="sníž. přenesená",J177,0)</f>
        <v>0</v>
      </c>
      <c r="BI177" s="159">
        <f>IF(N177="nulová",J177,0)</f>
        <v>0</v>
      </c>
      <c r="BJ177" s="17" t="s">
        <v>80</v>
      </c>
      <c r="BK177" s="159">
        <f>ROUND(I177*H177,2)</f>
        <v>0</v>
      </c>
      <c r="BL177" s="17" t="s">
        <v>211</v>
      </c>
      <c r="BM177" s="158" t="s">
        <v>215</v>
      </c>
    </row>
    <row r="178" spans="2:65" s="1" customFormat="1" ht="16.5" customHeight="1">
      <c r="B178" s="146"/>
      <c r="C178" s="147" t="s">
        <v>216</v>
      </c>
      <c r="D178" s="147" t="s">
        <v>123</v>
      </c>
      <c r="E178" s="148" t="s">
        <v>217</v>
      </c>
      <c r="F178" s="149" t="s">
        <v>218</v>
      </c>
      <c r="G178" s="150" t="s">
        <v>214</v>
      </c>
      <c r="H178" s="151">
        <v>1</v>
      </c>
      <c r="I178" s="152"/>
      <c r="J178" s="153">
        <f>ROUND(I178*H178,2)</f>
        <v>0</v>
      </c>
      <c r="K178" s="149" t="s">
        <v>1</v>
      </c>
      <c r="L178" s="32"/>
      <c r="M178" s="154" t="s">
        <v>1</v>
      </c>
      <c r="N178" s="155" t="s">
        <v>40</v>
      </c>
      <c r="O178" s="55"/>
      <c r="P178" s="156">
        <f>O178*H178</f>
        <v>0</v>
      </c>
      <c r="Q178" s="156">
        <v>0</v>
      </c>
      <c r="R178" s="156">
        <f>Q178*H178</f>
        <v>0</v>
      </c>
      <c r="S178" s="156">
        <v>0</v>
      </c>
      <c r="T178" s="157">
        <f>S178*H178</f>
        <v>0</v>
      </c>
      <c r="AR178" s="158" t="s">
        <v>128</v>
      </c>
      <c r="AT178" s="158" t="s">
        <v>123</v>
      </c>
      <c r="AU178" s="158" t="s">
        <v>82</v>
      </c>
      <c r="AY178" s="17" t="s">
        <v>120</v>
      </c>
      <c r="BE178" s="159">
        <f>IF(N178="základní",J178,0)</f>
        <v>0</v>
      </c>
      <c r="BF178" s="159">
        <f>IF(N178="snížená",J178,0)</f>
        <v>0</v>
      </c>
      <c r="BG178" s="159">
        <f>IF(N178="zákl. přenesená",J178,0)</f>
        <v>0</v>
      </c>
      <c r="BH178" s="159">
        <f>IF(N178="sníž. přenesená",J178,0)</f>
        <v>0</v>
      </c>
      <c r="BI178" s="159">
        <f>IF(N178="nulová",J178,0)</f>
        <v>0</v>
      </c>
      <c r="BJ178" s="17" t="s">
        <v>80</v>
      </c>
      <c r="BK178" s="159">
        <f>ROUND(I178*H178,2)</f>
        <v>0</v>
      </c>
      <c r="BL178" s="17" t="s">
        <v>128</v>
      </c>
      <c r="BM178" s="158" t="s">
        <v>219</v>
      </c>
    </row>
    <row r="179" spans="2:65" s="12" customFormat="1">
      <c r="B179" s="160"/>
      <c r="D179" s="161" t="s">
        <v>130</v>
      </c>
      <c r="E179" s="162" t="s">
        <v>1</v>
      </c>
      <c r="F179" s="163" t="s">
        <v>220</v>
      </c>
      <c r="H179" s="162" t="s">
        <v>1</v>
      </c>
      <c r="I179" s="164"/>
      <c r="L179" s="160"/>
      <c r="M179" s="165"/>
      <c r="N179" s="166"/>
      <c r="O179" s="166"/>
      <c r="P179" s="166"/>
      <c r="Q179" s="166"/>
      <c r="R179" s="166"/>
      <c r="S179" s="166"/>
      <c r="T179" s="167"/>
      <c r="AT179" s="162" t="s">
        <v>130</v>
      </c>
      <c r="AU179" s="162" t="s">
        <v>82</v>
      </c>
      <c r="AV179" s="12" t="s">
        <v>80</v>
      </c>
      <c r="AW179" s="12" t="s">
        <v>32</v>
      </c>
      <c r="AX179" s="12" t="s">
        <v>75</v>
      </c>
      <c r="AY179" s="162" t="s">
        <v>120</v>
      </c>
    </row>
    <row r="180" spans="2:65" s="13" customFormat="1">
      <c r="B180" s="168"/>
      <c r="D180" s="161" t="s">
        <v>130</v>
      </c>
      <c r="E180" s="169" t="s">
        <v>1</v>
      </c>
      <c r="F180" s="170" t="s">
        <v>80</v>
      </c>
      <c r="H180" s="171">
        <v>1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130</v>
      </c>
      <c r="AU180" s="169" t="s">
        <v>82</v>
      </c>
      <c r="AV180" s="13" t="s">
        <v>82</v>
      </c>
      <c r="AW180" s="13" t="s">
        <v>32</v>
      </c>
      <c r="AX180" s="13" t="s">
        <v>80</v>
      </c>
      <c r="AY180" s="169" t="s">
        <v>120</v>
      </c>
    </row>
    <row r="181" spans="2:65" s="1" customFormat="1" ht="24" customHeight="1">
      <c r="B181" s="146"/>
      <c r="C181" s="147" t="s">
        <v>221</v>
      </c>
      <c r="D181" s="147" t="s">
        <v>123</v>
      </c>
      <c r="E181" s="148" t="s">
        <v>222</v>
      </c>
      <c r="F181" s="149" t="s">
        <v>223</v>
      </c>
      <c r="G181" s="150" t="s">
        <v>126</v>
      </c>
      <c r="H181" s="151">
        <v>80.52</v>
      </c>
      <c r="I181" s="152"/>
      <c r="J181" s="153">
        <f>ROUND(I181*H181,2)</f>
        <v>0</v>
      </c>
      <c r="K181" s="149" t="s">
        <v>127</v>
      </c>
      <c r="L181" s="32"/>
      <c r="M181" s="154" t="s">
        <v>1</v>
      </c>
      <c r="N181" s="155" t="s">
        <v>40</v>
      </c>
      <c r="O181" s="55"/>
      <c r="P181" s="156">
        <f>O181*H181</f>
        <v>0</v>
      </c>
      <c r="Q181" s="156">
        <v>4.0000000000000003E-5</v>
      </c>
      <c r="R181" s="156">
        <f>Q181*H181</f>
        <v>3.2208000000000002E-3</v>
      </c>
      <c r="S181" s="156">
        <v>0</v>
      </c>
      <c r="T181" s="157">
        <f>S181*H181</f>
        <v>0</v>
      </c>
      <c r="AR181" s="158" t="s">
        <v>128</v>
      </c>
      <c r="AT181" s="158" t="s">
        <v>123</v>
      </c>
      <c r="AU181" s="158" t="s">
        <v>82</v>
      </c>
      <c r="AY181" s="17" t="s">
        <v>120</v>
      </c>
      <c r="BE181" s="159">
        <f>IF(N181="základní",J181,0)</f>
        <v>0</v>
      </c>
      <c r="BF181" s="159">
        <f>IF(N181="snížená",J181,0)</f>
        <v>0</v>
      </c>
      <c r="BG181" s="159">
        <f>IF(N181="zákl. přenesená",J181,0)</f>
        <v>0</v>
      </c>
      <c r="BH181" s="159">
        <f>IF(N181="sníž. přenesená",J181,0)</f>
        <v>0</v>
      </c>
      <c r="BI181" s="159">
        <f>IF(N181="nulová",J181,0)</f>
        <v>0</v>
      </c>
      <c r="BJ181" s="17" t="s">
        <v>80</v>
      </c>
      <c r="BK181" s="159">
        <f>ROUND(I181*H181,2)</f>
        <v>0</v>
      </c>
      <c r="BL181" s="17" t="s">
        <v>128</v>
      </c>
      <c r="BM181" s="158" t="s">
        <v>224</v>
      </c>
    </row>
    <row r="182" spans="2:65" s="13" customFormat="1">
      <c r="B182" s="168"/>
      <c r="D182" s="161" t="s">
        <v>130</v>
      </c>
      <c r="E182" s="169" t="s">
        <v>1</v>
      </c>
      <c r="F182" s="170" t="s">
        <v>225</v>
      </c>
      <c r="H182" s="171">
        <v>58.96</v>
      </c>
      <c r="I182" s="172"/>
      <c r="L182" s="168"/>
      <c r="M182" s="173"/>
      <c r="N182" s="174"/>
      <c r="O182" s="174"/>
      <c r="P182" s="174"/>
      <c r="Q182" s="174"/>
      <c r="R182" s="174"/>
      <c r="S182" s="174"/>
      <c r="T182" s="175"/>
      <c r="AT182" s="169" t="s">
        <v>130</v>
      </c>
      <c r="AU182" s="169" t="s">
        <v>82</v>
      </c>
      <c r="AV182" s="13" t="s">
        <v>82</v>
      </c>
      <c r="AW182" s="13" t="s">
        <v>32</v>
      </c>
      <c r="AX182" s="13" t="s">
        <v>75</v>
      </c>
      <c r="AY182" s="169" t="s">
        <v>120</v>
      </c>
    </row>
    <row r="183" spans="2:65" s="13" customFormat="1">
      <c r="B183" s="168"/>
      <c r="D183" s="161" t="s">
        <v>130</v>
      </c>
      <c r="E183" s="169" t="s">
        <v>1</v>
      </c>
      <c r="F183" s="170" t="s">
        <v>132</v>
      </c>
      <c r="H183" s="171">
        <v>21.56</v>
      </c>
      <c r="I183" s="172"/>
      <c r="L183" s="168"/>
      <c r="M183" s="173"/>
      <c r="N183" s="174"/>
      <c r="O183" s="174"/>
      <c r="P183" s="174"/>
      <c r="Q183" s="174"/>
      <c r="R183" s="174"/>
      <c r="S183" s="174"/>
      <c r="T183" s="175"/>
      <c r="AT183" s="169" t="s">
        <v>130</v>
      </c>
      <c r="AU183" s="169" t="s">
        <v>82</v>
      </c>
      <c r="AV183" s="13" t="s">
        <v>82</v>
      </c>
      <c r="AW183" s="13" t="s">
        <v>32</v>
      </c>
      <c r="AX183" s="13" t="s">
        <v>75</v>
      </c>
      <c r="AY183" s="169" t="s">
        <v>120</v>
      </c>
    </row>
    <row r="184" spans="2:65" s="14" customFormat="1">
      <c r="B184" s="176"/>
      <c r="D184" s="161" t="s">
        <v>130</v>
      </c>
      <c r="E184" s="177" t="s">
        <v>1</v>
      </c>
      <c r="F184" s="178" t="s">
        <v>152</v>
      </c>
      <c r="H184" s="179">
        <v>80.52</v>
      </c>
      <c r="I184" s="180"/>
      <c r="L184" s="176"/>
      <c r="M184" s="181"/>
      <c r="N184" s="182"/>
      <c r="O184" s="182"/>
      <c r="P184" s="182"/>
      <c r="Q184" s="182"/>
      <c r="R184" s="182"/>
      <c r="S184" s="182"/>
      <c r="T184" s="183"/>
      <c r="AT184" s="177" t="s">
        <v>130</v>
      </c>
      <c r="AU184" s="177" t="s">
        <v>82</v>
      </c>
      <c r="AV184" s="14" t="s">
        <v>128</v>
      </c>
      <c r="AW184" s="14" t="s">
        <v>32</v>
      </c>
      <c r="AX184" s="14" t="s">
        <v>80</v>
      </c>
      <c r="AY184" s="177" t="s">
        <v>120</v>
      </c>
    </row>
    <row r="185" spans="2:65" s="11" customFormat="1" ht="22.9" customHeight="1">
      <c r="B185" s="133"/>
      <c r="D185" s="134" t="s">
        <v>74</v>
      </c>
      <c r="E185" s="144" t="s">
        <v>226</v>
      </c>
      <c r="F185" s="144" t="s">
        <v>227</v>
      </c>
      <c r="I185" s="136"/>
      <c r="J185" s="145">
        <f>BK185</f>
        <v>0</v>
      </c>
      <c r="L185" s="133"/>
      <c r="M185" s="138"/>
      <c r="N185" s="139"/>
      <c r="O185" s="139"/>
      <c r="P185" s="140">
        <f>SUM(P186:P209)</f>
        <v>0</v>
      </c>
      <c r="Q185" s="139"/>
      <c r="R185" s="140">
        <f>SUM(R186:R209)</f>
        <v>0</v>
      </c>
      <c r="S185" s="139"/>
      <c r="T185" s="141">
        <f>SUM(T186:T209)</f>
        <v>5.7255899999999995</v>
      </c>
      <c r="AR185" s="134" t="s">
        <v>80</v>
      </c>
      <c r="AT185" s="142" t="s">
        <v>74</v>
      </c>
      <c r="AU185" s="142" t="s">
        <v>80</v>
      </c>
      <c r="AY185" s="134" t="s">
        <v>120</v>
      </c>
      <c r="BK185" s="143">
        <f>SUM(BK186:BK209)</f>
        <v>0</v>
      </c>
    </row>
    <row r="186" spans="2:65" s="1" customFormat="1" ht="24" customHeight="1">
      <c r="B186" s="146"/>
      <c r="C186" s="147" t="s">
        <v>228</v>
      </c>
      <c r="D186" s="147" t="s">
        <v>123</v>
      </c>
      <c r="E186" s="148" t="s">
        <v>229</v>
      </c>
      <c r="F186" s="149" t="s">
        <v>230</v>
      </c>
      <c r="G186" s="150" t="s">
        <v>206</v>
      </c>
      <c r="H186" s="151">
        <v>6</v>
      </c>
      <c r="I186" s="152"/>
      <c r="J186" s="153">
        <f>ROUND(I186*H186,2)</f>
        <v>0</v>
      </c>
      <c r="K186" s="149" t="s">
        <v>1</v>
      </c>
      <c r="L186" s="32"/>
      <c r="M186" s="154" t="s">
        <v>1</v>
      </c>
      <c r="N186" s="155" t="s">
        <v>40</v>
      </c>
      <c r="O186" s="55"/>
      <c r="P186" s="156">
        <f>O186*H186</f>
        <v>0</v>
      </c>
      <c r="Q186" s="156">
        <v>0</v>
      </c>
      <c r="R186" s="156">
        <f>Q186*H186</f>
        <v>0</v>
      </c>
      <c r="S186" s="156">
        <v>0.15</v>
      </c>
      <c r="T186" s="157">
        <f>S186*H186</f>
        <v>0.89999999999999991</v>
      </c>
      <c r="AR186" s="158" t="s">
        <v>128</v>
      </c>
      <c r="AT186" s="158" t="s">
        <v>123</v>
      </c>
      <c r="AU186" s="158" t="s">
        <v>82</v>
      </c>
      <c r="AY186" s="17" t="s">
        <v>120</v>
      </c>
      <c r="BE186" s="159">
        <f>IF(N186="základní",J186,0)</f>
        <v>0</v>
      </c>
      <c r="BF186" s="159">
        <f>IF(N186="snížená",J186,0)</f>
        <v>0</v>
      </c>
      <c r="BG186" s="159">
        <f>IF(N186="zákl. přenesená",J186,0)</f>
        <v>0</v>
      </c>
      <c r="BH186" s="159">
        <f>IF(N186="sníž. přenesená",J186,0)</f>
        <v>0</v>
      </c>
      <c r="BI186" s="159">
        <f>IF(N186="nulová",J186,0)</f>
        <v>0</v>
      </c>
      <c r="BJ186" s="17" t="s">
        <v>80</v>
      </c>
      <c r="BK186" s="159">
        <f>ROUND(I186*H186,2)</f>
        <v>0</v>
      </c>
      <c r="BL186" s="17" t="s">
        <v>128</v>
      </c>
      <c r="BM186" s="158" t="s">
        <v>231</v>
      </c>
    </row>
    <row r="187" spans="2:65" s="12" customFormat="1">
      <c r="B187" s="160"/>
      <c r="D187" s="161" t="s">
        <v>130</v>
      </c>
      <c r="E187" s="162" t="s">
        <v>1</v>
      </c>
      <c r="F187" s="163" t="s">
        <v>232</v>
      </c>
      <c r="H187" s="162" t="s">
        <v>1</v>
      </c>
      <c r="I187" s="164"/>
      <c r="L187" s="160"/>
      <c r="M187" s="165"/>
      <c r="N187" s="166"/>
      <c r="O187" s="166"/>
      <c r="P187" s="166"/>
      <c r="Q187" s="166"/>
      <c r="R187" s="166"/>
      <c r="S187" s="166"/>
      <c r="T187" s="167"/>
      <c r="AT187" s="162" t="s">
        <v>130</v>
      </c>
      <c r="AU187" s="162" t="s">
        <v>82</v>
      </c>
      <c r="AV187" s="12" t="s">
        <v>80</v>
      </c>
      <c r="AW187" s="12" t="s">
        <v>32</v>
      </c>
      <c r="AX187" s="12" t="s">
        <v>75</v>
      </c>
      <c r="AY187" s="162" t="s">
        <v>120</v>
      </c>
    </row>
    <row r="188" spans="2:65" s="13" customFormat="1">
      <c r="B188" s="168"/>
      <c r="D188" s="161" t="s">
        <v>130</v>
      </c>
      <c r="E188" s="169" t="s">
        <v>1</v>
      </c>
      <c r="F188" s="170" t="s">
        <v>233</v>
      </c>
      <c r="H188" s="171">
        <v>6</v>
      </c>
      <c r="I188" s="172"/>
      <c r="L188" s="168"/>
      <c r="M188" s="173"/>
      <c r="N188" s="174"/>
      <c r="O188" s="174"/>
      <c r="P188" s="174"/>
      <c r="Q188" s="174"/>
      <c r="R188" s="174"/>
      <c r="S188" s="174"/>
      <c r="T188" s="175"/>
      <c r="AT188" s="169" t="s">
        <v>130</v>
      </c>
      <c r="AU188" s="169" t="s">
        <v>82</v>
      </c>
      <c r="AV188" s="13" t="s">
        <v>82</v>
      </c>
      <c r="AW188" s="13" t="s">
        <v>32</v>
      </c>
      <c r="AX188" s="13" t="s">
        <v>75</v>
      </c>
      <c r="AY188" s="169" t="s">
        <v>120</v>
      </c>
    </row>
    <row r="189" spans="2:65" s="14" customFormat="1">
      <c r="B189" s="176"/>
      <c r="D189" s="161" t="s">
        <v>130</v>
      </c>
      <c r="E189" s="177" t="s">
        <v>1</v>
      </c>
      <c r="F189" s="178" t="s">
        <v>152</v>
      </c>
      <c r="H189" s="179">
        <v>6</v>
      </c>
      <c r="I189" s="180"/>
      <c r="L189" s="176"/>
      <c r="M189" s="181"/>
      <c r="N189" s="182"/>
      <c r="O189" s="182"/>
      <c r="P189" s="182"/>
      <c r="Q189" s="182"/>
      <c r="R189" s="182"/>
      <c r="S189" s="182"/>
      <c r="T189" s="183"/>
      <c r="AT189" s="177" t="s">
        <v>130</v>
      </c>
      <c r="AU189" s="177" t="s">
        <v>82</v>
      </c>
      <c r="AV189" s="14" t="s">
        <v>128</v>
      </c>
      <c r="AW189" s="14" t="s">
        <v>32</v>
      </c>
      <c r="AX189" s="14" t="s">
        <v>80</v>
      </c>
      <c r="AY189" s="177" t="s">
        <v>120</v>
      </c>
    </row>
    <row r="190" spans="2:65" s="1" customFormat="1" ht="24" customHeight="1">
      <c r="B190" s="146"/>
      <c r="C190" s="147" t="s">
        <v>234</v>
      </c>
      <c r="D190" s="147" t="s">
        <v>123</v>
      </c>
      <c r="E190" s="148" t="s">
        <v>235</v>
      </c>
      <c r="F190" s="149" t="s">
        <v>236</v>
      </c>
      <c r="G190" s="150" t="s">
        <v>237</v>
      </c>
      <c r="H190" s="151">
        <v>1.68</v>
      </c>
      <c r="I190" s="152"/>
      <c r="J190" s="153">
        <f>ROUND(I190*H190,2)</f>
        <v>0</v>
      </c>
      <c r="K190" s="149" t="s">
        <v>127</v>
      </c>
      <c r="L190" s="32"/>
      <c r="M190" s="154" t="s">
        <v>1</v>
      </c>
      <c r="N190" s="155" t="s">
        <v>40</v>
      </c>
      <c r="O190" s="55"/>
      <c r="P190" s="156">
        <f>O190*H190</f>
        <v>0</v>
      </c>
      <c r="Q190" s="156">
        <v>0</v>
      </c>
      <c r="R190" s="156">
        <f>Q190*H190</f>
        <v>0</v>
      </c>
      <c r="S190" s="156">
        <v>1.8</v>
      </c>
      <c r="T190" s="157">
        <f>S190*H190</f>
        <v>3.024</v>
      </c>
      <c r="AR190" s="158" t="s">
        <v>128</v>
      </c>
      <c r="AT190" s="158" t="s">
        <v>123</v>
      </c>
      <c r="AU190" s="158" t="s">
        <v>82</v>
      </c>
      <c r="AY190" s="17" t="s">
        <v>120</v>
      </c>
      <c r="BE190" s="159">
        <f>IF(N190="základní",J190,0)</f>
        <v>0</v>
      </c>
      <c r="BF190" s="159">
        <f>IF(N190="snížená",J190,0)</f>
        <v>0</v>
      </c>
      <c r="BG190" s="159">
        <f>IF(N190="zákl. přenesená",J190,0)</f>
        <v>0</v>
      </c>
      <c r="BH190" s="159">
        <f>IF(N190="sníž. přenesená",J190,0)</f>
        <v>0</v>
      </c>
      <c r="BI190" s="159">
        <f>IF(N190="nulová",J190,0)</f>
        <v>0</v>
      </c>
      <c r="BJ190" s="17" t="s">
        <v>80</v>
      </c>
      <c r="BK190" s="159">
        <f>ROUND(I190*H190,2)</f>
        <v>0</v>
      </c>
      <c r="BL190" s="17" t="s">
        <v>128</v>
      </c>
      <c r="BM190" s="158" t="s">
        <v>238</v>
      </c>
    </row>
    <row r="191" spans="2:65" s="12" customFormat="1">
      <c r="B191" s="160"/>
      <c r="D191" s="161" t="s">
        <v>130</v>
      </c>
      <c r="E191" s="162" t="s">
        <v>1</v>
      </c>
      <c r="F191" s="163" t="s">
        <v>239</v>
      </c>
      <c r="H191" s="162" t="s">
        <v>1</v>
      </c>
      <c r="I191" s="164"/>
      <c r="L191" s="160"/>
      <c r="M191" s="165"/>
      <c r="N191" s="166"/>
      <c r="O191" s="166"/>
      <c r="P191" s="166"/>
      <c r="Q191" s="166"/>
      <c r="R191" s="166"/>
      <c r="S191" s="166"/>
      <c r="T191" s="167"/>
      <c r="AT191" s="162" t="s">
        <v>130</v>
      </c>
      <c r="AU191" s="162" t="s">
        <v>82</v>
      </c>
      <c r="AV191" s="12" t="s">
        <v>80</v>
      </c>
      <c r="AW191" s="12" t="s">
        <v>32</v>
      </c>
      <c r="AX191" s="12" t="s">
        <v>75</v>
      </c>
      <c r="AY191" s="162" t="s">
        <v>120</v>
      </c>
    </row>
    <row r="192" spans="2:65" s="13" customFormat="1">
      <c r="B192" s="168"/>
      <c r="D192" s="161" t="s">
        <v>130</v>
      </c>
      <c r="E192" s="169" t="s">
        <v>1</v>
      </c>
      <c r="F192" s="170" t="s">
        <v>240</v>
      </c>
      <c r="H192" s="171">
        <v>1.08</v>
      </c>
      <c r="I192" s="172"/>
      <c r="L192" s="168"/>
      <c r="M192" s="173"/>
      <c r="N192" s="174"/>
      <c r="O192" s="174"/>
      <c r="P192" s="174"/>
      <c r="Q192" s="174"/>
      <c r="R192" s="174"/>
      <c r="S192" s="174"/>
      <c r="T192" s="175"/>
      <c r="AT192" s="169" t="s">
        <v>130</v>
      </c>
      <c r="AU192" s="169" t="s">
        <v>82</v>
      </c>
      <c r="AV192" s="13" t="s">
        <v>82</v>
      </c>
      <c r="AW192" s="13" t="s">
        <v>32</v>
      </c>
      <c r="AX192" s="13" t="s">
        <v>75</v>
      </c>
      <c r="AY192" s="169" t="s">
        <v>120</v>
      </c>
    </row>
    <row r="193" spans="2:65" s="12" customFormat="1">
      <c r="B193" s="160"/>
      <c r="D193" s="161" t="s">
        <v>130</v>
      </c>
      <c r="E193" s="162" t="s">
        <v>1</v>
      </c>
      <c r="F193" s="163" t="s">
        <v>241</v>
      </c>
      <c r="H193" s="162" t="s">
        <v>1</v>
      </c>
      <c r="I193" s="164"/>
      <c r="L193" s="160"/>
      <c r="M193" s="165"/>
      <c r="N193" s="166"/>
      <c r="O193" s="166"/>
      <c r="P193" s="166"/>
      <c r="Q193" s="166"/>
      <c r="R193" s="166"/>
      <c r="S193" s="166"/>
      <c r="T193" s="167"/>
      <c r="AT193" s="162" t="s">
        <v>130</v>
      </c>
      <c r="AU193" s="162" t="s">
        <v>82</v>
      </c>
      <c r="AV193" s="12" t="s">
        <v>80</v>
      </c>
      <c r="AW193" s="12" t="s">
        <v>32</v>
      </c>
      <c r="AX193" s="12" t="s">
        <v>75</v>
      </c>
      <c r="AY193" s="162" t="s">
        <v>120</v>
      </c>
    </row>
    <row r="194" spans="2:65" s="13" customFormat="1">
      <c r="B194" s="168"/>
      <c r="D194" s="161" t="s">
        <v>130</v>
      </c>
      <c r="E194" s="169" t="s">
        <v>1</v>
      </c>
      <c r="F194" s="170" t="s">
        <v>242</v>
      </c>
      <c r="H194" s="171">
        <v>0.6</v>
      </c>
      <c r="I194" s="172"/>
      <c r="L194" s="168"/>
      <c r="M194" s="173"/>
      <c r="N194" s="174"/>
      <c r="O194" s="174"/>
      <c r="P194" s="174"/>
      <c r="Q194" s="174"/>
      <c r="R194" s="174"/>
      <c r="S194" s="174"/>
      <c r="T194" s="175"/>
      <c r="AT194" s="169" t="s">
        <v>130</v>
      </c>
      <c r="AU194" s="169" t="s">
        <v>82</v>
      </c>
      <c r="AV194" s="13" t="s">
        <v>82</v>
      </c>
      <c r="AW194" s="13" t="s">
        <v>32</v>
      </c>
      <c r="AX194" s="13" t="s">
        <v>75</v>
      </c>
      <c r="AY194" s="169" t="s">
        <v>120</v>
      </c>
    </row>
    <row r="195" spans="2:65" s="14" customFormat="1">
      <c r="B195" s="176"/>
      <c r="D195" s="161" t="s">
        <v>130</v>
      </c>
      <c r="E195" s="177" t="s">
        <v>1</v>
      </c>
      <c r="F195" s="178" t="s">
        <v>152</v>
      </c>
      <c r="H195" s="179">
        <v>1.6800000000000002</v>
      </c>
      <c r="I195" s="180"/>
      <c r="L195" s="176"/>
      <c r="M195" s="181"/>
      <c r="N195" s="182"/>
      <c r="O195" s="182"/>
      <c r="P195" s="182"/>
      <c r="Q195" s="182"/>
      <c r="R195" s="182"/>
      <c r="S195" s="182"/>
      <c r="T195" s="183"/>
      <c r="AT195" s="177" t="s">
        <v>130</v>
      </c>
      <c r="AU195" s="177" t="s">
        <v>82</v>
      </c>
      <c r="AV195" s="14" t="s">
        <v>128</v>
      </c>
      <c r="AW195" s="14" t="s">
        <v>32</v>
      </c>
      <c r="AX195" s="14" t="s">
        <v>80</v>
      </c>
      <c r="AY195" s="177" t="s">
        <v>120</v>
      </c>
    </row>
    <row r="196" spans="2:65" s="1" customFormat="1" ht="16.5" customHeight="1">
      <c r="B196" s="146"/>
      <c r="C196" s="147" t="s">
        <v>7</v>
      </c>
      <c r="D196" s="147" t="s">
        <v>123</v>
      </c>
      <c r="E196" s="148" t="s">
        <v>243</v>
      </c>
      <c r="F196" s="149" t="s">
        <v>244</v>
      </c>
      <c r="G196" s="150" t="s">
        <v>194</v>
      </c>
      <c r="H196" s="151">
        <v>13.15</v>
      </c>
      <c r="I196" s="152"/>
      <c r="J196" s="153">
        <f>ROUND(I196*H196,2)</f>
        <v>0</v>
      </c>
      <c r="K196" s="149" t="s">
        <v>127</v>
      </c>
      <c r="L196" s="32"/>
      <c r="M196" s="154" t="s">
        <v>1</v>
      </c>
      <c r="N196" s="155" t="s">
        <v>40</v>
      </c>
      <c r="O196" s="55"/>
      <c r="P196" s="156">
        <f>O196*H196</f>
        <v>0</v>
      </c>
      <c r="Q196" s="156">
        <v>0</v>
      </c>
      <c r="R196" s="156">
        <f>Q196*H196</f>
        <v>0</v>
      </c>
      <c r="S196" s="156">
        <v>8.9999999999999993E-3</v>
      </c>
      <c r="T196" s="157">
        <f>S196*H196</f>
        <v>0.11835</v>
      </c>
      <c r="AR196" s="158" t="s">
        <v>128</v>
      </c>
      <c r="AT196" s="158" t="s">
        <v>123</v>
      </c>
      <c r="AU196" s="158" t="s">
        <v>82</v>
      </c>
      <c r="AY196" s="17" t="s">
        <v>120</v>
      </c>
      <c r="BE196" s="159">
        <f>IF(N196="základní",J196,0)</f>
        <v>0</v>
      </c>
      <c r="BF196" s="159">
        <f>IF(N196="snížená",J196,0)</f>
        <v>0</v>
      </c>
      <c r="BG196" s="159">
        <f>IF(N196="zákl. přenesená",J196,0)</f>
        <v>0</v>
      </c>
      <c r="BH196" s="159">
        <f>IF(N196="sníž. přenesená",J196,0)</f>
        <v>0</v>
      </c>
      <c r="BI196" s="159">
        <f>IF(N196="nulová",J196,0)</f>
        <v>0</v>
      </c>
      <c r="BJ196" s="17" t="s">
        <v>80</v>
      </c>
      <c r="BK196" s="159">
        <f>ROUND(I196*H196,2)</f>
        <v>0</v>
      </c>
      <c r="BL196" s="17" t="s">
        <v>128</v>
      </c>
      <c r="BM196" s="158" t="s">
        <v>245</v>
      </c>
    </row>
    <row r="197" spans="2:65" s="12" customFormat="1">
      <c r="B197" s="160"/>
      <c r="D197" s="161" t="s">
        <v>130</v>
      </c>
      <c r="E197" s="162" t="s">
        <v>1</v>
      </c>
      <c r="F197" s="163" t="s">
        <v>246</v>
      </c>
      <c r="H197" s="162" t="s">
        <v>1</v>
      </c>
      <c r="I197" s="164"/>
      <c r="L197" s="160"/>
      <c r="M197" s="165"/>
      <c r="N197" s="166"/>
      <c r="O197" s="166"/>
      <c r="P197" s="166"/>
      <c r="Q197" s="166"/>
      <c r="R197" s="166"/>
      <c r="S197" s="166"/>
      <c r="T197" s="167"/>
      <c r="AT197" s="162" t="s">
        <v>130</v>
      </c>
      <c r="AU197" s="162" t="s">
        <v>82</v>
      </c>
      <c r="AV197" s="12" t="s">
        <v>80</v>
      </c>
      <c r="AW197" s="12" t="s">
        <v>32</v>
      </c>
      <c r="AX197" s="12" t="s">
        <v>75</v>
      </c>
      <c r="AY197" s="162" t="s">
        <v>120</v>
      </c>
    </row>
    <row r="198" spans="2:65" s="13" customFormat="1">
      <c r="B198" s="168"/>
      <c r="D198" s="161" t="s">
        <v>130</v>
      </c>
      <c r="E198" s="169" t="s">
        <v>1</v>
      </c>
      <c r="F198" s="170" t="s">
        <v>247</v>
      </c>
      <c r="H198" s="171">
        <v>4.4000000000000004</v>
      </c>
      <c r="I198" s="172"/>
      <c r="L198" s="168"/>
      <c r="M198" s="173"/>
      <c r="N198" s="174"/>
      <c r="O198" s="174"/>
      <c r="P198" s="174"/>
      <c r="Q198" s="174"/>
      <c r="R198" s="174"/>
      <c r="S198" s="174"/>
      <c r="T198" s="175"/>
      <c r="AT198" s="169" t="s">
        <v>130</v>
      </c>
      <c r="AU198" s="169" t="s">
        <v>82</v>
      </c>
      <c r="AV198" s="13" t="s">
        <v>82</v>
      </c>
      <c r="AW198" s="13" t="s">
        <v>32</v>
      </c>
      <c r="AX198" s="13" t="s">
        <v>75</v>
      </c>
      <c r="AY198" s="169" t="s">
        <v>120</v>
      </c>
    </row>
    <row r="199" spans="2:65" s="13" customFormat="1">
      <c r="B199" s="168"/>
      <c r="D199" s="161" t="s">
        <v>130</v>
      </c>
      <c r="E199" s="169" t="s">
        <v>1</v>
      </c>
      <c r="F199" s="170" t="s">
        <v>248</v>
      </c>
      <c r="H199" s="171">
        <v>1.6</v>
      </c>
      <c r="I199" s="172"/>
      <c r="L199" s="168"/>
      <c r="M199" s="173"/>
      <c r="N199" s="174"/>
      <c r="O199" s="174"/>
      <c r="P199" s="174"/>
      <c r="Q199" s="174"/>
      <c r="R199" s="174"/>
      <c r="S199" s="174"/>
      <c r="T199" s="175"/>
      <c r="AT199" s="169" t="s">
        <v>130</v>
      </c>
      <c r="AU199" s="169" t="s">
        <v>82</v>
      </c>
      <c r="AV199" s="13" t="s">
        <v>82</v>
      </c>
      <c r="AW199" s="13" t="s">
        <v>32</v>
      </c>
      <c r="AX199" s="13" t="s">
        <v>75</v>
      </c>
      <c r="AY199" s="169" t="s">
        <v>120</v>
      </c>
    </row>
    <row r="200" spans="2:65" s="13" customFormat="1">
      <c r="B200" s="168"/>
      <c r="D200" s="161" t="s">
        <v>130</v>
      </c>
      <c r="E200" s="169" t="s">
        <v>1</v>
      </c>
      <c r="F200" s="170" t="s">
        <v>249</v>
      </c>
      <c r="H200" s="171">
        <v>0.55000000000000004</v>
      </c>
      <c r="I200" s="172"/>
      <c r="L200" s="168"/>
      <c r="M200" s="173"/>
      <c r="N200" s="174"/>
      <c r="O200" s="174"/>
      <c r="P200" s="174"/>
      <c r="Q200" s="174"/>
      <c r="R200" s="174"/>
      <c r="S200" s="174"/>
      <c r="T200" s="175"/>
      <c r="AT200" s="169" t="s">
        <v>130</v>
      </c>
      <c r="AU200" s="169" t="s">
        <v>82</v>
      </c>
      <c r="AV200" s="13" t="s">
        <v>82</v>
      </c>
      <c r="AW200" s="13" t="s">
        <v>32</v>
      </c>
      <c r="AX200" s="13" t="s">
        <v>75</v>
      </c>
      <c r="AY200" s="169" t="s">
        <v>120</v>
      </c>
    </row>
    <row r="201" spans="2:65" s="12" customFormat="1">
      <c r="B201" s="160"/>
      <c r="D201" s="161" t="s">
        <v>130</v>
      </c>
      <c r="E201" s="162" t="s">
        <v>1</v>
      </c>
      <c r="F201" s="163" t="s">
        <v>250</v>
      </c>
      <c r="H201" s="162" t="s">
        <v>1</v>
      </c>
      <c r="I201" s="164"/>
      <c r="L201" s="160"/>
      <c r="M201" s="165"/>
      <c r="N201" s="166"/>
      <c r="O201" s="166"/>
      <c r="P201" s="166"/>
      <c r="Q201" s="166"/>
      <c r="R201" s="166"/>
      <c r="S201" s="166"/>
      <c r="T201" s="167"/>
      <c r="AT201" s="162" t="s">
        <v>130</v>
      </c>
      <c r="AU201" s="162" t="s">
        <v>82</v>
      </c>
      <c r="AV201" s="12" t="s">
        <v>80</v>
      </c>
      <c r="AW201" s="12" t="s">
        <v>32</v>
      </c>
      <c r="AX201" s="12" t="s">
        <v>75</v>
      </c>
      <c r="AY201" s="162" t="s">
        <v>120</v>
      </c>
    </row>
    <row r="202" spans="2:65" s="13" customFormat="1">
      <c r="B202" s="168"/>
      <c r="D202" s="161" t="s">
        <v>130</v>
      </c>
      <c r="E202" s="169" t="s">
        <v>1</v>
      </c>
      <c r="F202" s="170" t="s">
        <v>251</v>
      </c>
      <c r="H202" s="171">
        <v>2.4</v>
      </c>
      <c r="I202" s="172"/>
      <c r="L202" s="168"/>
      <c r="M202" s="173"/>
      <c r="N202" s="174"/>
      <c r="O202" s="174"/>
      <c r="P202" s="174"/>
      <c r="Q202" s="174"/>
      <c r="R202" s="174"/>
      <c r="S202" s="174"/>
      <c r="T202" s="175"/>
      <c r="AT202" s="169" t="s">
        <v>130</v>
      </c>
      <c r="AU202" s="169" t="s">
        <v>82</v>
      </c>
      <c r="AV202" s="13" t="s">
        <v>82</v>
      </c>
      <c r="AW202" s="13" t="s">
        <v>32</v>
      </c>
      <c r="AX202" s="13" t="s">
        <v>75</v>
      </c>
      <c r="AY202" s="169" t="s">
        <v>120</v>
      </c>
    </row>
    <row r="203" spans="2:65" s="12" customFormat="1">
      <c r="B203" s="160"/>
      <c r="D203" s="161" t="s">
        <v>130</v>
      </c>
      <c r="E203" s="162" t="s">
        <v>1</v>
      </c>
      <c r="F203" s="163" t="s">
        <v>252</v>
      </c>
      <c r="H203" s="162" t="s">
        <v>1</v>
      </c>
      <c r="I203" s="164"/>
      <c r="L203" s="160"/>
      <c r="M203" s="165"/>
      <c r="N203" s="166"/>
      <c r="O203" s="166"/>
      <c r="P203" s="166"/>
      <c r="Q203" s="166"/>
      <c r="R203" s="166"/>
      <c r="S203" s="166"/>
      <c r="T203" s="167"/>
      <c r="AT203" s="162" t="s">
        <v>130</v>
      </c>
      <c r="AU203" s="162" t="s">
        <v>82</v>
      </c>
      <c r="AV203" s="12" t="s">
        <v>80</v>
      </c>
      <c r="AW203" s="12" t="s">
        <v>32</v>
      </c>
      <c r="AX203" s="12" t="s">
        <v>75</v>
      </c>
      <c r="AY203" s="162" t="s">
        <v>120</v>
      </c>
    </row>
    <row r="204" spans="2:65" s="13" customFormat="1">
      <c r="B204" s="168"/>
      <c r="D204" s="161" t="s">
        <v>130</v>
      </c>
      <c r="E204" s="169" t="s">
        <v>1</v>
      </c>
      <c r="F204" s="170" t="s">
        <v>253</v>
      </c>
      <c r="H204" s="171">
        <v>4.2</v>
      </c>
      <c r="I204" s="172"/>
      <c r="L204" s="168"/>
      <c r="M204" s="173"/>
      <c r="N204" s="174"/>
      <c r="O204" s="174"/>
      <c r="P204" s="174"/>
      <c r="Q204" s="174"/>
      <c r="R204" s="174"/>
      <c r="S204" s="174"/>
      <c r="T204" s="175"/>
      <c r="AT204" s="169" t="s">
        <v>130</v>
      </c>
      <c r="AU204" s="169" t="s">
        <v>82</v>
      </c>
      <c r="AV204" s="13" t="s">
        <v>82</v>
      </c>
      <c r="AW204" s="13" t="s">
        <v>32</v>
      </c>
      <c r="AX204" s="13" t="s">
        <v>75</v>
      </c>
      <c r="AY204" s="169" t="s">
        <v>120</v>
      </c>
    </row>
    <row r="205" spans="2:65" s="14" customFormat="1">
      <c r="B205" s="176"/>
      <c r="D205" s="161" t="s">
        <v>130</v>
      </c>
      <c r="E205" s="177" t="s">
        <v>1</v>
      </c>
      <c r="F205" s="178" t="s">
        <v>152</v>
      </c>
      <c r="H205" s="179">
        <v>13.149999999999999</v>
      </c>
      <c r="I205" s="180"/>
      <c r="L205" s="176"/>
      <c r="M205" s="181"/>
      <c r="N205" s="182"/>
      <c r="O205" s="182"/>
      <c r="P205" s="182"/>
      <c r="Q205" s="182"/>
      <c r="R205" s="182"/>
      <c r="S205" s="182"/>
      <c r="T205" s="183"/>
      <c r="AT205" s="177" t="s">
        <v>130</v>
      </c>
      <c r="AU205" s="177" t="s">
        <v>82</v>
      </c>
      <c r="AV205" s="14" t="s">
        <v>128</v>
      </c>
      <c r="AW205" s="14" t="s">
        <v>32</v>
      </c>
      <c r="AX205" s="14" t="s">
        <v>80</v>
      </c>
      <c r="AY205" s="177" t="s">
        <v>120</v>
      </c>
    </row>
    <row r="206" spans="2:65" s="1" customFormat="1" ht="24" customHeight="1">
      <c r="B206" s="146"/>
      <c r="C206" s="147" t="s">
        <v>254</v>
      </c>
      <c r="D206" s="147" t="s">
        <v>123</v>
      </c>
      <c r="E206" s="148" t="s">
        <v>255</v>
      </c>
      <c r="F206" s="149" t="s">
        <v>256</v>
      </c>
      <c r="G206" s="150" t="s">
        <v>126</v>
      </c>
      <c r="H206" s="151">
        <v>8.9600000000000009</v>
      </c>
      <c r="I206" s="152"/>
      <c r="J206" s="153">
        <f>ROUND(I206*H206,2)</f>
        <v>0</v>
      </c>
      <c r="K206" s="149" t="s">
        <v>127</v>
      </c>
      <c r="L206" s="32"/>
      <c r="M206" s="154" t="s">
        <v>1</v>
      </c>
      <c r="N206" s="155" t="s">
        <v>40</v>
      </c>
      <c r="O206" s="55"/>
      <c r="P206" s="156">
        <f>O206*H206</f>
        <v>0</v>
      </c>
      <c r="Q206" s="156">
        <v>0</v>
      </c>
      <c r="R206" s="156">
        <f>Q206*H206</f>
        <v>0</v>
      </c>
      <c r="S206" s="156">
        <v>0.16900000000000001</v>
      </c>
      <c r="T206" s="157">
        <f>S206*H206</f>
        <v>1.5142400000000003</v>
      </c>
      <c r="AR206" s="158" t="s">
        <v>211</v>
      </c>
      <c r="AT206" s="158" t="s">
        <v>123</v>
      </c>
      <c r="AU206" s="158" t="s">
        <v>82</v>
      </c>
      <c r="AY206" s="17" t="s">
        <v>120</v>
      </c>
      <c r="BE206" s="159">
        <f>IF(N206="základní",J206,0)</f>
        <v>0</v>
      </c>
      <c r="BF206" s="159">
        <f>IF(N206="snížená",J206,0)</f>
        <v>0</v>
      </c>
      <c r="BG206" s="159">
        <f>IF(N206="zákl. přenesená",J206,0)</f>
        <v>0</v>
      </c>
      <c r="BH206" s="159">
        <f>IF(N206="sníž. přenesená",J206,0)</f>
        <v>0</v>
      </c>
      <c r="BI206" s="159">
        <f>IF(N206="nulová",J206,0)</f>
        <v>0</v>
      </c>
      <c r="BJ206" s="17" t="s">
        <v>80</v>
      </c>
      <c r="BK206" s="159">
        <f>ROUND(I206*H206,2)</f>
        <v>0</v>
      </c>
      <c r="BL206" s="17" t="s">
        <v>211</v>
      </c>
      <c r="BM206" s="158" t="s">
        <v>257</v>
      </c>
    </row>
    <row r="207" spans="2:65" s="12" customFormat="1">
      <c r="B207" s="160"/>
      <c r="D207" s="161" t="s">
        <v>130</v>
      </c>
      <c r="E207" s="162" t="s">
        <v>1</v>
      </c>
      <c r="F207" s="163" t="s">
        <v>258</v>
      </c>
      <c r="H207" s="162" t="s">
        <v>1</v>
      </c>
      <c r="I207" s="164"/>
      <c r="L207" s="160"/>
      <c r="M207" s="165"/>
      <c r="N207" s="166"/>
      <c r="O207" s="166"/>
      <c r="P207" s="166"/>
      <c r="Q207" s="166"/>
      <c r="R207" s="166"/>
      <c r="S207" s="166"/>
      <c r="T207" s="167"/>
      <c r="AT207" s="162" t="s">
        <v>130</v>
      </c>
      <c r="AU207" s="162" t="s">
        <v>82</v>
      </c>
      <c r="AV207" s="12" t="s">
        <v>80</v>
      </c>
      <c r="AW207" s="12" t="s">
        <v>32</v>
      </c>
      <c r="AX207" s="12" t="s">
        <v>75</v>
      </c>
      <c r="AY207" s="162" t="s">
        <v>120</v>
      </c>
    </row>
    <row r="208" spans="2:65" s="13" customFormat="1">
      <c r="B208" s="168"/>
      <c r="D208" s="161" t="s">
        <v>130</v>
      </c>
      <c r="E208" s="169" t="s">
        <v>1</v>
      </c>
      <c r="F208" s="170" t="s">
        <v>259</v>
      </c>
      <c r="H208" s="171">
        <v>8.9600000000000009</v>
      </c>
      <c r="I208" s="172"/>
      <c r="L208" s="168"/>
      <c r="M208" s="173"/>
      <c r="N208" s="174"/>
      <c r="O208" s="174"/>
      <c r="P208" s="174"/>
      <c r="Q208" s="174"/>
      <c r="R208" s="174"/>
      <c r="S208" s="174"/>
      <c r="T208" s="175"/>
      <c r="AT208" s="169" t="s">
        <v>130</v>
      </c>
      <c r="AU208" s="169" t="s">
        <v>82</v>
      </c>
      <c r="AV208" s="13" t="s">
        <v>82</v>
      </c>
      <c r="AW208" s="13" t="s">
        <v>32</v>
      </c>
      <c r="AX208" s="13" t="s">
        <v>80</v>
      </c>
      <c r="AY208" s="169" t="s">
        <v>120</v>
      </c>
    </row>
    <row r="209" spans="2:65" s="1" customFormat="1" ht="16.5" customHeight="1">
      <c r="B209" s="146"/>
      <c r="C209" s="147" t="s">
        <v>260</v>
      </c>
      <c r="D209" s="147" t="s">
        <v>123</v>
      </c>
      <c r="E209" s="148" t="s">
        <v>261</v>
      </c>
      <c r="F209" s="149" t="s">
        <v>262</v>
      </c>
      <c r="G209" s="150" t="s">
        <v>214</v>
      </c>
      <c r="H209" s="151">
        <v>1</v>
      </c>
      <c r="I209" s="152"/>
      <c r="J209" s="153">
        <f>ROUND(I209*H209,2)</f>
        <v>0</v>
      </c>
      <c r="K209" s="149" t="s">
        <v>1</v>
      </c>
      <c r="L209" s="32"/>
      <c r="M209" s="154" t="s">
        <v>1</v>
      </c>
      <c r="N209" s="155" t="s">
        <v>40</v>
      </c>
      <c r="O209" s="55"/>
      <c r="P209" s="156">
        <f>O209*H209</f>
        <v>0</v>
      </c>
      <c r="Q209" s="156">
        <v>0</v>
      </c>
      <c r="R209" s="156">
        <f>Q209*H209</f>
        <v>0</v>
      </c>
      <c r="S209" s="156">
        <v>0.16900000000000001</v>
      </c>
      <c r="T209" s="157">
        <f>S209*H209</f>
        <v>0.16900000000000001</v>
      </c>
      <c r="AR209" s="158" t="s">
        <v>211</v>
      </c>
      <c r="AT209" s="158" t="s">
        <v>123</v>
      </c>
      <c r="AU209" s="158" t="s">
        <v>82</v>
      </c>
      <c r="AY209" s="17" t="s">
        <v>120</v>
      </c>
      <c r="BE209" s="159">
        <f>IF(N209="základní",J209,0)</f>
        <v>0</v>
      </c>
      <c r="BF209" s="159">
        <f>IF(N209="snížená",J209,0)</f>
        <v>0</v>
      </c>
      <c r="BG209" s="159">
        <f>IF(N209="zákl. přenesená",J209,0)</f>
        <v>0</v>
      </c>
      <c r="BH209" s="159">
        <f>IF(N209="sníž. přenesená",J209,0)</f>
        <v>0</v>
      </c>
      <c r="BI209" s="159">
        <f>IF(N209="nulová",J209,0)</f>
        <v>0</v>
      </c>
      <c r="BJ209" s="17" t="s">
        <v>80</v>
      </c>
      <c r="BK209" s="159">
        <f>ROUND(I209*H209,2)</f>
        <v>0</v>
      </c>
      <c r="BL209" s="17" t="s">
        <v>211</v>
      </c>
      <c r="BM209" s="158" t="s">
        <v>263</v>
      </c>
    </row>
    <row r="210" spans="2:65" s="11" customFormat="1" ht="22.9" customHeight="1">
      <c r="B210" s="133"/>
      <c r="D210" s="134" t="s">
        <v>74</v>
      </c>
      <c r="E210" s="144" t="s">
        <v>264</v>
      </c>
      <c r="F210" s="144" t="s">
        <v>265</v>
      </c>
      <c r="I210" s="136"/>
      <c r="J210" s="145">
        <f>BK210</f>
        <v>0</v>
      </c>
      <c r="L210" s="133"/>
      <c r="M210" s="138"/>
      <c r="N210" s="139"/>
      <c r="O210" s="139"/>
      <c r="P210" s="140">
        <f>SUM(P211:P215)</f>
        <v>0</v>
      </c>
      <c r="Q210" s="139"/>
      <c r="R210" s="140">
        <f>SUM(R211:R215)</f>
        <v>0</v>
      </c>
      <c r="S210" s="139"/>
      <c r="T210" s="141">
        <f>SUM(T211:T215)</f>
        <v>0</v>
      </c>
      <c r="AR210" s="134" t="s">
        <v>80</v>
      </c>
      <c r="AT210" s="142" t="s">
        <v>74</v>
      </c>
      <c r="AU210" s="142" t="s">
        <v>80</v>
      </c>
      <c r="AY210" s="134" t="s">
        <v>120</v>
      </c>
      <c r="BK210" s="143">
        <f>SUM(BK211:BK215)</f>
        <v>0</v>
      </c>
    </row>
    <row r="211" spans="2:65" s="1" customFormat="1" ht="24" customHeight="1">
      <c r="B211" s="146"/>
      <c r="C211" s="147" t="s">
        <v>266</v>
      </c>
      <c r="D211" s="147" t="s">
        <v>123</v>
      </c>
      <c r="E211" s="148" t="s">
        <v>267</v>
      </c>
      <c r="F211" s="149" t="s">
        <v>268</v>
      </c>
      <c r="G211" s="150" t="s">
        <v>269</v>
      </c>
      <c r="H211" s="151">
        <v>13.247999999999999</v>
      </c>
      <c r="I211" s="152"/>
      <c r="J211" s="153">
        <f>ROUND(I211*H211,2)</f>
        <v>0</v>
      </c>
      <c r="K211" s="149" t="s">
        <v>127</v>
      </c>
      <c r="L211" s="32"/>
      <c r="M211" s="154" t="s">
        <v>1</v>
      </c>
      <c r="N211" s="155" t="s">
        <v>40</v>
      </c>
      <c r="O211" s="55"/>
      <c r="P211" s="156">
        <f>O211*H211</f>
        <v>0</v>
      </c>
      <c r="Q211" s="156">
        <v>0</v>
      </c>
      <c r="R211" s="156">
        <f>Q211*H211</f>
        <v>0</v>
      </c>
      <c r="S211" s="156">
        <v>0</v>
      </c>
      <c r="T211" s="157">
        <f>S211*H211</f>
        <v>0</v>
      </c>
      <c r="AR211" s="158" t="s">
        <v>128</v>
      </c>
      <c r="AT211" s="158" t="s">
        <v>123</v>
      </c>
      <c r="AU211" s="158" t="s">
        <v>82</v>
      </c>
      <c r="AY211" s="17" t="s">
        <v>120</v>
      </c>
      <c r="BE211" s="159">
        <f>IF(N211="základní",J211,0)</f>
        <v>0</v>
      </c>
      <c r="BF211" s="159">
        <f>IF(N211="snížená",J211,0)</f>
        <v>0</v>
      </c>
      <c r="BG211" s="159">
        <f>IF(N211="zákl. přenesená",J211,0)</f>
        <v>0</v>
      </c>
      <c r="BH211" s="159">
        <f>IF(N211="sníž. přenesená",J211,0)</f>
        <v>0</v>
      </c>
      <c r="BI211" s="159">
        <f>IF(N211="nulová",J211,0)</f>
        <v>0</v>
      </c>
      <c r="BJ211" s="17" t="s">
        <v>80</v>
      </c>
      <c r="BK211" s="159">
        <f>ROUND(I211*H211,2)</f>
        <v>0</v>
      </c>
      <c r="BL211" s="17" t="s">
        <v>128</v>
      </c>
      <c r="BM211" s="158" t="s">
        <v>270</v>
      </c>
    </row>
    <row r="212" spans="2:65" s="1" customFormat="1" ht="24" customHeight="1">
      <c r="B212" s="146"/>
      <c r="C212" s="147" t="s">
        <v>271</v>
      </c>
      <c r="D212" s="147" t="s">
        <v>123</v>
      </c>
      <c r="E212" s="148" t="s">
        <v>272</v>
      </c>
      <c r="F212" s="149" t="s">
        <v>273</v>
      </c>
      <c r="G212" s="150" t="s">
        <v>269</v>
      </c>
      <c r="H212" s="151">
        <v>13.247999999999999</v>
      </c>
      <c r="I212" s="152"/>
      <c r="J212" s="153">
        <f>ROUND(I212*H212,2)</f>
        <v>0</v>
      </c>
      <c r="K212" s="149" t="s">
        <v>127</v>
      </c>
      <c r="L212" s="32"/>
      <c r="M212" s="154" t="s">
        <v>1</v>
      </c>
      <c r="N212" s="155" t="s">
        <v>40</v>
      </c>
      <c r="O212" s="55"/>
      <c r="P212" s="156">
        <f>O212*H212</f>
        <v>0</v>
      </c>
      <c r="Q212" s="156">
        <v>0</v>
      </c>
      <c r="R212" s="156">
        <f>Q212*H212</f>
        <v>0</v>
      </c>
      <c r="S212" s="156">
        <v>0</v>
      </c>
      <c r="T212" s="157">
        <f>S212*H212</f>
        <v>0</v>
      </c>
      <c r="AR212" s="158" t="s">
        <v>128</v>
      </c>
      <c r="AT212" s="158" t="s">
        <v>123</v>
      </c>
      <c r="AU212" s="158" t="s">
        <v>82</v>
      </c>
      <c r="AY212" s="17" t="s">
        <v>120</v>
      </c>
      <c r="BE212" s="159">
        <f>IF(N212="základní",J212,0)</f>
        <v>0</v>
      </c>
      <c r="BF212" s="159">
        <f>IF(N212="snížená",J212,0)</f>
        <v>0</v>
      </c>
      <c r="BG212" s="159">
        <f>IF(N212="zákl. přenesená",J212,0)</f>
        <v>0</v>
      </c>
      <c r="BH212" s="159">
        <f>IF(N212="sníž. přenesená",J212,0)</f>
        <v>0</v>
      </c>
      <c r="BI212" s="159">
        <f>IF(N212="nulová",J212,0)</f>
        <v>0</v>
      </c>
      <c r="BJ212" s="17" t="s">
        <v>80</v>
      </c>
      <c r="BK212" s="159">
        <f>ROUND(I212*H212,2)</f>
        <v>0</v>
      </c>
      <c r="BL212" s="17" t="s">
        <v>128</v>
      </c>
      <c r="BM212" s="158" t="s">
        <v>274</v>
      </c>
    </row>
    <row r="213" spans="2:65" s="1" customFormat="1" ht="24" customHeight="1">
      <c r="B213" s="146"/>
      <c r="C213" s="147" t="s">
        <v>275</v>
      </c>
      <c r="D213" s="147" t="s">
        <v>123</v>
      </c>
      <c r="E213" s="148" t="s">
        <v>276</v>
      </c>
      <c r="F213" s="149" t="s">
        <v>277</v>
      </c>
      <c r="G213" s="150" t="s">
        <v>269</v>
      </c>
      <c r="H213" s="151">
        <v>39.744</v>
      </c>
      <c r="I213" s="152"/>
      <c r="J213" s="153">
        <f>ROUND(I213*H213,2)</f>
        <v>0</v>
      </c>
      <c r="K213" s="149" t="s">
        <v>127</v>
      </c>
      <c r="L213" s="32"/>
      <c r="M213" s="154" t="s">
        <v>1</v>
      </c>
      <c r="N213" s="155" t="s">
        <v>40</v>
      </c>
      <c r="O213" s="55"/>
      <c r="P213" s="156">
        <f>O213*H213</f>
        <v>0</v>
      </c>
      <c r="Q213" s="156">
        <v>0</v>
      </c>
      <c r="R213" s="156">
        <f>Q213*H213</f>
        <v>0</v>
      </c>
      <c r="S213" s="156">
        <v>0</v>
      </c>
      <c r="T213" s="157">
        <f>S213*H213</f>
        <v>0</v>
      </c>
      <c r="AR213" s="158" t="s">
        <v>128</v>
      </c>
      <c r="AT213" s="158" t="s">
        <v>123</v>
      </c>
      <c r="AU213" s="158" t="s">
        <v>82</v>
      </c>
      <c r="AY213" s="17" t="s">
        <v>120</v>
      </c>
      <c r="BE213" s="159">
        <f>IF(N213="základní",J213,0)</f>
        <v>0</v>
      </c>
      <c r="BF213" s="159">
        <f>IF(N213="snížená",J213,0)</f>
        <v>0</v>
      </c>
      <c r="BG213" s="159">
        <f>IF(N213="zákl. přenesená",J213,0)</f>
        <v>0</v>
      </c>
      <c r="BH213" s="159">
        <f>IF(N213="sníž. přenesená",J213,0)</f>
        <v>0</v>
      </c>
      <c r="BI213" s="159">
        <f>IF(N213="nulová",J213,0)</f>
        <v>0</v>
      </c>
      <c r="BJ213" s="17" t="s">
        <v>80</v>
      </c>
      <c r="BK213" s="159">
        <f>ROUND(I213*H213,2)</f>
        <v>0</v>
      </c>
      <c r="BL213" s="17" t="s">
        <v>128</v>
      </c>
      <c r="BM213" s="158" t="s">
        <v>278</v>
      </c>
    </row>
    <row r="214" spans="2:65" s="13" customFormat="1">
      <c r="B214" s="168"/>
      <c r="D214" s="161" t="s">
        <v>130</v>
      </c>
      <c r="F214" s="170" t="s">
        <v>279</v>
      </c>
      <c r="H214" s="171">
        <v>39.744</v>
      </c>
      <c r="I214" s="172"/>
      <c r="L214" s="168"/>
      <c r="M214" s="173"/>
      <c r="N214" s="174"/>
      <c r="O214" s="174"/>
      <c r="P214" s="174"/>
      <c r="Q214" s="174"/>
      <c r="R214" s="174"/>
      <c r="S214" s="174"/>
      <c r="T214" s="175"/>
      <c r="AT214" s="169" t="s">
        <v>130</v>
      </c>
      <c r="AU214" s="169" t="s">
        <v>82</v>
      </c>
      <c r="AV214" s="13" t="s">
        <v>82</v>
      </c>
      <c r="AW214" s="13" t="s">
        <v>3</v>
      </c>
      <c r="AX214" s="13" t="s">
        <v>80</v>
      </c>
      <c r="AY214" s="169" t="s">
        <v>120</v>
      </c>
    </row>
    <row r="215" spans="2:65" s="1" customFormat="1" ht="24" customHeight="1">
      <c r="B215" s="146"/>
      <c r="C215" s="147" t="s">
        <v>280</v>
      </c>
      <c r="D215" s="147" t="s">
        <v>123</v>
      </c>
      <c r="E215" s="148" t="s">
        <v>281</v>
      </c>
      <c r="F215" s="149" t="s">
        <v>282</v>
      </c>
      <c r="G215" s="150" t="s">
        <v>269</v>
      </c>
      <c r="H215" s="151">
        <v>13.247999999999999</v>
      </c>
      <c r="I215" s="152"/>
      <c r="J215" s="153">
        <f>ROUND(I215*H215,2)</f>
        <v>0</v>
      </c>
      <c r="K215" s="149" t="s">
        <v>127</v>
      </c>
      <c r="L215" s="32"/>
      <c r="M215" s="154" t="s">
        <v>1</v>
      </c>
      <c r="N215" s="155" t="s">
        <v>40</v>
      </c>
      <c r="O215" s="55"/>
      <c r="P215" s="156">
        <f>O215*H215</f>
        <v>0</v>
      </c>
      <c r="Q215" s="156">
        <v>0</v>
      </c>
      <c r="R215" s="156">
        <f>Q215*H215</f>
        <v>0</v>
      </c>
      <c r="S215" s="156">
        <v>0</v>
      </c>
      <c r="T215" s="157">
        <f>S215*H215</f>
        <v>0</v>
      </c>
      <c r="AR215" s="158" t="s">
        <v>128</v>
      </c>
      <c r="AT215" s="158" t="s">
        <v>123</v>
      </c>
      <c r="AU215" s="158" t="s">
        <v>82</v>
      </c>
      <c r="AY215" s="17" t="s">
        <v>120</v>
      </c>
      <c r="BE215" s="159">
        <f>IF(N215="základní",J215,0)</f>
        <v>0</v>
      </c>
      <c r="BF215" s="159">
        <f>IF(N215="snížená",J215,0)</f>
        <v>0</v>
      </c>
      <c r="BG215" s="159">
        <f>IF(N215="zákl. přenesená",J215,0)</f>
        <v>0</v>
      </c>
      <c r="BH215" s="159">
        <f>IF(N215="sníž. přenesená",J215,0)</f>
        <v>0</v>
      </c>
      <c r="BI215" s="159">
        <f>IF(N215="nulová",J215,0)</f>
        <v>0</v>
      </c>
      <c r="BJ215" s="17" t="s">
        <v>80</v>
      </c>
      <c r="BK215" s="159">
        <f>ROUND(I215*H215,2)</f>
        <v>0</v>
      </c>
      <c r="BL215" s="17" t="s">
        <v>128</v>
      </c>
      <c r="BM215" s="158" t="s">
        <v>283</v>
      </c>
    </row>
    <row r="216" spans="2:65" s="11" customFormat="1" ht="22.9" customHeight="1">
      <c r="B216" s="133"/>
      <c r="D216" s="134" t="s">
        <v>74</v>
      </c>
      <c r="E216" s="144" t="s">
        <v>284</v>
      </c>
      <c r="F216" s="144" t="s">
        <v>285</v>
      </c>
      <c r="I216" s="136"/>
      <c r="J216" s="145">
        <f>BK216</f>
        <v>0</v>
      </c>
      <c r="L216" s="133"/>
      <c r="M216" s="138"/>
      <c r="N216" s="139"/>
      <c r="O216" s="139"/>
      <c r="P216" s="140">
        <f>P217</f>
        <v>0</v>
      </c>
      <c r="Q216" s="139"/>
      <c r="R216" s="140">
        <f>R217</f>
        <v>0</v>
      </c>
      <c r="S216" s="139"/>
      <c r="T216" s="141">
        <f>T217</f>
        <v>0</v>
      </c>
      <c r="AR216" s="134" t="s">
        <v>80</v>
      </c>
      <c r="AT216" s="142" t="s">
        <v>74</v>
      </c>
      <c r="AU216" s="142" t="s">
        <v>80</v>
      </c>
      <c r="AY216" s="134" t="s">
        <v>120</v>
      </c>
      <c r="BK216" s="143">
        <f>BK217</f>
        <v>0</v>
      </c>
    </row>
    <row r="217" spans="2:65" s="1" customFormat="1" ht="16.5" customHeight="1">
      <c r="B217" s="146"/>
      <c r="C217" s="147" t="s">
        <v>286</v>
      </c>
      <c r="D217" s="147" t="s">
        <v>123</v>
      </c>
      <c r="E217" s="148" t="s">
        <v>287</v>
      </c>
      <c r="F217" s="149" t="s">
        <v>288</v>
      </c>
      <c r="G217" s="150" t="s">
        <v>269</v>
      </c>
      <c r="H217" s="151">
        <v>1.373</v>
      </c>
      <c r="I217" s="152"/>
      <c r="J217" s="153">
        <f>ROUND(I217*H217,2)</f>
        <v>0</v>
      </c>
      <c r="K217" s="149" t="s">
        <v>127</v>
      </c>
      <c r="L217" s="32"/>
      <c r="M217" s="154" t="s">
        <v>1</v>
      </c>
      <c r="N217" s="155" t="s">
        <v>40</v>
      </c>
      <c r="O217" s="55"/>
      <c r="P217" s="156">
        <f>O217*H217</f>
        <v>0</v>
      </c>
      <c r="Q217" s="156">
        <v>0</v>
      </c>
      <c r="R217" s="156">
        <f>Q217*H217</f>
        <v>0</v>
      </c>
      <c r="S217" s="156">
        <v>0</v>
      </c>
      <c r="T217" s="157">
        <f>S217*H217</f>
        <v>0</v>
      </c>
      <c r="AR217" s="158" t="s">
        <v>128</v>
      </c>
      <c r="AT217" s="158" t="s">
        <v>123</v>
      </c>
      <c r="AU217" s="158" t="s">
        <v>82</v>
      </c>
      <c r="AY217" s="17" t="s">
        <v>120</v>
      </c>
      <c r="BE217" s="159">
        <f>IF(N217="základní",J217,0)</f>
        <v>0</v>
      </c>
      <c r="BF217" s="159">
        <f>IF(N217="snížená",J217,0)</f>
        <v>0</v>
      </c>
      <c r="BG217" s="159">
        <f>IF(N217="zákl. přenesená",J217,0)</f>
        <v>0</v>
      </c>
      <c r="BH217" s="159">
        <f>IF(N217="sníž. přenesená",J217,0)</f>
        <v>0</v>
      </c>
      <c r="BI217" s="159">
        <f>IF(N217="nulová",J217,0)</f>
        <v>0</v>
      </c>
      <c r="BJ217" s="17" t="s">
        <v>80</v>
      </c>
      <c r="BK217" s="159">
        <f>ROUND(I217*H217,2)</f>
        <v>0</v>
      </c>
      <c r="BL217" s="17" t="s">
        <v>128</v>
      </c>
      <c r="BM217" s="158" t="s">
        <v>289</v>
      </c>
    </row>
    <row r="218" spans="2:65" s="11" customFormat="1" ht="25.9" customHeight="1">
      <c r="B218" s="133"/>
      <c r="D218" s="134" t="s">
        <v>74</v>
      </c>
      <c r="E218" s="135" t="s">
        <v>290</v>
      </c>
      <c r="F218" s="135" t="s">
        <v>291</v>
      </c>
      <c r="I218" s="136"/>
      <c r="J218" s="137">
        <f>BK218</f>
        <v>0</v>
      </c>
      <c r="L218" s="133"/>
      <c r="M218" s="138"/>
      <c r="N218" s="139"/>
      <c r="O218" s="139"/>
      <c r="P218" s="140">
        <f>P219+P241+P253+P277+P281+P296+P354+P376+P384</f>
        <v>0</v>
      </c>
      <c r="Q218" s="139"/>
      <c r="R218" s="140">
        <f>R219+R241+R253+R277+R281+R296+R354+R376+R384</f>
        <v>1.7279906999999999</v>
      </c>
      <c r="S218" s="139"/>
      <c r="T218" s="141">
        <f>T219+T241+T253+T277+T281+T296+T354+T376+T384</f>
        <v>7.5222937599999993</v>
      </c>
      <c r="AR218" s="134" t="s">
        <v>82</v>
      </c>
      <c r="AT218" s="142" t="s">
        <v>74</v>
      </c>
      <c r="AU218" s="142" t="s">
        <v>75</v>
      </c>
      <c r="AY218" s="134" t="s">
        <v>120</v>
      </c>
      <c r="BK218" s="143">
        <f>BK219+BK241+BK253+BK277+BK281+BK296+BK354+BK376+BK384</f>
        <v>0</v>
      </c>
    </row>
    <row r="219" spans="2:65" s="11" customFormat="1" ht="22.9" customHeight="1">
      <c r="B219" s="133"/>
      <c r="D219" s="134" t="s">
        <v>74</v>
      </c>
      <c r="E219" s="144" t="s">
        <v>292</v>
      </c>
      <c r="F219" s="144" t="s">
        <v>293</v>
      </c>
      <c r="I219" s="136"/>
      <c r="J219" s="145">
        <f>BK219</f>
        <v>0</v>
      </c>
      <c r="L219" s="133"/>
      <c r="M219" s="138"/>
      <c r="N219" s="139"/>
      <c r="O219" s="139"/>
      <c r="P219" s="140">
        <f>SUM(P220:P240)</f>
        <v>0</v>
      </c>
      <c r="Q219" s="139"/>
      <c r="R219" s="140">
        <f>SUM(R220:R240)</f>
        <v>5.4060000000000004E-2</v>
      </c>
      <c r="S219" s="139"/>
      <c r="T219" s="141">
        <f>SUM(T220:T240)</f>
        <v>0.30599999999999999</v>
      </c>
      <c r="AR219" s="134" t="s">
        <v>82</v>
      </c>
      <c r="AT219" s="142" t="s">
        <v>74</v>
      </c>
      <c r="AU219" s="142" t="s">
        <v>80</v>
      </c>
      <c r="AY219" s="134" t="s">
        <v>120</v>
      </c>
      <c r="BK219" s="143">
        <f>SUM(BK220:BK240)</f>
        <v>0</v>
      </c>
    </row>
    <row r="220" spans="2:65" s="1" customFormat="1" ht="24" customHeight="1">
      <c r="B220" s="146"/>
      <c r="C220" s="147" t="s">
        <v>294</v>
      </c>
      <c r="D220" s="147" t="s">
        <v>123</v>
      </c>
      <c r="E220" s="148" t="s">
        <v>295</v>
      </c>
      <c r="F220" s="149" t="s">
        <v>296</v>
      </c>
      <c r="G220" s="150" t="s">
        <v>206</v>
      </c>
      <c r="H220" s="151">
        <v>2</v>
      </c>
      <c r="I220" s="152"/>
      <c r="J220" s="153">
        <f>ROUND(I220*H220,2)</f>
        <v>0</v>
      </c>
      <c r="K220" s="149" t="s">
        <v>1</v>
      </c>
      <c r="L220" s="32"/>
      <c r="M220" s="154" t="s">
        <v>1</v>
      </c>
      <c r="N220" s="155" t="s">
        <v>40</v>
      </c>
      <c r="O220" s="55"/>
      <c r="P220" s="156">
        <f>O220*H220</f>
        <v>0</v>
      </c>
      <c r="Q220" s="156">
        <v>0</v>
      </c>
      <c r="R220" s="156">
        <f>Q220*H220</f>
        <v>0</v>
      </c>
      <c r="S220" s="156">
        <v>0</v>
      </c>
      <c r="T220" s="157">
        <f>S220*H220</f>
        <v>0</v>
      </c>
      <c r="AR220" s="158" t="s">
        <v>211</v>
      </c>
      <c r="AT220" s="158" t="s">
        <v>123</v>
      </c>
      <c r="AU220" s="158" t="s">
        <v>82</v>
      </c>
      <c r="AY220" s="17" t="s">
        <v>120</v>
      </c>
      <c r="BE220" s="159">
        <f>IF(N220="základní",J220,0)</f>
        <v>0</v>
      </c>
      <c r="BF220" s="159">
        <f>IF(N220="snížená",J220,0)</f>
        <v>0</v>
      </c>
      <c r="BG220" s="159">
        <f>IF(N220="zákl. přenesená",J220,0)</f>
        <v>0</v>
      </c>
      <c r="BH220" s="159">
        <f>IF(N220="sníž. přenesená",J220,0)</f>
        <v>0</v>
      </c>
      <c r="BI220" s="159">
        <f>IF(N220="nulová",J220,0)</f>
        <v>0</v>
      </c>
      <c r="BJ220" s="17" t="s">
        <v>80</v>
      </c>
      <c r="BK220" s="159">
        <f>ROUND(I220*H220,2)</f>
        <v>0</v>
      </c>
      <c r="BL220" s="17" t="s">
        <v>211</v>
      </c>
      <c r="BM220" s="158" t="s">
        <v>297</v>
      </c>
    </row>
    <row r="221" spans="2:65" s="1" customFormat="1" ht="24" customHeight="1">
      <c r="B221" s="146"/>
      <c r="C221" s="147" t="s">
        <v>298</v>
      </c>
      <c r="D221" s="147" t="s">
        <v>123</v>
      </c>
      <c r="E221" s="148" t="s">
        <v>299</v>
      </c>
      <c r="F221" s="149" t="s">
        <v>300</v>
      </c>
      <c r="G221" s="150" t="s">
        <v>206</v>
      </c>
      <c r="H221" s="151">
        <v>8</v>
      </c>
      <c r="I221" s="152"/>
      <c r="J221" s="153">
        <f>ROUND(I221*H221,2)</f>
        <v>0</v>
      </c>
      <c r="K221" s="149" t="s">
        <v>1</v>
      </c>
      <c r="L221" s="32"/>
      <c r="M221" s="154" t="s">
        <v>1</v>
      </c>
      <c r="N221" s="155" t="s">
        <v>40</v>
      </c>
      <c r="O221" s="55"/>
      <c r="P221" s="156">
        <f>O221*H221</f>
        <v>0</v>
      </c>
      <c r="Q221" s="156">
        <v>0</v>
      </c>
      <c r="R221" s="156">
        <f>Q221*H221</f>
        <v>0</v>
      </c>
      <c r="S221" s="156">
        <v>0</v>
      </c>
      <c r="T221" s="157">
        <f>S221*H221</f>
        <v>0</v>
      </c>
      <c r="AR221" s="158" t="s">
        <v>211</v>
      </c>
      <c r="AT221" s="158" t="s">
        <v>123</v>
      </c>
      <c r="AU221" s="158" t="s">
        <v>82</v>
      </c>
      <c r="AY221" s="17" t="s">
        <v>120</v>
      </c>
      <c r="BE221" s="159">
        <f>IF(N221="základní",J221,0)</f>
        <v>0</v>
      </c>
      <c r="BF221" s="159">
        <f>IF(N221="snížená",J221,0)</f>
        <v>0</v>
      </c>
      <c r="BG221" s="159">
        <f>IF(N221="zákl. přenesená",J221,0)</f>
        <v>0</v>
      </c>
      <c r="BH221" s="159">
        <f>IF(N221="sníž. přenesená",J221,0)</f>
        <v>0</v>
      </c>
      <c r="BI221" s="159">
        <f>IF(N221="nulová",J221,0)</f>
        <v>0</v>
      </c>
      <c r="BJ221" s="17" t="s">
        <v>80</v>
      </c>
      <c r="BK221" s="159">
        <f>ROUND(I221*H221,2)</f>
        <v>0</v>
      </c>
      <c r="BL221" s="17" t="s">
        <v>211</v>
      </c>
      <c r="BM221" s="158" t="s">
        <v>301</v>
      </c>
    </row>
    <row r="222" spans="2:65" s="1" customFormat="1" ht="16.5" customHeight="1">
      <c r="B222" s="146"/>
      <c r="C222" s="147" t="s">
        <v>302</v>
      </c>
      <c r="D222" s="147" t="s">
        <v>123</v>
      </c>
      <c r="E222" s="148" t="s">
        <v>303</v>
      </c>
      <c r="F222" s="149" t="s">
        <v>304</v>
      </c>
      <c r="G222" s="150" t="s">
        <v>206</v>
      </c>
      <c r="H222" s="151">
        <v>1</v>
      </c>
      <c r="I222" s="152"/>
      <c r="J222" s="153">
        <f>ROUND(I222*H222,2)</f>
        <v>0</v>
      </c>
      <c r="K222" s="149" t="s">
        <v>1</v>
      </c>
      <c r="L222" s="32"/>
      <c r="M222" s="154" t="s">
        <v>1</v>
      </c>
      <c r="N222" s="155" t="s">
        <v>40</v>
      </c>
      <c r="O222" s="55"/>
      <c r="P222" s="156">
        <f>O222*H222</f>
        <v>0</v>
      </c>
      <c r="Q222" s="156">
        <v>0</v>
      </c>
      <c r="R222" s="156">
        <f>Q222*H222</f>
        <v>0</v>
      </c>
      <c r="S222" s="156">
        <v>0</v>
      </c>
      <c r="T222" s="157">
        <f>S222*H222</f>
        <v>0</v>
      </c>
      <c r="AR222" s="158" t="s">
        <v>211</v>
      </c>
      <c r="AT222" s="158" t="s">
        <v>123</v>
      </c>
      <c r="AU222" s="158" t="s">
        <v>82</v>
      </c>
      <c r="AY222" s="17" t="s">
        <v>120</v>
      </c>
      <c r="BE222" s="159">
        <f>IF(N222="základní",J222,0)</f>
        <v>0</v>
      </c>
      <c r="BF222" s="159">
        <f>IF(N222="snížená",J222,0)</f>
        <v>0</v>
      </c>
      <c r="BG222" s="159">
        <f>IF(N222="zákl. přenesená",J222,0)</f>
        <v>0</v>
      </c>
      <c r="BH222" s="159">
        <f>IF(N222="sníž. přenesená",J222,0)</f>
        <v>0</v>
      </c>
      <c r="BI222" s="159">
        <f>IF(N222="nulová",J222,0)</f>
        <v>0</v>
      </c>
      <c r="BJ222" s="17" t="s">
        <v>80</v>
      </c>
      <c r="BK222" s="159">
        <f>ROUND(I222*H222,2)</f>
        <v>0</v>
      </c>
      <c r="BL222" s="17" t="s">
        <v>211</v>
      </c>
      <c r="BM222" s="158" t="s">
        <v>305</v>
      </c>
    </row>
    <row r="223" spans="2:65" s="1" customFormat="1" ht="24" customHeight="1">
      <c r="B223" s="146"/>
      <c r="C223" s="147" t="s">
        <v>306</v>
      </c>
      <c r="D223" s="147" t="s">
        <v>123</v>
      </c>
      <c r="E223" s="148" t="s">
        <v>307</v>
      </c>
      <c r="F223" s="149" t="s">
        <v>308</v>
      </c>
      <c r="G223" s="150" t="s">
        <v>194</v>
      </c>
      <c r="H223" s="151">
        <v>34</v>
      </c>
      <c r="I223" s="152"/>
      <c r="J223" s="153">
        <f>ROUND(I223*H223,2)</f>
        <v>0</v>
      </c>
      <c r="K223" s="149" t="s">
        <v>127</v>
      </c>
      <c r="L223" s="32"/>
      <c r="M223" s="154" t="s">
        <v>1</v>
      </c>
      <c r="N223" s="155" t="s">
        <v>40</v>
      </c>
      <c r="O223" s="55"/>
      <c r="P223" s="156">
        <f>O223*H223</f>
        <v>0</v>
      </c>
      <c r="Q223" s="156">
        <v>1.5900000000000001E-3</v>
      </c>
      <c r="R223" s="156">
        <f>Q223*H223</f>
        <v>5.4060000000000004E-2</v>
      </c>
      <c r="S223" s="156">
        <v>0</v>
      </c>
      <c r="T223" s="157">
        <f>S223*H223</f>
        <v>0</v>
      </c>
      <c r="AR223" s="158" t="s">
        <v>211</v>
      </c>
      <c r="AT223" s="158" t="s">
        <v>123</v>
      </c>
      <c r="AU223" s="158" t="s">
        <v>82</v>
      </c>
      <c r="AY223" s="17" t="s">
        <v>120</v>
      </c>
      <c r="BE223" s="159">
        <f>IF(N223="základní",J223,0)</f>
        <v>0</v>
      </c>
      <c r="BF223" s="159">
        <f>IF(N223="snížená",J223,0)</f>
        <v>0</v>
      </c>
      <c r="BG223" s="159">
        <f>IF(N223="zákl. přenesená",J223,0)</f>
        <v>0</v>
      </c>
      <c r="BH223" s="159">
        <f>IF(N223="sníž. přenesená",J223,0)</f>
        <v>0</v>
      </c>
      <c r="BI223" s="159">
        <f>IF(N223="nulová",J223,0)</f>
        <v>0</v>
      </c>
      <c r="BJ223" s="17" t="s">
        <v>80</v>
      </c>
      <c r="BK223" s="159">
        <f>ROUND(I223*H223,2)</f>
        <v>0</v>
      </c>
      <c r="BL223" s="17" t="s">
        <v>211</v>
      </c>
      <c r="BM223" s="158" t="s">
        <v>309</v>
      </c>
    </row>
    <row r="224" spans="2:65" s="12" customFormat="1" ht="22.5">
      <c r="B224" s="160"/>
      <c r="D224" s="161" t="s">
        <v>130</v>
      </c>
      <c r="E224" s="162" t="s">
        <v>1</v>
      </c>
      <c r="F224" s="163" t="s">
        <v>310</v>
      </c>
      <c r="H224" s="162" t="s">
        <v>1</v>
      </c>
      <c r="I224" s="164"/>
      <c r="L224" s="160"/>
      <c r="M224" s="165"/>
      <c r="N224" s="166"/>
      <c r="O224" s="166"/>
      <c r="P224" s="166"/>
      <c r="Q224" s="166"/>
      <c r="R224" s="166"/>
      <c r="S224" s="166"/>
      <c r="T224" s="167"/>
      <c r="AT224" s="162" t="s">
        <v>130</v>
      </c>
      <c r="AU224" s="162" t="s">
        <v>82</v>
      </c>
      <c r="AV224" s="12" t="s">
        <v>80</v>
      </c>
      <c r="AW224" s="12" t="s">
        <v>32</v>
      </c>
      <c r="AX224" s="12" t="s">
        <v>75</v>
      </c>
      <c r="AY224" s="162" t="s">
        <v>120</v>
      </c>
    </row>
    <row r="225" spans="2:65" s="12" customFormat="1">
      <c r="B225" s="160"/>
      <c r="D225" s="161" t="s">
        <v>130</v>
      </c>
      <c r="E225" s="162" t="s">
        <v>1</v>
      </c>
      <c r="F225" s="163" t="s">
        <v>311</v>
      </c>
      <c r="H225" s="162" t="s">
        <v>1</v>
      </c>
      <c r="I225" s="164"/>
      <c r="L225" s="160"/>
      <c r="M225" s="165"/>
      <c r="N225" s="166"/>
      <c r="O225" s="166"/>
      <c r="P225" s="166"/>
      <c r="Q225" s="166"/>
      <c r="R225" s="166"/>
      <c r="S225" s="166"/>
      <c r="T225" s="167"/>
      <c r="AT225" s="162" t="s">
        <v>130</v>
      </c>
      <c r="AU225" s="162" t="s">
        <v>82</v>
      </c>
      <c r="AV225" s="12" t="s">
        <v>80</v>
      </c>
      <c r="AW225" s="12" t="s">
        <v>32</v>
      </c>
      <c r="AX225" s="12" t="s">
        <v>75</v>
      </c>
      <c r="AY225" s="162" t="s">
        <v>120</v>
      </c>
    </row>
    <row r="226" spans="2:65" s="13" customFormat="1">
      <c r="B226" s="168"/>
      <c r="D226" s="161" t="s">
        <v>130</v>
      </c>
      <c r="E226" s="169" t="s">
        <v>1</v>
      </c>
      <c r="F226" s="170" t="s">
        <v>312</v>
      </c>
      <c r="H226" s="171">
        <v>22</v>
      </c>
      <c r="I226" s="172"/>
      <c r="L226" s="168"/>
      <c r="M226" s="173"/>
      <c r="N226" s="174"/>
      <c r="O226" s="174"/>
      <c r="P226" s="174"/>
      <c r="Q226" s="174"/>
      <c r="R226" s="174"/>
      <c r="S226" s="174"/>
      <c r="T226" s="175"/>
      <c r="AT226" s="169" t="s">
        <v>130</v>
      </c>
      <c r="AU226" s="169" t="s">
        <v>82</v>
      </c>
      <c r="AV226" s="13" t="s">
        <v>82</v>
      </c>
      <c r="AW226" s="13" t="s">
        <v>32</v>
      </c>
      <c r="AX226" s="13" t="s">
        <v>75</v>
      </c>
      <c r="AY226" s="169" t="s">
        <v>120</v>
      </c>
    </row>
    <row r="227" spans="2:65" s="12" customFormat="1">
      <c r="B227" s="160"/>
      <c r="D227" s="161" t="s">
        <v>130</v>
      </c>
      <c r="E227" s="162" t="s">
        <v>1</v>
      </c>
      <c r="F227" s="163" t="s">
        <v>313</v>
      </c>
      <c r="H227" s="162" t="s">
        <v>1</v>
      </c>
      <c r="I227" s="164"/>
      <c r="L227" s="160"/>
      <c r="M227" s="165"/>
      <c r="N227" s="166"/>
      <c r="O227" s="166"/>
      <c r="P227" s="166"/>
      <c r="Q227" s="166"/>
      <c r="R227" s="166"/>
      <c r="S227" s="166"/>
      <c r="T227" s="167"/>
      <c r="AT227" s="162" t="s">
        <v>130</v>
      </c>
      <c r="AU227" s="162" t="s">
        <v>82</v>
      </c>
      <c r="AV227" s="12" t="s">
        <v>80</v>
      </c>
      <c r="AW227" s="12" t="s">
        <v>32</v>
      </c>
      <c r="AX227" s="12" t="s">
        <v>75</v>
      </c>
      <c r="AY227" s="162" t="s">
        <v>120</v>
      </c>
    </row>
    <row r="228" spans="2:65" s="13" customFormat="1">
      <c r="B228" s="168"/>
      <c r="D228" s="161" t="s">
        <v>130</v>
      </c>
      <c r="E228" s="169" t="s">
        <v>1</v>
      </c>
      <c r="F228" s="170" t="s">
        <v>314</v>
      </c>
      <c r="H228" s="171">
        <v>6</v>
      </c>
      <c r="I228" s="172"/>
      <c r="L228" s="168"/>
      <c r="M228" s="173"/>
      <c r="N228" s="174"/>
      <c r="O228" s="174"/>
      <c r="P228" s="174"/>
      <c r="Q228" s="174"/>
      <c r="R228" s="174"/>
      <c r="S228" s="174"/>
      <c r="T228" s="175"/>
      <c r="AT228" s="169" t="s">
        <v>130</v>
      </c>
      <c r="AU228" s="169" t="s">
        <v>82</v>
      </c>
      <c r="AV228" s="13" t="s">
        <v>82</v>
      </c>
      <c r="AW228" s="13" t="s">
        <v>32</v>
      </c>
      <c r="AX228" s="13" t="s">
        <v>75</v>
      </c>
      <c r="AY228" s="169" t="s">
        <v>120</v>
      </c>
    </row>
    <row r="229" spans="2:65" s="12" customFormat="1">
      <c r="B229" s="160"/>
      <c r="D229" s="161" t="s">
        <v>130</v>
      </c>
      <c r="E229" s="162" t="s">
        <v>1</v>
      </c>
      <c r="F229" s="163" t="s">
        <v>315</v>
      </c>
      <c r="H229" s="162" t="s">
        <v>1</v>
      </c>
      <c r="I229" s="164"/>
      <c r="L229" s="160"/>
      <c r="M229" s="165"/>
      <c r="N229" s="166"/>
      <c r="O229" s="166"/>
      <c r="P229" s="166"/>
      <c r="Q229" s="166"/>
      <c r="R229" s="166"/>
      <c r="S229" s="166"/>
      <c r="T229" s="167"/>
      <c r="AT229" s="162" t="s">
        <v>130</v>
      </c>
      <c r="AU229" s="162" t="s">
        <v>82</v>
      </c>
      <c r="AV229" s="12" t="s">
        <v>80</v>
      </c>
      <c r="AW229" s="12" t="s">
        <v>32</v>
      </c>
      <c r="AX229" s="12" t="s">
        <v>75</v>
      </c>
      <c r="AY229" s="162" t="s">
        <v>120</v>
      </c>
    </row>
    <row r="230" spans="2:65" s="13" customFormat="1">
      <c r="B230" s="168"/>
      <c r="D230" s="161" t="s">
        <v>130</v>
      </c>
      <c r="E230" s="169" t="s">
        <v>1</v>
      </c>
      <c r="F230" s="170" t="s">
        <v>314</v>
      </c>
      <c r="H230" s="171">
        <v>6</v>
      </c>
      <c r="I230" s="172"/>
      <c r="L230" s="168"/>
      <c r="M230" s="173"/>
      <c r="N230" s="174"/>
      <c r="O230" s="174"/>
      <c r="P230" s="174"/>
      <c r="Q230" s="174"/>
      <c r="R230" s="174"/>
      <c r="S230" s="174"/>
      <c r="T230" s="175"/>
      <c r="AT230" s="169" t="s">
        <v>130</v>
      </c>
      <c r="AU230" s="169" t="s">
        <v>82</v>
      </c>
      <c r="AV230" s="13" t="s">
        <v>82</v>
      </c>
      <c r="AW230" s="13" t="s">
        <v>32</v>
      </c>
      <c r="AX230" s="13" t="s">
        <v>75</v>
      </c>
      <c r="AY230" s="169" t="s">
        <v>120</v>
      </c>
    </row>
    <row r="231" spans="2:65" s="14" customFormat="1">
      <c r="B231" s="176"/>
      <c r="D231" s="161" t="s">
        <v>130</v>
      </c>
      <c r="E231" s="177" t="s">
        <v>1</v>
      </c>
      <c r="F231" s="178" t="s">
        <v>152</v>
      </c>
      <c r="H231" s="179">
        <v>34</v>
      </c>
      <c r="I231" s="180"/>
      <c r="L231" s="176"/>
      <c r="M231" s="181"/>
      <c r="N231" s="182"/>
      <c r="O231" s="182"/>
      <c r="P231" s="182"/>
      <c r="Q231" s="182"/>
      <c r="R231" s="182"/>
      <c r="S231" s="182"/>
      <c r="T231" s="183"/>
      <c r="AT231" s="177" t="s">
        <v>130</v>
      </c>
      <c r="AU231" s="177" t="s">
        <v>82</v>
      </c>
      <c r="AV231" s="14" t="s">
        <v>128</v>
      </c>
      <c r="AW231" s="14" t="s">
        <v>32</v>
      </c>
      <c r="AX231" s="14" t="s">
        <v>80</v>
      </c>
      <c r="AY231" s="177" t="s">
        <v>120</v>
      </c>
    </row>
    <row r="232" spans="2:65" s="1" customFormat="1" ht="24" customHeight="1">
      <c r="B232" s="146"/>
      <c r="C232" s="147" t="s">
        <v>316</v>
      </c>
      <c r="D232" s="147" t="s">
        <v>123</v>
      </c>
      <c r="E232" s="148" t="s">
        <v>317</v>
      </c>
      <c r="F232" s="149" t="s">
        <v>318</v>
      </c>
      <c r="G232" s="150" t="s">
        <v>194</v>
      </c>
      <c r="H232" s="151">
        <v>17</v>
      </c>
      <c r="I232" s="152"/>
      <c r="J232" s="153">
        <f>ROUND(I232*H232,2)</f>
        <v>0</v>
      </c>
      <c r="K232" s="149" t="s">
        <v>127</v>
      </c>
      <c r="L232" s="32"/>
      <c r="M232" s="154" t="s">
        <v>1</v>
      </c>
      <c r="N232" s="155" t="s">
        <v>40</v>
      </c>
      <c r="O232" s="55"/>
      <c r="P232" s="156">
        <f>O232*H232</f>
        <v>0</v>
      </c>
      <c r="Q232" s="156">
        <v>0</v>
      </c>
      <c r="R232" s="156">
        <f>Q232*H232</f>
        <v>0</v>
      </c>
      <c r="S232" s="156">
        <v>1.7999999999999999E-2</v>
      </c>
      <c r="T232" s="157">
        <f>S232*H232</f>
        <v>0.30599999999999999</v>
      </c>
      <c r="AR232" s="158" t="s">
        <v>211</v>
      </c>
      <c r="AT232" s="158" t="s">
        <v>123</v>
      </c>
      <c r="AU232" s="158" t="s">
        <v>82</v>
      </c>
      <c r="AY232" s="17" t="s">
        <v>120</v>
      </c>
      <c r="BE232" s="159">
        <f>IF(N232="základní",J232,0)</f>
        <v>0</v>
      </c>
      <c r="BF232" s="159">
        <f>IF(N232="snížená",J232,0)</f>
        <v>0</v>
      </c>
      <c r="BG232" s="159">
        <f>IF(N232="zákl. přenesená",J232,0)</f>
        <v>0</v>
      </c>
      <c r="BH232" s="159">
        <f>IF(N232="sníž. přenesená",J232,0)</f>
        <v>0</v>
      </c>
      <c r="BI232" s="159">
        <f>IF(N232="nulová",J232,0)</f>
        <v>0</v>
      </c>
      <c r="BJ232" s="17" t="s">
        <v>80</v>
      </c>
      <c r="BK232" s="159">
        <f>ROUND(I232*H232,2)</f>
        <v>0</v>
      </c>
      <c r="BL232" s="17" t="s">
        <v>211</v>
      </c>
      <c r="BM232" s="158" t="s">
        <v>319</v>
      </c>
    </row>
    <row r="233" spans="2:65" s="12" customFormat="1">
      <c r="B233" s="160"/>
      <c r="D233" s="161" t="s">
        <v>130</v>
      </c>
      <c r="E233" s="162" t="s">
        <v>1</v>
      </c>
      <c r="F233" s="163" t="s">
        <v>320</v>
      </c>
      <c r="H233" s="162" t="s">
        <v>1</v>
      </c>
      <c r="I233" s="164"/>
      <c r="L233" s="160"/>
      <c r="M233" s="165"/>
      <c r="N233" s="166"/>
      <c r="O233" s="166"/>
      <c r="P233" s="166"/>
      <c r="Q233" s="166"/>
      <c r="R233" s="166"/>
      <c r="S233" s="166"/>
      <c r="T233" s="167"/>
      <c r="AT233" s="162" t="s">
        <v>130</v>
      </c>
      <c r="AU233" s="162" t="s">
        <v>82</v>
      </c>
      <c r="AV233" s="12" t="s">
        <v>80</v>
      </c>
      <c r="AW233" s="12" t="s">
        <v>32</v>
      </c>
      <c r="AX233" s="12" t="s">
        <v>75</v>
      </c>
      <c r="AY233" s="162" t="s">
        <v>120</v>
      </c>
    </row>
    <row r="234" spans="2:65" s="13" customFormat="1">
      <c r="B234" s="168"/>
      <c r="D234" s="161" t="s">
        <v>130</v>
      </c>
      <c r="E234" s="169" t="s">
        <v>1</v>
      </c>
      <c r="F234" s="170" t="s">
        <v>321</v>
      </c>
      <c r="H234" s="171">
        <v>11</v>
      </c>
      <c r="I234" s="172"/>
      <c r="L234" s="168"/>
      <c r="M234" s="173"/>
      <c r="N234" s="174"/>
      <c r="O234" s="174"/>
      <c r="P234" s="174"/>
      <c r="Q234" s="174"/>
      <c r="R234" s="174"/>
      <c r="S234" s="174"/>
      <c r="T234" s="175"/>
      <c r="AT234" s="169" t="s">
        <v>130</v>
      </c>
      <c r="AU234" s="169" t="s">
        <v>82</v>
      </c>
      <c r="AV234" s="13" t="s">
        <v>82</v>
      </c>
      <c r="AW234" s="13" t="s">
        <v>32</v>
      </c>
      <c r="AX234" s="13" t="s">
        <v>75</v>
      </c>
      <c r="AY234" s="169" t="s">
        <v>120</v>
      </c>
    </row>
    <row r="235" spans="2:65" s="12" customFormat="1">
      <c r="B235" s="160"/>
      <c r="D235" s="161" t="s">
        <v>130</v>
      </c>
      <c r="E235" s="162" t="s">
        <v>1</v>
      </c>
      <c r="F235" s="163" t="s">
        <v>322</v>
      </c>
      <c r="H235" s="162" t="s">
        <v>1</v>
      </c>
      <c r="I235" s="164"/>
      <c r="L235" s="160"/>
      <c r="M235" s="165"/>
      <c r="N235" s="166"/>
      <c r="O235" s="166"/>
      <c r="P235" s="166"/>
      <c r="Q235" s="166"/>
      <c r="R235" s="166"/>
      <c r="S235" s="166"/>
      <c r="T235" s="167"/>
      <c r="AT235" s="162" t="s">
        <v>130</v>
      </c>
      <c r="AU235" s="162" t="s">
        <v>82</v>
      </c>
      <c r="AV235" s="12" t="s">
        <v>80</v>
      </c>
      <c r="AW235" s="12" t="s">
        <v>32</v>
      </c>
      <c r="AX235" s="12" t="s">
        <v>75</v>
      </c>
      <c r="AY235" s="162" t="s">
        <v>120</v>
      </c>
    </row>
    <row r="236" spans="2:65" s="13" customFormat="1">
      <c r="B236" s="168"/>
      <c r="D236" s="161" t="s">
        <v>130</v>
      </c>
      <c r="E236" s="169" t="s">
        <v>1</v>
      </c>
      <c r="F236" s="170" t="s">
        <v>323</v>
      </c>
      <c r="H236" s="171">
        <v>3</v>
      </c>
      <c r="I236" s="172"/>
      <c r="L236" s="168"/>
      <c r="M236" s="173"/>
      <c r="N236" s="174"/>
      <c r="O236" s="174"/>
      <c r="P236" s="174"/>
      <c r="Q236" s="174"/>
      <c r="R236" s="174"/>
      <c r="S236" s="174"/>
      <c r="T236" s="175"/>
      <c r="AT236" s="169" t="s">
        <v>130</v>
      </c>
      <c r="AU236" s="169" t="s">
        <v>82</v>
      </c>
      <c r="AV236" s="13" t="s">
        <v>82</v>
      </c>
      <c r="AW236" s="13" t="s">
        <v>32</v>
      </c>
      <c r="AX236" s="13" t="s">
        <v>75</v>
      </c>
      <c r="AY236" s="169" t="s">
        <v>120</v>
      </c>
    </row>
    <row r="237" spans="2:65" s="12" customFormat="1">
      <c r="B237" s="160"/>
      <c r="D237" s="161" t="s">
        <v>130</v>
      </c>
      <c r="E237" s="162" t="s">
        <v>1</v>
      </c>
      <c r="F237" s="163" t="s">
        <v>324</v>
      </c>
      <c r="H237" s="162" t="s">
        <v>1</v>
      </c>
      <c r="I237" s="164"/>
      <c r="L237" s="160"/>
      <c r="M237" s="165"/>
      <c r="N237" s="166"/>
      <c r="O237" s="166"/>
      <c r="P237" s="166"/>
      <c r="Q237" s="166"/>
      <c r="R237" s="166"/>
      <c r="S237" s="166"/>
      <c r="T237" s="167"/>
      <c r="AT237" s="162" t="s">
        <v>130</v>
      </c>
      <c r="AU237" s="162" t="s">
        <v>82</v>
      </c>
      <c r="AV237" s="12" t="s">
        <v>80</v>
      </c>
      <c r="AW237" s="12" t="s">
        <v>32</v>
      </c>
      <c r="AX237" s="12" t="s">
        <v>75</v>
      </c>
      <c r="AY237" s="162" t="s">
        <v>120</v>
      </c>
    </row>
    <row r="238" spans="2:65" s="13" customFormat="1">
      <c r="B238" s="168"/>
      <c r="D238" s="161" t="s">
        <v>130</v>
      </c>
      <c r="E238" s="169" t="s">
        <v>1</v>
      </c>
      <c r="F238" s="170" t="s">
        <v>323</v>
      </c>
      <c r="H238" s="171">
        <v>3</v>
      </c>
      <c r="I238" s="172"/>
      <c r="L238" s="168"/>
      <c r="M238" s="173"/>
      <c r="N238" s="174"/>
      <c r="O238" s="174"/>
      <c r="P238" s="174"/>
      <c r="Q238" s="174"/>
      <c r="R238" s="174"/>
      <c r="S238" s="174"/>
      <c r="T238" s="175"/>
      <c r="AT238" s="169" t="s">
        <v>130</v>
      </c>
      <c r="AU238" s="169" t="s">
        <v>82</v>
      </c>
      <c r="AV238" s="13" t="s">
        <v>82</v>
      </c>
      <c r="AW238" s="13" t="s">
        <v>32</v>
      </c>
      <c r="AX238" s="13" t="s">
        <v>75</v>
      </c>
      <c r="AY238" s="169" t="s">
        <v>120</v>
      </c>
    </row>
    <row r="239" spans="2:65" s="14" customFormat="1">
      <c r="B239" s="176"/>
      <c r="D239" s="161" t="s">
        <v>130</v>
      </c>
      <c r="E239" s="177" t="s">
        <v>1</v>
      </c>
      <c r="F239" s="178" t="s">
        <v>152</v>
      </c>
      <c r="H239" s="179">
        <v>17</v>
      </c>
      <c r="I239" s="180"/>
      <c r="L239" s="176"/>
      <c r="M239" s="181"/>
      <c r="N239" s="182"/>
      <c r="O239" s="182"/>
      <c r="P239" s="182"/>
      <c r="Q239" s="182"/>
      <c r="R239" s="182"/>
      <c r="S239" s="182"/>
      <c r="T239" s="183"/>
      <c r="AT239" s="177" t="s">
        <v>130</v>
      </c>
      <c r="AU239" s="177" t="s">
        <v>82</v>
      </c>
      <c r="AV239" s="14" t="s">
        <v>128</v>
      </c>
      <c r="AW239" s="14" t="s">
        <v>32</v>
      </c>
      <c r="AX239" s="14" t="s">
        <v>80</v>
      </c>
      <c r="AY239" s="177" t="s">
        <v>120</v>
      </c>
    </row>
    <row r="240" spans="2:65" s="1" customFormat="1" ht="24" customHeight="1">
      <c r="B240" s="146"/>
      <c r="C240" s="147" t="s">
        <v>325</v>
      </c>
      <c r="D240" s="147" t="s">
        <v>123</v>
      </c>
      <c r="E240" s="148" t="s">
        <v>326</v>
      </c>
      <c r="F240" s="149" t="s">
        <v>327</v>
      </c>
      <c r="G240" s="150" t="s">
        <v>328</v>
      </c>
      <c r="H240" s="194"/>
      <c r="I240" s="152"/>
      <c r="J240" s="153">
        <f>ROUND(I240*H240,2)</f>
        <v>0</v>
      </c>
      <c r="K240" s="149" t="s">
        <v>127</v>
      </c>
      <c r="L240" s="32"/>
      <c r="M240" s="154" t="s">
        <v>1</v>
      </c>
      <c r="N240" s="155" t="s">
        <v>40</v>
      </c>
      <c r="O240" s="55"/>
      <c r="P240" s="156">
        <f>O240*H240</f>
        <v>0</v>
      </c>
      <c r="Q240" s="156">
        <v>0</v>
      </c>
      <c r="R240" s="156">
        <f>Q240*H240</f>
        <v>0</v>
      </c>
      <c r="S240" s="156">
        <v>0</v>
      </c>
      <c r="T240" s="157">
        <f>S240*H240</f>
        <v>0</v>
      </c>
      <c r="AR240" s="158" t="s">
        <v>211</v>
      </c>
      <c r="AT240" s="158" t="s">
        <v>123</v>
      </c>
      <c r="AU240" s="158" t="s">
        <v>82</v>
      </c>
      <c r="AY240" s="17" t="s">
        <v>120</v>
      </c>
      <c r="BE240" s="159">
        <f>IF(N240="základní",J240,0)</f>
        <v>0</v>
      </c>
      <c r="BF240" s="159">
        <f>IF(N240="snížená",J240,0)</f>
        <v>0</v>
      </c>
      <c r="BG240" s="159">
        <f>IF(N240="zákl. přenesená",J240,0)</f>
        <v>0</v>
      </c>
      <c r="BH240" s="159">
        <f>IF(N240="sníž. přenesená",J240,0)</f>
        <v>0</v>
      </c>
      <c r="BI240" s="159">
        <f>IF(N240="nulová",J240,0)</f>
        <v>0</v>
      </c>
      <c r="BJ240" s="17" t="s">
        <v>80</v>
      </c>
      <c r="BK240" s="159">
        <f>ROUND(I240*H240,2)</f>
        <v>0</v>
      </c>
      <c r="BL240" s="17" t="s">
        <v>211</v>
      </c>
      <c r="BM240" s="158" t="s">
        <v>329</v>
      </c>
    </row>
    <row r="241" spans="2:65" s="11" customFormat="1" ht="22.9" customHeight="1">
      <c r="B241" s="133"/>
      <c r="D241" s="134" t="s">
        <v>74</v>
      </c>
      <c r="E241" s="144" t="s">
        <v>330</v>
      </c>
      <c r="F241" s="144" t="s">
        <v>331</v>
      </c>
      <c r="I241" s="136"/>
      <c r="J241" s="145">
        <f>BK241</f>
        <v>0</v>
      </c>
      <c r="L241" s="133"/>
      <c r="M241" s="138"/>
      <c r="N241" s="139"/>
      <c r="O241" s="139"/>
      <c r="P241" s="140">
        <f>SUM(P242:P252)</f>
        <v>0</v>
      </c>
      <c r="Q241" s="139"/>
      <c r="R241" s="140">
        <f>SUM(R242:R252)</f>
        <v>0</v>
      </c>
      <c r="S241" s="139"/>
      <c r="T241" s="141">
        <f>SUM(T242:T252)</f>
        <v>0</v>
      </c>
      <c r="AR241" s="134" t="s">
        <v>82</v>
      </c>
      <c r="AT241" s="142" t="s">
        <v>74</v>
      </c>
      <c r="AU241" s="142" t="s">
        <v>80</v>
      </c>
      <c r="AY241" s="134" t="s">
        <v>120</v>
      </c>
      <c r="BK241" s="143">
        <f>SUM(BK242:BK252)</f>
        <v>0</v>
      </c>
    </row>
    <row r="242" spans="2:65" s="1" customFormat="1" ht="24" customHeight="1">
      <c r="B242" s="146"/>
      <c r="C242" s="147" t="s">
        <v>332</v>
      </c>
      <c r="D242" s="147" t="s">
        <v>123</v>
      </c>
      <c r="E242" s="148" t="s">
        <v>333</v>
      </c>
      <c r="F242" s="149" t="s">
        <v>334</v>
      </c>
      <c r="G242" s="150" t="s">
        <v>214</v>
      </c>
      <c r="H242" s="151">
        <v>1</v>
      </c>
      <c r="I242" s="152"/>
      <c r="J242" s="153">
        <f t="shared" ref="J242:J252" si="0">ROUND(I242*H242,2)</f>
        <v>0</v>
      </c>
      <c r="K242" s="149" t="s">
        <v>1</v>
      </c>
      <c r="L242" s="32"/>
      <c r="M242" s="154" t="s">
        <v>1</v>
      </c>
      <c r="N242" s="155" t="s">
        <v>40</v>
      </c>
      <c r="O242" s="55"/>
      <c r="P242" s="156">
        <f t="shared" ref="P242:P252" si="1">O242*H242</f>
        <v>0</v>
      </c>
      <c r="Q242" s="156">
        <v>0</v>
      </c>
      <c r="R242" s="156">
        <f t="shared" ref="R242:R252" si="2">Q242*H242</f>
        <v>0</v>
      </c>
      <c r="S242" s="156">
        <v>0</v>
      </c>
      <c r="T242" s="157">
        <f t="shared" ref="T242:T252" si="3">S242*H242</f>
        <v>0</v>
      </c>
      <c r="AR242" s="158" t="s">
        <v>211</v>
      </c>
      <c r="AT242" s="158" t="s">
        <v>123</v>
      </c>
      <c r="AU242" s="158" t="s">
        <v>82</v>
      </c>
      <c r="AY242" s="17" t="s">
        <v>120</v>
      </c>
      <c r="BE242" s="159">
        <f t="shared" ref="BE242:BE252" si="4">IF(N242="základní",J242,0)</f>
        <v>0</v>
      </c>
      <c r="BF242" s="159">
        <f t="shared" ref="BF242:BF252" si="5">IF(N242="snížená",J242,0)</f>
        <v>0</v>
      </c>
      <c r="BG242" s="159">
        <f t="shared" ref="BG242:BG252" si="6">IF(N242="zákl. přenesená",J242,0)</f>
        <v>0</v>
      </c>
      <c r="BH242" s="159">
        <f t="shared" ref="BH242:BH252" si="7">IF(N242="sníž. přenesená",J242,0)</f>
        <v>0</v>
      </c>
      <c r="BI242" s="159">
        <f t="shared" ref="BI242:BI252" si="8">IF(N242="nulová",J242,0)</f>
        <v>0</v>
      </c>
      <c r="BJ242" s="17" t="s">
        <v>80</v>
      </c>
      <c r="BK242" s="159">
        <f t="shared" ref="BK242:BK252" si="9">ROUND(I242*H242,2)</f>
        <v>0</v>
      </c>
      <c r="BL242" s="17" t="s">
        <v>211</v>
      </c>
      <c r="BM242" s="158" t="s">
        <v>335</v>
      </c>
    </row>
    <row r="243" spans="2:65" s="1" customFormat="1" ht="24" customHeight="1">
      <c r="B243" s="146"/>
      <c r="C243" s="147" t="s">
        <v>336</v>
      </c>
      <c r="D243" s="147" t="s">
        <v>123</v>
      </c>
      <c r="E243" s="148" t="s">
        <v>337</v>
      </c>
      <c r="F243" s="149" t="s">
        <v>338</v>
      </c>
      <c r="G243" s="150" t="s">
        <v>206</v>
      </c>
      <c r="H243" s="151">
        <v>6</v>
      </c>
      <c r="I243" s="152"/>
      <c r="J243" s="153">
        <f t="shared" si="0"/>
        <v>0</v>
      </c>
      <c r="K243" s="149" t="s">
        <v>1</v>
      </c>
      <c r="L243" s="32"/>
      <c r="M243" s="154" t="s">
        <v>1</v>
      </c>
      <c r="N243" s="155" t="s">
        <v>40</v>
      </c>
      <c r="O243" s="55"/>
      <c r="P243" s="156">
        <f t="shared" si="1"/>
        <v>0</v>
      </c>
      <c r="Q243" s="156">
        <v>0</v>
      </c>
      <c r="R243" s="156">
        <f t="shared" si="2"/>
        <v>0</v>
      </c>
      <c r="S243" s="156">
        <v>0</v>
      </c>
      <c r="T243" s="157">
        <f t="shared" si="3"/>
        <v>0</v>
      </c>
      <c r="AR243" s="158" t="s">
        <v>211</v>
      </c>
      <c r="AT243" s="158" t="s">
        <v>123</v>
      </c>
      <c r="AU243" s="158" t="s">
        <v>82</v>
      </c>
      <c r="AY243" s="17" t="s">
        <v>120</v>
      </c>
      <c r="BE243" s="159">
        <f t="shared" si="4"/>
        <v>0</v>
      </c>
      <c r="BF243" s="159">
        <f t="shared" si="5"/>
        <v>0</v>
      </c>
      <c r="BG243" s="159">
        <f t="shared" si="6"/>
        <v>0</v>
      </c>
      <c r="BH243" s="159">
        <f t="shared" si="7"/>
        <v>0</v>
      </c>
      <c r="BI243" s="159">
        <f t="shared" si="8"/>
        <v>0</v>
      </c>
      <c r="BJ243" s="17" t="s">
        <v>80</v>
      </c>
      <c r="BK243" s="159">
        <f t="shared" si="9"/>
        <v>0</v>
      </c>
      <c r="BL243" s="17" t="s">
        <v>211</v>
      </c>
      <c r="BM243" s="158" t="s">
        <v>339</v>
      </c>
    </row>
    <row r="244" spans="2:65" s="1" customFormat="1" ht="16.5" customHeight="1">
      <c r="B244" s="146"/>
      <c r="C244" s="147" t="s">
        <v>340</v>
      </c>
      <c r="D244" s="147" t="s">
        <v>123</v>
      </c>
      <c r="E244" s="148" t="s">
        <v>341</v>
      </c>
      <c r="F244" s="149" t="s">
        <v>342</v>
      </c>
      <c r="G244" s="150" t="s">
        <v>206</v>
      </c>
      <c r="H244" s="151">
        <v>1</v>
      </c>
      <c r="I244" s="152"/>
      <c r="J244" s="153">
        <f t="shared" si="0"/>
        <v>0</v>
      </c>
      <c r="K244" s="149" t="s">
        <v>1</v>
      </c>
      <c r="L244" s="32"/>
      <c r="M244" s="154" t="s">
        <v>1</v>
      </c>
      <c r="N244" s="155" t="s">
        <v>40</v>
      </c>
      <c r="O244" s="55"/>
      <c r="P244" s="156">
        <f t="shared" si="1"/>
        <v>0</v>
      </c>
      <c r="Q244" s="156">
        <v>0</v>
      </c>
      <c r="R244" s="156">
        <f t="shared" si="2"/>
        <v>0</v>
      </c>
      <c r="S244" s="156">
        <v>0</v>
      </c>
      <c r="T244" s="157">
        <f t="shared" si="3"/>
        <v>0</v>
      </c>
      <c r="AR244" s="158" t="s">
        <v>211</v>
      </c>
      <c r="AT244" s="158" t="s">
        <v>123</v>
      </c>
      <c r="AU244" s="158" t="s">
        <v>82</v>
      </c>
      <c r="AY244" s="17" t="s">
        <v>120</v>
      </c>
      <c r="BE244" s="159">
        <f t="shared" si="4"/>
        <v>0</v>
      </c>
      <c r="BF244" s="159">
        <f t="shared" si="5"/>
        <v>0</v>
      </c>
      <c r="BG244" s="159">
        <f t="shared" si="6"/>
        <v>0</v>
      </c>
      <c r="BH244" s="159">
        <f t="shared" si="7"/>
        <v>0</v>
      </c>
      <c r="BI244" s="159">
        <f t="shared" si="8"/>
        <v>0</v>
      </c>
      <c r="BJ244" s="17" t="s">
        <v>80</v>
      </c>
      <c r="BK244" s="159">
        <f t="shared" si="9"/>
        <v>0</v>
      </c>
      <c r="BL244" s="17" t="s">
        <v>211</v>
      </c>
      <c r="BM244" s="158" t="s">
        <v>343</v>
      </c>
    </row>
    <row r="245" spans="2:65" s="1" customFormat="1" ht="16.5" customHeight="1">
      <c r="B245" s="146"/>
      <c r="C245" s="147" t="s">
        <v>344</v>
      </c>
      <c r="D245" s="147" t="s">
        <v>123</v>
      </c>
      <c r="E245" s="148" t="s">
        <v>345</v>
      </c>
      <c r="F245" s="149" t="s">
        <v>346</v>
      </c>
      <c r="G245" s="150" t="s">
        <v>214</v>
      </c>
      <c r="H245" s="151">
        <v>1</v>
      </c>
      <c r="I245" s="152"/>
      <c r="J245" s="153">
        <f t="shared" si="0"/>
        <v>0</v>
      </c>
      <c r="K245" s="149" t="s">
        <v>1</v>
      </c>
      <c r="L245" s="32"/>
      <c r="M245" s="154" t="s">
        <v>1</v>
      </c>
      <c r="N245" s="155" t="s">
        <v>40</v>
      </c>
      <c r="O245" s="55"/>
      <c r="P245" s="156">
        <f t="shared" si="1"/>
        <v>0</v>
      </c>
      <c r="Q245" s="156">
        <v>0</v>
      </c>
      <c r="R245" s="156">
        <f t="shared" si="2"/>
        <v>0</v>
      </c>
      <c r="S245" s="156">
        <v>0</v>
      </c>
      <c r="T245" s="157">
        <f t="shared" si="3"/>
        <v>0</v>
      </c>
      <c r="AR245" s="158" t="s">
        <v>211</v>
      </c>
      <c r="AT245" s="158" t="s">
        <v>123</v>
      </c>
      <c r="AU245" s="158" t="s">
        <v>82</v>
      </c>
      <c r="AY245" s="17" t="s">
        <v>120</v>
      </c>
      <c r="BE245" s="159">
        <f t="shared" si="4"/>
        <v>0</v>
      </c>
      <c r="BF245" s="159">
        <f t="shared" si="5"/>
        <v>0</v>
      </c>
      <c r="BG245" s="159">
        <f t="shared" si="6"/>
        <v>0</v>
      </c>
      <c r="BH245" s="159">
        <f t="shared" si="7"/>
        <v>0</v>
      </c>
      <c r="BI245" s="159">
        <f t="shared" si="8"/>
        <v>0</v>
      </c>
      <c r="BJ245" s="17" t="s">
        <v>80</v>
      </c>
      <c r="BK245" s="159">
        <f t="shared" si="9"/>
        <v>0</v>
      </c>
      <c r="BL245" s="17" t="s">
        <v>211</v>
      </c>
      <c r="BM245" s="158" t="s">
        <v>347</v>
      </c>
    </row>
    <row r="246" spans="2:65" s="1" customFormat="1" ht="16.5" customHeight="1">
      <c r="B246" s="146"/>
      <c r="C246" s="147" t="s">
        <v>348</v>
      </c>
      <c r="D246" s="147" t="s">
        <v>123</v>
      </c>
      <c r="E246" s="148" t="s">
        <v>349</v>
      </c>
      <c r="F246" s="149" t="s">
        <v>350</v>
      </c>
      <c r="G246" s="150" t="s">
        <v>214</v>
      </c>
      <c r="H246" s="151">
        <v>1</v>
      </c>
      <c r="I246" s="152"/>
      <c r="J246" s="153">
        <f t="shared" si="0"/>
        <v>0</v>
      </c>
      <c r="K246" s="149" t="s">
        <v>1</v>
      </c>
      <c r="L246" s="32"/>
      <c r="M246" s="154" t="s">
        <v>1</v>
      </c>
      <c r="N246" s="155" t="s">
        <v>40</v>
      </c>
      <c r="O246" s="55"/>
      <c r="P246" s="156">
        <f t="shared" si="1"/>
        <v>0</v>
      </c>
      <c r="Q246" s="156">
        <v>0</v>
      </c>
      <c r="R246" s="156">
        <f t="shared" si="2"/>
        <v>0</v>
      </c>
      <c r="S246" s="156">
        <v>0</v>
      </c>
      <c r="T246" s="157">
        <f t="shared" si="3"/>
        <v>0</v>
      </c>
      <c r="AR246" s="158" t="s">
        <v>211</v>
      </c>
      <c r="AT246" s="158" t="s">
        <v>123</v>
      </c>
      <c r="AU246" s="158" t="s">
        <v>82</v>
      </c>
      <c r="AY246" s="17" t="s">
        <v>120</v>
      </c>
      <c r="BE246" s="159">
        <f t="shared" si="4"/>
        <v>0</v>
      </c>
      <c r="BF246" s="159">
        <f t="shared" si="5"/>
        <v>0</v>
      </c>
      <c r="BG246" s="159">
        <f t="shared" si="6"/>
        <v>0</v>
      </c>
      <c r="BH246" s="159">
        <f t="shared" si="7"/>
        <v>0</v>
      </c>
      <c r="BI246" s="159">
        <f t="shared" si="8"/>
        <v>0</v>
      </c>
      <c r="BJ246" s="17" t="s">
        <v>80</v>
      </c>
      <c r="BK246" s="159">
        <f t="shared" si="9"/>
        <v>0</v>
      </c>
      <c r="BL246" s="17" t="s">
        <v>211</v>
      </c>
      <c r="BM246" s="158" t="s">
        <v>351</v>
      </c>
    </row>
    <row r="247" spans="2:65" s="1" customFormat="1" ht="16.5" customHeight="1">
      <c r="B247" s="146"/>
      <c r="C247" s="147" t="s">
        <v>352</v>
      </c>
      <c r="D247" s="147" t="s">
        <v>123</v>
      </c>
      <c r="E247" s="148" t="s">
        <v>353</v>
      </c>
      <c r="F247" s="149" t="s">
        <v>354</v>
      </c>
      <c r="G247" s="150" t="s">
        <v>214</v>
      </c>
      <c r="H247" s="151">
        <v>1</v>
      </c>
      <c r="I247" s="152"/>
      <c r="J247" s="153">
        <f t="shared" si="0"/>
        <v>0</v>
      </c>
      <c r="K247" s="149" t="s">
        <v>1</v>
      </c>
      <c r="L247" s="32"/>
      <c r="M247" s="154" t="s">
        <v>1</v>
      </c>
      <c r="N247" s="155" t="s">
        <v>40</v>
      </c>
      <c r="O247" s="55"/>
      <c r="P247" s="156">
        <f t="shared" si="1"/>
        <v>0</v>
      </c>
      <c r="Q247" s="156">
        <v>0</v>
      </c>
      <c r="R247" s="156">
        <f t="shared" si="2"/>
        <v>0</v>
      </c>
      <c r="S247" s="156">
        <v>0</v>
      </c>
      <c r="T247" s="157">
        <f t="shared" si="3"/>
        <v>0</v>
      </c>
      <c r="AR247" s="158" t="s">
        <v>211</v>
      </c>
      <c r="AT247" s="158" t="s">
        <v>123</v>
      </c>
      <c r="AU247" s="158" t="s">
        <v>82</v>
      </c>
      <c r="AY247" s="17" t="s">
        <v>120</v>
      </c>
      <c r="BE247" s="159">
        <f t="shared" si="4"/>
        <v>0</v>
      </c>
      <c r="BF247" s="159">
        <f t="shared" si="5"/>
        <v>0</v>
      </c>
      <c r="BG247" s="159">
        <f t="shared" si="6"/>
        <v>0</v>
      </c>
      <c r="BH247" s="159">
        <f t="shared" si="7"/>
        <v>0</v>
      </c>
      <c r="BI247" s="159">
        <f t="shared" si="8"/>
        <v>0</v>
      </c>
      <c r="BJ247" s="17" t="s">
        <v>80</v>
      </c>
      <c r="BK247" s="159">
        <f t="shared" si="9"/>
        <v>0</v>
      </c>
      <c r="BL247" s="17" t="s">
        <v>211</v>
      </c>
      <c r="BM247" s="158" t="s">
        <v>355</v>
      </c>
    </row>
    <row r="248" spans="2:65" s="1" customFormat="1" ht="24" customHeight="1">
      <c r="B248" s="146"/>
      <c r="C248" s="147" t="s">
        <v>356</v>
      </c>
      <c r="D248" s="147" t="s">
        <v>123</v>
      </c>
      <c r="E248" s="148" t="s">
        <v>357</v>
      </c>
      <c r="F248" s="149" t="s">
        <v>358</v>
      </c>
      <c r="G248" s="150" t="s">
        <v>214</v>
      </c>
      <c r="H248" s="151">
        <v>1</v>
      </c>
      <c r="I248" s="152"/>
      <c r="J248" s="153">
        <f t="shared" si="0"/>
        <v>0</v>
      </c>
      <c r="K248" s="149" t="s">
        <v>1</v>
      </c>
      <c r="L248" s="32"/>
      <c r="M248" s="154" t="s">
        <v>1</v>
      </c>
      <c r="N248" s="155" t="s">
        <v>40</v>
      </c>
      <c r="O248" s="55"/>
      <c r="P248" s="156">
        <f t="shared" si="1"/>
        <v>0</v>
      </c>
      <c r="Q248" s="156">
        <v>0</v>
      </c>
      <c r="R248" s="156">
        <f t="shared" si="2"/>
        <v>0</v>
      </c>
      <c r="S248" s="156">
        <v>0</v>
      </c>
      <c r="T248" s="157">
        <f t="shared" si="3"/>
        <v>0</v>
      </c>
      <c r="AR248" s="158" t="s">
        <v>211</v>
      </c>
      <c r="AT248" s="158" t="s">
        <v>123</v>
      </c>
      <c r="AU248" s="158" t="s">
        <v>82</v>
      </c>
      <c r="AY248" s="17" t="s">
        <v>120</v>
      </c>
      <c r="BE248" s="159">
        <f t="shared" si="4"/>
        <v>0</v>
      </c>
      <c r="BF248" s="159">
        <f t="shared" si="5"/>
        <v>0</v>
      </c>
      <c r="BG248" s="159">
        <f t="shared" si="6"/>
        <v>0</v>
      </c>
      <c r="BH248" s="159">
        <f t="shared" si="7"/>
        <v>0</v>
      </c>
      <c r="BI248" s="159">
        <f t="shared" si="8"/>
        <v>0</v>
      </c>
      <c r="BJ248" s="17" t="s">
        <v>80</v>
      </c>
      <c r="BK248" s="159">
        <f t="shared" si="9"/>
        <v>0</v>
      </c>
      <c r="BL248" s="17" t="s">
        <v>211</v>
      </c>
      <c r="BM248" s="158" t="s">
        <v>359</v>
      </c>
    </row>
    <row r="249" spans="2:65" s="1" customFormat="1" ht="16.5" customHeight="1">
      <c r="B249" s="146"/>
      <c r="C249" s="147" t="s">
        <v>360</v>
      </c>
      <c r="D249" s="147" t="s">
        <v>123</v>
      </c>
      <c r="E249" s="148" t="s">
        <v>361</v>
      </c>
      <c r="F249" s="149" t="s">
        <v>362</v>
      </c>
      <c r="G249" s="150" t="s">
        <v>214</v>
      </c>
      <c r="H249" s="151">
        <v>1</v>
      </c>
      <c r="I249" s="152"/>
      <c r="J249" s="153">
        <f t="shared" si="0"/>
        <v>0</v>
      </c>
      <c r="K249" s="149" t="s">
        <v>1</v>
      </c>
      <c r="L249" s="32"/>
      <c r="M249" s="154" t="s">
        <v>1</v>
      </c>
      <c r="N249" s="155" t="s">
        <v>40</v>
      </c>
      <c r="O249" s="55"/>
      <c r="P249" s="156">
        <f t="shared" si="1"/>
        <v>0</v>
      </c>
      <c r="Q249" s="156">
        <v>0</v>
      </c>
      <c r="R249" s="156">
        <f t="shared" si="2"/>
        <v>0</v>
      </c>
      <c r="S249" s="156">
        <v>0</v>
      </c>
      <c r="T249" s="157">
        <f t="shared" si="3"/>
        <v>0</v>
      </c>
      <c r="AR249" s="158" t="s">
        <v>211</v>
      </c>
      <c r="AT249" s="158" t="s">
        <v>123</v>
      </c>
      <c r="AU249" s="158" t="s">
        <v>82</v>
      </c>
      <c r="AY249" s="17" t="s">
        <v>120</v>
      </c>
      <c r="BE249" s="159">
        <f t="shared" si="4"/>
        <v>0</v>
      </c>
      <c r="BF249" s="159">
        <f t="shared" si="5"/>
        <v>0</v>
      </c>
      <c r="BG249" s="159">
        <f t="shared" si="6"/>
        <v>0</v>
      </c>
      <c r="BH249" s="159">
        <f t="shared" si="7"/>
        <v>0</v>
      </c>
      <c r="BI249" s="159">
        <f t="shared" si="8"/>
        <v>0</v>
      </c>
      <c r="BJ249" s="17" t="s">
        <v>80</v>
      </c>
      <c r="BK249" s="159">
        <f t="shared" si="9"/>
        <v>0</v>
      </c>
      <c r="BL249" s="17" t="s">
        <v>211</v>
      </c>
      <c r="BM249" s="158" t="s">
        <v>363</v>
      </c>
    </row>
    <row r="250" spans="2:65" s="1" customFormat="1" ht="16.5" customHeight="1">
      <c r="B250" s="146"/>
      <c r="C250" s="147" t="s">
        <v>364</v>
      </c>
      <c r="D250" s="147" t="s">
        <v>123</v>
      </c>
      <c r="E250" s="148" t="s">
        <v>365</v>
      </c>
      <c r="F250" s="149" t="s">
        <v>366</v>
      </c>
      <c r="G250" s="150" t="s">
        <v>214</v>
      </c>
      <c r="H250" s="151">
        <v>1</v>
      </c>
      <c r="I250" s="152"/>
      <c r="J250" s="153">
        <f t="shared" si="0"/>
        <v>0</v>
      </c>
      <c r="K250" s="149" t="s">
        <v>1</v>
      </c>
      <c r="L250" s="32"/>
      <c r="M250" s="154" t="s">
        <v>1</v>
      </c>
      <c r="N250" s="155" t="s">
        <v>40</v>
      </c>
      <c r="O250" s="55"/>
      <c r="P250" s="156">
        <f t="shared" si="1"/>
        <v>0</v>
      </c>
      <c r="Q250" s="156">
        <v>0</v>
      </c>
      <c r="R250" s="156">
        <f t="shared" si="2"/>
        <v>0</v>
      </c>
      <c r="S250" s="156">
        <v>0</v>
      </c>
      <c r="T250" s="157">
        <f t="shared" si="3"/>
        <v>0</v>
      </c>
      <c r="AR250" s="158" t="s">
        <v>211</v>
      </c>
      <c r="AT250" s="158" t="s">
        <v>123</v>
      </c>
      <c r="AU250" s="158" t="s">
        <v>82</v>
      </c>
      <c r="AY250" s="17" t="s">
        <v>120</v>
      </c>
      <c r="BE250" s="159">
        <f t="shared" si="4"/>
        <v>0</v>
      </c>
      <c r="BF250" s="159">
        <f t="shared" si="5"/>
        <v>0</v>
      </c>
      <c r="BG250" s="159">
        <f t="shared" si="6"/>
        <v>0</v>
      </c>
      <c r="BH250" s="159">
        <f t="shared" si="7"/>
        <v>0</v>
      </c>
      <c r="BI250" s="159">
        <f t="shared" si="8"/>
        <v>0</v>
      </c>
      <c r="BJ250" s="17" t="s">
        <v>80</v>
      </c>
      <c r="BK250" s="159">
        <f t="shared" si="9"/>
        <v>0</v>
      </c>
      <c r="BL250" s="17" t="s">
        <v>211</v>
      </c>
      <c r="BM250" s="158" t="s">
        <v>367</v>
      </c>
    </row>
    <row r="251" spans="2:65" s="1" customFormat="1" ht="24" customHeight="1">
      <c r="B251" s="146"/>
      <c r="C251" s="147" t="s">
        <v>368</v>
      </c>
      <c r="D251" s="147" t="s">
        <v>123</v>
      </c>
      <c r="E251" s="148" t="s">
        <v>369</v>
      </c>
      <c r="F251" s="149" t="s">
        <v>370</v>
      </c>
      <c r="G251" s="150" t="s">
        <v>214</v>
      </c>
      <c r="H251" s="151">
        <v>1</v>
      </c>
      <c r="I251" s="152"/>
      <c r="J251" s="153">
        <f t="shared" si="0"/>
        <v>0</v>
      </c>
      <c r="K251" s="149" t="s">
        <v>1</v>
      </c>
      <c r="L251" s="32"/>
      <c r="M251" s="154" t="s">
        <v>1</v>
      </c>
      <c r="N251" s="155" t="s">
        <v>40</v>
      </c>
      <c r="O251" s="55"/>
      <c r="P251" s="156">
        <f t="shared" si="1"/>
        <v>0</v>
      </c>
      <c r="Q251" s="156">
        <v>0</v>
      </c>
      <c r="R251" s="156">
        <f t="shared" si="2"/>
        <v>0</v>
      </c>
      <c r="S251" s="156">
        <v>0</v>
      </c>
      <c r="T251" s="157">
        <f t="shared" si="3"/>
        <v>0</v>
      </c>
      <c r="AR251" s="158" t="s">
        <v>211</v>
      </c>
      <c r="AT251" s="158" t="s">
        <v>123</v>
      </c>
      <c r="AU251" s="158" t="s">
        <v>82</v>
      </c>
      <c r="AY251" s="17" t="s">
        <v>120</v>
      </c>
      <c r="BE251" s="159">
        <f t="shared" si="4"/>
        <v>0</v>
      </c>
      <c r="BF251" s="159">
        <f t="shared" si="5"/>
        <v>0</v>
      </c>
      <c r="BG251" s="159">
        <f t="shared" si="6"/>
        <v>0</v>
      </c>
      <c r="BH251" s="159">
        <f t="shared" si="7"/>
        <v>0</v>
      </c>
      <c r="BI251" s="159">
        <f t="shared" si="8"/>
        <v>0</v>
      </c>
      <c r="BJ251" s="17" t="s">
        <v>80</v>
      </c>
      <c r="BK251" s="159">
        <f t="shared" si="9"/>
        <v>0</v>
      </c>
      <c r="BL251" s="17" t="s">
        <v>211</v>
      </c>
      <c r="BM251" s="158" t="s">
        <v>371</v>
      </c>
    </row>
    <row r="252" spans="2:65" s="1" customFormat="1" ht="16.5" customHeight="1">
      <c r="B252" s="146"/>
      <c r="C252" s="147" t="s">
        <v>372</v>
      </c>
      <c r="D252" s="147" t="s">
        <v>123</v>
      </c>
      <c r="E252" s="148" t="s">
        <v>373</v>
      </c>
      <c r="F252" s="149" t="s">
        <v>374</v>
      </c>
      <c r="G252" s="150" t="s">
        <v>214</v>
      </c>
      <c r="H252" s="151">
        <v>1</v>
      </c>
      <c r="I252" s="152"/>
      <c r="J252" s="153">
        <f t="shared" si="0"/>
        <v>0</v>
      </c>
      <c r="K252" s="149" t="s">
        <v>1</v>
      </c>
      <c r="L252" s="32"/>
      <c r="M252" s="154" t="s">
        <v>1</v>
      </c>
      <c r="N252" s="155" t="s">
        <v>40</v>
      </c>
      <c r="O252" s="55"/>
      <c r="P252" s="156">
        <f t="shared" si="1"/>
        <v>0</v>
      </c>
      <c r="Q252" s="156">
        <v>0</v>
      </c>
      <c r="R252" s="156">
        <f t="shared" si="2"/>
        <v>0</v>
      </c>
      <c r="S252" s="156">
        <v>0</v>
      </c>
      <c r="T252" s="157">
        <f t="shared" si="3"/>
        <v>0</v>
      </c>
      <c r="AR252" s="158" t="s">
        <v>211</v>
      </c>
      <c r="AT252" s="158" t="s">
        <v>123</v>
      </c>
      <c r="AU252" s="158" t="s">
        <v>82</v>
      </c>
      <c r="AY252" s="17" t="s">
        <v>120</v>
      </c>
      <c r="BE252" s="159">
        <f t="shared" si="4"/>
        <v>0</v>
      </c>
      <c r="BF252" s="159">
        <f t="shared" si="5"/>
        <v>0</v>
      </c>
      <c r="BG252" s="159">
        <f t="shared" si="6"/>
        <v>0</v>
      </c>
      <c r="BH252" s="159">
        <f t="shared" si="7"/>
        <v>0</v>
      </c>
      <c r="BI252" s="159">
        <f t="shared" si="8"/>
        <v>0</v>
      </c>
      <c r="BJ252" s="17" t="s">
        <v>80</v>
      </c>
      <c r="BK252" s="159">
        <f t="shared" si="9"/>
        <v>0</v>
      </c>
      <c r="BL252" s="17" t="s">
        <v>211</v>
      </c>
      <c r="BM252" s="158" t="s">
        <v>375</v>
      </c>
    </row>
    <row r="253" spans="2:65" s="11" customFormat="1" ht="22.9" customHeight="1">
      <c r="B253" s="133"/>
      <c r="D253" s="134" t="s">
        <v>74</v>
      </c>
      <c r="E253" s="144" t="s">
        <v>376</v>
      </c>
      <c r="F253" s="144" t="s">
        <v>377</v>
      </c>
      <c r="I253" s="136"/>
      <c r="J253" s="145">
        <f>BK253</f>
        <v>0</v>
      </c>
      <c r="L253" s="133"/>
      <c r="M253" s="138"/>
      <c r="N253" s="139"/>
      <c r="O253" s="139"/>
      <c r="P253" s="140">
        <f>SUM(P254:P276)</f>
        <v>0</v>
      </c>
      <c r="Q253" s="139"/>
      <c r="R253" s="140">
        <f>SUM(R254:R276)</f>
        <v>0</v>
      </c>
      <c r="S253" s="139"/>
      <c r="T253" s="141">
        <f>SUM(T254:T276)</f>
        <v>1.7241495599999996</v>
      </c>
      <c r="AR253" s="134" t="s">
        <v>82</v>
      </c>
      <c r="AT253" s="142" t="s">
        <v>74</v>
      </c>
      <c r="AU253" s="142" t="s">
        <v>80</v>
      </c>
      <c r="AY253" s="134" t="s">
        <v>120</v>
      </c>
      <c r="BK253" s="143">
        <f>SUM(BK254:BK276)</f>
        <v>0</v>
      </c>
    </row>
    <row r="254" spans="2:65" s="1" customFormat="1" ht="16.5" customHeight="1">
      <c r="B254" s="146"/>
      <c r="C254" s="147" t="s">
        <v>378</v>
      </c>
      <c r="D254" s="147" t="s">
        <v>123</v>
      </c>
      <c r="E254" s="148" t="s">
        <v>379</v>
      </c>
      <c r="F254" s="149" t="s">
        <v>380</v>
      </c>
      <c r="G254" s="150" t="s">
        <v>381</v>
      </c>
      <c r="H254" s="151">
        <v>8</v>
      </c>
      <c r="I254" s="152"/>
      <c r="J254" s="153">
        <f>ROUND(I254*H254,2)</f>
        <v>0</v>
      </c>
      <c r="K254" s="149" t="s">
        <v>1</v>
      </c>
      <c r="L254" s="32"/>
      <c r="M254" s="154" t="s">
        <v>1</v>
      </c>
      <c r="N254" s="155" t="s">
        <v>40</v>
      </c>
      <c r="O254" s="55"/>
      <c r="P254" s="156">
        <f>O254*H254</f>
        <v>0</v>
      </c>
      <c r="Q254" s="156">
        <v>0</v>
      </c>
      <c r="R254" s="156">
        <f>Q254*H254</f>
        <v>0</v>
      </c>
      <c r="S254" s="156">
        <v>0</v>
      </c>
      <c r="T254" s="157">
        <f>S254*H254</f>
        <v>0</v>
      </c>
      <c r="AR254" s="158" t="s">
        <v>211</v>
      </c>
      <c r="AT254" s="158" t="s">
        <v>123</v>
      </c>
      <c r="AU254" s="158" t="s">
        <v>82</v>
      </c>
      <c r="AY254" s="17" t="s">
        <v>120</v>
      </c>
      <c r="BE254" s="159">
        <f>IF(N254="základní",J254,0)</f>
        <v>0</v>
      </c>
      <c r="BF254" s="159">
        <f>IF(N254="snížená",J254,0)</f>
        <v>0</v>
      </c>
      <c r="BG254" s="159">
        <f>IF(N254="zákl. přenesená",J254,0)</f>
        <v>0</v>
      </c>
      <c r="BH254" s="159">
        <f>IF(N254="sníž. přenesená",J254,0)</f>
        <v>0</v>
      </c>
      <c r="BI254" s="159">
        <f>IF(N254="nulová",J254,0)</f>
        <v>0</v>
      </c>
      <c r="BJ254" s="17" t="s">
        <v>80</v>
      </c>
      <c r="BK254" s="159">
        <f>ROUND(I254*H254,2)</f>
        <v>0</v>
      </c>
      <c r="BL254" s="17" t="s">
        <v>211</v>
      </c>
      <c r="BM254" s="158" t="s">
        <v>382</v>
      </c>
    </row>
    <row r="255" spans="2:65" s="13" customFormat="1">
      <c r="B255" s="168"/>
      <c r="D255" s="161" t="s">
        <v>130</v>
      </c>
      <c r="E255" s="169" t="s">
        <v>1</v>
      </c>
      <c r="F255" s="170" t="s">
        <v>383</v>
      </c>
      <c r="H255" s="171">
        <v>8</v>
      </c>
      <c r="I255" s="172"/>
      <c r="L255" s="168"/>
      <c r="M255" s="173"/>
      <c r="N255" s="174"/>
      <c r="O255" s="174"/>
      <c r="P255" s="174"/>
      <c r="Q255" s="174"/>
      <c r="R255" s="174"/>
      <c r="S255" s="174"/>
      <c r="T255" s="175"/>
      <c r="AT255" s="169" t="s">
        <v>130</v>
      </c>
      <c r="AU255" s="169" t="s">
        <v>82</v>
      </c>
      <c r="AV255" s="13" t="s">
        <v>82</v>
      </c>
      <c r="AW255" s="13" t="s">
        <v>32</v>
      </c>
      <c r="AX255" s="13" t="s">
        <v>80</v>
      </c>
      <c r="AY255" s="169" t="s">
        <v>120</v>
      </c>
    </row>
    <row r="256" spans="2:65" s="1" customFormat="1" ht="24" customHeight="1">
      <c r="B256" s="146"/>
      <c r="C256" s="147" t="s">
        <v>384</v>
      </c>
      <c r="D256" s="147" t="s">
        <v>123</v>
      </c>
      <c r="E256" s="148" t="s">
        <v>385</v>
      </c>
      <c r="F256" s="149" t="s">
        <v>386</v>
      </c>
      <c r="G256" s="150" t="s">
        <v>381</v>
      </c>
      <c r="H256" s="151">
        <v>8.8000000000000007</v>
      </c>
      <c r="I256" s="152"/>
      <c r="J256" s="153">
        <f>ROUND(I256*H256,2)</f>
        <v>0</v>
      </c>
      <c r="K256" s="149" t="s">
        <v>1</v>
      </c>
      <c r="L256" s="32"/>
      <c r="M256" s="154" t="s">
        <v>1</v>
      </c>
      <c r="N256" s="155" t="s">
        <v>40</v>
      </c>
      <c r="O256" s="55"/>
      <c r="P256" s="156">
        <f>O256*H256</f>
        <v>0</v>
      </c>
      <c r="Q256" s="156">
        <v>0</v>
      </c>
      <c r="R256" s="156">
        <f>Q256*H256</f>
        <v>0</v>
      </c>
      <c r="S256" s="156">
        <v>0</v>
      </c>
      <c r="T256" s="157">
        <f>S256*H256</f>
        <v>0</v>
      </c>
      <c r="AR256" s="158" t="s">
        <v>211</v>
      </c>
      <c r="AT256" s="158" t="s">
        <v>123</v>
      </c>
      <c r="AU256" s="158" t="s">
        <v>82</v>
      </c>
      <c r="AY256" s="17" t="s">
        <v>120</v>
      </c>
      <c r="BE256" s="159">
        <f>IF(N256="základní",J256,0)</f>
        <v>0</v>
      </c>
      <c r="BF256" s="159">
        <f>IF(N256="snížená",J256,0)</f>
        <v>0</v>
      </c>
      <c r="BG256" s="159">
        <f>IF(N256="zákl. přenesená",J256,0)</f>
        <v>0</v>
      </c>
      <c r="BH256" s="159">
        <f>IF(N256="sníž. přenesená",J256,0)</f>
        <v>0</v>
      </c>
      <c r="BI256" s="159">
        <f>IF(N256="nulová",J256,0)</f>
        <v>0</v>
      </c>
      <c r="BJ256" s="17" t="s">
        <v>80</v>
      </c>
      <c r="BK256" s="159">
        <f>ROUND(I256*H256,2)</f>
        <v>0</v>
      </c>
      <c r="BL256" s="17" t="s">
        <v>211</v>
      </c>
      <c r="BM256" s="158" t="s">
        <v>387</v>
      </c>
    </row>
    <row r="257" spans="2:65" s="12" customFormat="1">
      <c r="B257" s="160"/>
      <c r="D257" s="161" t="s">
        <v>130</v>
      </c>
      <c r="E257" s="162" t="s">
        <v>1</v>
      </c>
      <c r="F257" s="163" t="s">
        <v>615</v>
      </c>
      <c r="H257" s="162" t="s">
        <v>1</v>
      </c>
      <c r="I257" s="164"/>
      <c r="L257" s="160"/>
      <c r="M257" s="165"/>
      <c r="N257" s="166"/>
      <c r="O257" s="166"/>
      <c r="P257" s="166"/>
      <c r="Q257" s="166"/>
      <c r="R257" s="166"/>
      <c r="S257" s="166"/>
      <c r="T257" s="167"/>
      <c r="AT257" s="162" t="s">
        <v>130</v>
      </c>
      <c r="AU257" s="162" t="s">
        <v>82</v>
      </c>
      <c r="AV257" s="12" t="s">
        <v>80</v>
      </c>
      <c r="AW257" s="12" t="s">
        <v>32</v>
      </c>
      <c r="AX257" s="12" t="s">
        <v>75</v>
      </c>
      <c r="AY257" s="162" t="s">
        <v>120</v>
      </c>
    </row>
    <row r="258" spans="2:65" s="13" customFormat="1">
      <c r="B258" s="168"/>
      <c r="D258" s="161" t="s">
        <v>130</v>
      </c>
      <c r="E258" s="169" t="s">
        <v>1</v>
      </c>
      <c r="F258" s="170" t="s">
        <v>389</v>
      </c>
      <c r="H258" s="171">
        <v>1.8</v>
      </c>
      <c r="I258" s="172"/>
      <c r="L258" s="168"/>
      <c r="M258" s="173"/>
      <c r="N258" s="174"/>
      <c r="O258" s="174"/>
      <c r="P258" s="174"/>
      <c r="Q258" s="174"/>
      <c r="R258" s="174"/>
      <c r="S258" s="174"/>
      <c r="T258" s="175"/>
      <c r="AT258" s="169" t="s">
        <v>130</v>
      </c>
      <c r="AU258" s="169" t="s">
        <v>82</v>
      </c>
      <c r="AV258" s="13" t="s">
        <v>82</v>
      </c>
      <c r="AW258" s="13" t="s">
        <v>32</v>
      </c>
      <c r="AX258" s="13" t="s">
        <v>75</v>
      </c>
      <c r="AY258" s="169" t="s">
        <v>120</v>
      </c>
    </row>
    <row r="259" spans="2:65" s="12" customFormat="1">
      <c r="B259" s="160"/>
      <c r="D259" s="161" t="s">
        <v>130</v>
      </c>
      <c r="E259" s="162" t="s">
        <v>1</v>
      </c>
      <c r="F259" s="163" t="s">
        <v>390</v>
      </c>
      <c r="H259" s="162" t="s">
        <v>1</v>
      </c>
      <c r="I259" s="164"/>
      <c r="L259" s="160"/>
      <c r="M259" s="165"/>
      <c r="N259" s="166"/>
      <c r="O259" s="166"/>
      <c r="P259" s="166"/>
      <c r="Q259" s="166"/>
      <c r="R259" s="166"/>
      <c r="S259" s="166"/>
      <c r="T259" s="167"/>
      <c r="AT259" s="162" t="s">
        <v>130</v>
      </c>
      <c r="AU259" s="162" t="s">
        <v>82</v>
      </c>
      <c r="AV259" s="12" t="s">
        <v>80</v>
      </c>
      <c r="AW259" s="12" t="s">
        <v>32</v>
      </c>
      <c r="AX259" s="12" t="s">
        <v>75</v>
      </c>
      <c r="AY259" s="162" t="s">
        <v>120</v>
      </c>
    </row>
    <row r="260" spans="2:65" s="13" customFormat="1">
      <c r="B260" s="168"/>
      <c r="D260" s="161" t="s">
        <v>130</v>
      </c>
      <c r="E260" s="169" t="s">
        <v>1</v>
      </c>
      <c r="F260" s="170" t="s">
        <v>391</v>
      </c>
      <c r="H260" s="171">
        <v>7</v>
      </c>
      <c r="I260" s="172"/>
      <c r="L260" s="168"/>
      <c r="M260" s="173"/>
      <c r="N260" s="174"/>
      <c r="O260" s="174"/>
      <c r="P260" s="174"/>
      <c r="Q260" s="174"/>
      <c r="R260" s="174"/>
      <c r="S260" s="174"/>
      <c r="T260" s="175"/>
      <c r="AT260" s="169" t="s">
        <v>130</v>
      </c>
      <c r="AU260" s="169" t="s">
        <v>82</v>
      </c>
      <c r="AV260" s="13" t="s">
        <v>82</v>
      </c>
      <c r="AW260" s="13" t="s">
        <v>32</v>
      </c>
      <c r="AX260" s="13" t="s">
        <v>75</v>
      </c>
      <c r="AY260" s="169" t="s">
        <v>120</v>
      </c>
    </row>
    <row r="261" spans="2:65" s="14" customFormat="1">
      <c r="B261" s="176"/>
      <c r="D261" s="161" t="s">
        <v>130</v>
      </c>
      <c r="E261" s="177" t="s">
        <v>1</v>
      </c>
      <c r="F261" s="178" t="s">
        <v>152</v>
      </c>
      <c r="H261" s="179">
        <v>8.8000000000000007</v>
      </c>
      <c r="I261" s="180"/>
      <c r="L261" s="176"/>
      <c r="M261" s="181"/>
      <c r="N261" s="182"/>
      <c r="O261" s="182"/>
      <c r="P261" s="182"/>
      <c r="Q261" s="182"/>
      <c r="R261" s="182"/>
      <c r="S261" s="182"/>
      <c r="T261" s="183"/>
      <c r="AT261" s="177" t="s">
        <v>130</v>
      </c>
      <c r="AU261" s="177" t="s">
        <v>82</v>
      </c>
      <c r="AV261" s="14" t="s">
        <v>128</v>
      </c>
      <c r="AW261" s="14" t="s">
        <v>32</v>
      </c>
      <c r="AX261" s="14" t="s">
        <v>80</v>
      </c>
      <c r="AY261" s="177" t="s">
        <v>120</v>
      </c>
    </row>
    <row r="262" spans="2:65" s="1" customFormat="1" ht="16.5" customHeight="1">
      <c r="B262" s="146"/>
      <c r="C262" s="147" t="s">
        <v>392</v>
      </c>
      <c r="D262" s="147" t="s">
        <v>123</v>
      </c>
      <c r="E262" s="148" t="s">
        <v>393</v>
      </c>
      <c r="F262" s="149" t="s">
        <v>394</v>
      </c>
      <c r="G262" s="150" t="s">
        <v>126</v>
      </c>
      <c r="H262" s="151">
        <v>68.361999999999995</v>
      </c>
      <c r="I262" s="152"/>
      <c r="J262" s="153">
        <f>ROUND(I262*H262,2)</f>
        <v>0</v>
      </c>
      <c r="K262" s="149" t="s">
        <v>127</v>
      </c>
      <c r="L262" s="32"/>
      <c r="M262" s="154" t="s">
        <v>1</v>
      </c>
      <c r="N262" s="155" t="s">
        <v>40</v>
      </c>
      <c r="O262" s="55"/>
      <c r="P262" s="156">
        <f>O262*H262</f>
        <v>0</v>
      </c>
      <c r="Q262" s="156">
        <v>0</v>
      </c>
      <c r="R262" s="156">
        <f>Q262*H262</f>
        <v>0</v>
      </c>
      <c r="S262" s="156">
        <v>1.6379999999999999E-2</v>
      </c>
      <c r="T262" s="157">
        <f>S262*H262</f>
        <v>1.1197695599999997</v>
      </c>
      <c r="AR262" s="158" t="s">
        <v>211</v>
      </c>
      <c r="AT262" s="158" t="s">
        <v>123</v>
      </c>
      <c r="AU262" s="158" t="s">
        <v>82</v>
      </c>
      <c r="AY262" s="17" t="s">
        <v>120</v>
      </c>
      <c r="BE262" s="159">
        <f>IF(N262="základní",J262,0)</f>
        <v>0</v>
      </c>
      <c r="BF262" s="159">
        <f>IF(N262="snížená",J262,0)</f>
        <v>0</v>
      </c>
      <c r="BG262" s="159">
        <f>IF(N262="zákl. přenesená",J262,0)</f>
        <v>0</v>
      </c>
      <c r="BH262" s="159">
        <f>IF(N262="sníž. přenesená",J262,0)</f>
        <v>0</v>
      </c>
      <c r="BI262" s="159">
        <f>IF(N262="nulová",J262,0)</f>
        <v>0</v>
      </c>
      <c r="BJ262" s="17" t="s">
        <v>80</v>
      </c>
      <c r="BK262" s="159">
        <f>ROUND(I262*H262,2)</f>
        <v>0</v>
      </c>
      <c r="BL262" s="17" t="s">
        <v>211</v>
      </c>
      <c r="BM262" s="158" t="s">
        <v>395</v>
      </c>
    </row>
    <row r="263" spans="2:65" s="13" customFormat="1">
      <c r="B263" s="168"/>
      <c r="D263" s="161" t="s">
        <v>130</v>
      </c>
      <c r="E263" s="169" t="s">
        <v>1</v>
      </c>
      <c r="F263" s="170" t="s">
        <v>396</v>
      </c>
      <c r="H263" s="171">
        <v>68.361999999999995</v>
      </c>
      <c r="I263" s="172"/>
      <c r="L263" s="168"/>
      <c r="M263" s="173"/>
      <c r="N263" s="174"/>
      <c r="O263" s="174"/>
      <c r="P263" s="174"/>
      <c r="Q263" s="174"/>
      <c r="R263" s="174"/>
      <c r="S263" s="174"/>
      <c r="T263" s="175"/>
      <c r="AT263" s="169" t="s">
        <v>130</v>
      </c>
      <c r="AU263" s="169" t="s">
        <v>82</v>
      </c>
      <c r="AV263" s="13" t="s">
        <v>82</v>
      </c>
      <c r="AW263" s="13" t="s">
        <v>32</v>
      </c>
      <c r="AX263" s="13" t="s">
        <v>80</v>
      </c>
      <c r="AY263" s="169" t="s">
        <v>120</v>
      </c>
    </row>
    <row r="264" spans="2:65" s="1" customFormat="1" ht="16.5" customHeight="1">
      <c r="B264" s="146"/>
      <c r="C264" s="147" t="s">
        <v>397</v>
      </c>
      <c r="D264" s="147" t="s">
        <v>123</v>
      </c>
      <c r="E264" s="148" t="s">
        <v>398</v>
      </c>
      <c r="F264" s="149" t="s">
        <v>399</v>
      </c>
      <c r="G264" s="150" t="s">
        <v>194</v>
      </c>
      <c r="H264" s="151">
        <v>8.8000000000000007</v>
      </c>
      <c r="I264" s="152"/>
      <c r="J264" s="153">
        <f>ROUND(I264*H264,2)</f>
        <v>0</v>
      </c>
      <c r="K264" s="149" t="s">
        <v>127</v>
      </c>
      <c r="L264" s="32"/>
      <c r="M264" s="154" t="s">
        <v>1</v>
      </c>
      <c r="N264" s="155" t="s">
        <v>40</v>
      </c>
      <c r="O264" s="55"/>
      <c r="P264" s="156">
        <f>O264*H264</f>
        <v>0</v>
      </c>
      <c r="Q264" s="156">
        <v>0</v>
      </c>
      <c r="R264" s="156">
        <f>Q264*H264</f>
        <v>0</v>
      </c>
      <c r="S264" s="156">
        <v>1.9650000000000001E-2</v>
      </c>
      <c r="T264" s="157">
        <f>S264*H264</f>
        <v>0.17292000000000002</v>
      </c>
      <c r="AR264" s="158" t="s">
        <v>211</v>
      </c>
      <c r="AT264" s="158" t="s">
        <v>123</v>
      </c>
      <c r="AU264" s="158" t="s">
        <v>82</v>
      </c>
      <c r="AY264" s="17" t="s">
        <v>120</v>
      </c>
      <c r="BE264" s="159">
        <f>IF(N264="základní",J264,0)</f>
        <v>0</v>
      </c>
      <c r="BF264" s="159">
        <f>IF(N264="snížená",J264,0)</f>
        <v>0</v>
      </c>
      <c r="BG264" s="159">
        <f>IF(N264="zákl. přenesená",J264,0)</f>
        <v>0</v>
      </c>
      <c r="BH264" s="159">
        <f>IF(N264="sníž. přenesená",J264,0)</f>
        <v>0</v>
      </c>
      <c r="BI264" s="159">
        <f>IF(N264="nulová",J264,0)</f>
        <v>0</v>
      </c>
      <c r="BJ264" s="17" t="s">
        <v>80</v>
      </c>
      <c r="BK264" s="159">
        <f>ROUND(I264*H264,2)</f>
        <v>0</v>
      </c>
      <c r="BL264" s="17" t="s">
        <v>211</v>
      </c>
      <c r="BM264" s="158" t="s">
        <v>400</v>
      </c>
    </row>
    <row r="265" spans="2:65" s="12" customFormat="1">
      <c r="B265" s="160"/>
      <c r="D265" s="161" t="s">
        <v>130</v>
      </c>
      <c r="E265" s="162" t="s">
        <v>1</v>
      </c>
      <c r="F265" s="163" t="s">
        <v>388</v>
      </c>
      <c r="H265" s="162" t="s">
        <v>1</v>
      </c>
      <c r="I265" s="164"/>
      <c r="L265" s="160"/>
      <c r="M265" s="165"/>
      <c r="N265" s="166"/>
      <c r="O265" s="166"/>
      <c r="P265" s="166"/>
      <c r="Q265" s="166"/>
      <c r="R265" s="166"/>
      <c r="S265" s="166"/>
      <c r="T265" s="167"/>
      <c r="AT265" s="162" t="s">
        <v>130</v>
      </c>
      <c r="AU265" s="162" t="s">
        <v>82</v>
      </c>
      <c r="AV265" s="12" t="s">
        <v>80</v>
      </c>
      <c r="AW265" s="12" t="s">
        <v>32</v>
      </c>
      <c r="AX265" s="12" t="s">
        <v>75</v>
      </c>
      <c r="AY265" s="162" t="s">
        <v>120</v>
      </c>
    </row>
    <row r="266" spans="2:65" s="13" customFormat="1">
      <c r="B266" s="168"/>
      <c r="D266" s="161" t="s">
        <v>130</v>
      </c>
      <c r="E266" s="169" t="s">
        <v>1</v>
      </c>
      <c r="F266" s="170" t="s">
        <v>389</v>
      </c>
      <c r="H266" s="171">
        <v>1.8</v>
      </c>
      <c r="I266" s="172"/>
      <c r="L266" s="168"/>
      <c r="M266" s="173"/>
      <c r="N266" s="174"/>
      <c r="O266" s="174"/>
      <c r="P266" s="174"/>
      <c r="Q266" s="174"/>
      <c r="R266" s="174"/>
      <c r="S266" s="174"/>
      <c r="T266" s="175"/>
      <c r="AT266" s="169" t="s">
        <v>130</v>
      </c>
      <c r="AU266" s="169" t="s">
        <v>82</v>
      </c>
      <c r="AV266" s="13" t="s">
        <v>82</v>
      </c>
      <c r="AW266" s="13" t="s">
        <v>32</v>
      </c>
      <c r="AX266" s="13" t="s">
        <v>75</v>
      </c>
      <c r="AY266" s="169" t="s">
        <v>120</v>
      </c>
    </row>
    <row r="267" spans="2:65" s="12" customFormat="1">
      <c r="B267" s="160"/>
      <c r="D267" s="161" t="s">
        <v>130</v>
      </c>
      <c r="E267" s="162" t="s">
        <v>1</v>
      </c>
      <c r="F267" s="163" t="s">
        <v>390</v>
      </c>
      <c r="H267" s="162" t="s">
        <v>1</v>
      </c>
      <c r="I267" s="164"/>
      <c r="L267" s="160"/>
      <c r="M267" s="165"/>
      <c r="N267" s="166"/>
      <c r="O267" s="166"/>
      <c r="P267" s="166"/>
      <c r="Q267" s="166"/>
      <c r="R267" s="166"/>
      <c r="S267" s="166"/>
      <c r="T267" s="167"/>
      <c r="AT267" s="162" t="s">
        <v>130</v>
      </c>
      <c r="AU267" s="162" t="s">
        <v>82</v>
      </c>
      <c r="AV267" s="12" t="s">
        <v>80</v>
      </c>
      <c r="AW267" s="12" t="s">
        <v>32</v>
      </c>
      <c r="AX267" s="12" t="s">
        <v>75</v>
      </c>
      <c r="AY267" s="162" t="s">
        <v>120</v>
      </c>
    </row>
    <row r="268" spans="2:65" s="13" customFormat="1">
      <c r="B268" s="168"/>
      <c r="D268" s="161" t="s">
        <v>130</v>
      </c>
      <c r="E268" s="169" t="s">
        <v>1</v>
      </c>
      <c r="F268" s="170" t="s">
        <v>391</v>
      </c>
      <c r="H268" s="171">
        <v>7</v>
      </c>
      <c r="I268" s="172"/>
      <c r="L268" s="168"/>
      <c r="M268" s="173"/>
      <c r="N268" s="174"/>
      <c r="O268" s="174"/>
      <c r="P268" s="174"/>
      <c r="Q268" s="174"/>
      <c r="R268" s="174"/>
      <c r="S268" s="174"/>
      <c r="T268" s="175"/>
      <c r="AT268" s="169" t="s">
        <v>130</v>
      </c>
      <c r="AU268" s="169" t="s">
        <v>82</v>
      </c>
      <c r="AV268" s="13" t="s">
        <v>82</v>
      </c>
      <c r="AW268" s="13" t="s">
        <v>32</v>
      </c>
      <c r="AX268" s="13" t="s">
        <v>75</v>
      </c>
      <c r="AY268" s="169" t="s">
        <v>120</v>
      </c>
    </row>
    <row r="269" spans="2:65" s="14" customFormat="1">
      <c r="B269" s="176"/>
      <c r="D269" s="161" t="s">
        <v>130</v>
      </c>
      <c r="E269" s="177" t="s">
        <v>1</v>
      </c>
      <c r="F269" s="178" t="s">
        <v>152</v>
      </c>
      <c r="H269" s="179">
        <v>8.8000000000000007</v>
      </c>
      <c r="I269" s="180"/>
      <c r="L269" s="176"/>
      <c r="M269" s="181"/>
      <c r="N269" s="182"/>
      <c r="O269" s="182"/>
      <c r="P269" s="182"/>
      <c r="Q269" s="182"/>
      <c r="R269" s="182"/>
      <c r="S269" s="182"/>
      <c r="T269" s="183"/>
      <c r="AT269" s="177" t="s">
        <v>130</v>
      </c>
      <c r="AU269" s="177" t="s">
        <v>82</v>
      </c>
      <c r="AV269" s="14" t="s">
        <v>128</v>
      </c>
      <c r="AW269" s="14" t="s">
        <v>32</v>
      </c>
      <c r="AX269" s="14" t="s">
        <v>80</v>
      </c>
      <c r="AY269" s="177" t="s">
        <v>120</v>
      </c>
    </row>
    <row r="270" spans="2:65" s="1" customFormat="1" ht="16.5" customHeight="1">
      <c r="B270" s="146"/>
      <c r="C270" s="147" t="s">
        <v>401</v>
      </c>
      <c r="D270" s="147" t="s">
        <v>123</v>
      </c>
      <c r="E270" s="148" t="s">
        <v>402</v>
      </c>
      <c r="F270" s="149" t="s">
        <v>403</v>
      </c>
      <c r="G270" s="150" t="s">
        <v>194</v>
      </c>
      <c r="H270" s="151">
        <v>8</v>
      </c>
      <c r="I270" s="152"/>
      <c r="J270" s="153">
        <f>ROUND(I270*H270,2)</f>
        <v>0</v>
      </c>
      <c r="K270" s="149" t="s">
        <v>1</v>
      </c>
      <c r="L270" s="32"/>
      <c r="M270" s="154" t="s">
        <v>1</v>
      </c>
      <c r="N270" s="155" t="s">
        <v>40</v>
      </c>
      <c r="O270" s="55"/>
      <c r="P270" s="156">
        <f>O270*H270</f>
        <v>0</v>
      </c>
      <c r="Q270" s="156">
        <v>0</v>
      </c>
      <c r="R270" s="156">
        <f>Q270*H270</f>
        <v>0</v>
      </c>
      <c r="S270" s="156">
        <v>1.9650000000000001E-2</v>
      </c>
      <c r="T270" s="157">
        <f>S270*H270</f>
        <v>0.15720000000000001</v>
      </c>
      <c r="AR270" s="158" t="s">
        <v>211</v>
      </c>
      <c r="AT270" s="158" t="s">
        <v>123</v>
      </c>
      <c r="AU270" s="158" t="s">
        <v>82</v>
      </c>
      <c r="AY270" s="17" t="s">
        <v>120</v>
      </c>
      <c r="BE270" s="159">
        <f>IF(N270="základní",J270,0)</f>
        <v>0</v>
      </c>
      <c r="BF270" s="159">
        <f>IF(N270="snížená",J270,0)</f>
        <v>0</v>
      </c>
      <c r="BG270" s="159">
        <f>IF(N270="zákl. přenesená",J270,0)</f>
        <v>0</v>
      </c>
      <c r="BH270" s="159">
        <f>IF(N270="sníž. přenesená",J270,0)</f>
        <v>0</v>
      </c>
      <c r="BI270" s="159">
        <f>IF(N270="nulová",J270,0)</f>
        <v>0</v>
      </c>
      <c r="BJ270" s="17" t="s">
        <v>80</v>
      </c>
      <c r="BK270" s="159">
        <f>ROUND(I270*H270,2)</f>
        <v>0</v>
      </c>
      <c r="BL270" s="17" t="s">
        <v>211</v>
      </c>
      <c r="BM270" s="158" t="s">
        <v>404</v>
      </c>
    </row>
    <row r="271" spans="2:65" s="13" customFormat="1">
      <c r="B271" s="168"/>
      <c r="D271" s="161" t="s">
        <v>130</v>
      </c>
      <c r="E271" s="169" t="s">
        <v>1</v>
      </c>
      <c r="F271" s="170" t="s">
        <v>383</v>
      </c>
      <c r="H271" s="171">
        <v>8</v>
      </c>
      <c r="I271" s="172"/>
      <c r="L271" s="168"/>
      <c r="M271" s="173"/>
      <c r="N271" s="174"/>
      <c r="O271" s="174"/>
      <c r="P271" s="174"/>
      <c r="Q271" s="174"/>
      <c r="R271" s="174"/>
      <c r="S271" s="174"/>
      <c r="T271" s="175"/>
      <c r="AT271" s="169" t="s">
        <v>130</v>
      </c>
      <c r="AU271" s="169" t="s">
        <v>82</v>
      </c>
      <c r="AV271" s="13" t="s">
        <v>82</v>
      </c>
      <c r="AW271" s="13" t="s">
        <v>32</v>
      </c>
      <c r="AX271" s="13" t="s">
        <v>80</v>
      </c>
      <c r="AY271" s="169" t="s">
        <v>120</v>
      </c>
    </row>
    <row r="272" spans="2:65" s="1" customFormat="1" ht="24" customHeight="1">
      <c r="B272" s="146"/>
      <c r="C272" s="147" t="s">
        <v>405</v>
      </c>
      <c r="D272" s="147" t="s">
        <v>123</v>
      </c>
      <c r="E272" s="148" t="s">
        <v>406</v>
      </c>
      <c r="F272" s="149" t="s">
        <v>407</v>
      </c>
      <c r="G272" s="150" t="s">
        <v>126</v>
      </c>
      <c r="H272" s="151">
        <v>8.4</v>
      </c>
      <c r="I272" s="152"/>
      <c r="J272" s="153">
        <f>ROUND(I272*H272,2)</f>
        <v>0</v>
      </c>
      <c r="K272" s="149" t="s">
        <v>127</v>
      </c>
      <c r="L272" s="32"/>
      <c r="M272" s="154" t="s">
        <v>1</v>
      </c>
      <c r="N272" s="155" t="s">
        <v>40</v>
      </c>
      <c r="O272" s="55"/>
      <c r="P272" s="156">
        <f>O272*H272</f>
        <v>0</v>
      </c>
      <c r="Q272" s="156">
        <v>0</v>
      </c>
      <c r="R272" s="156">
        <f>Q272*H272</f>
        <v>0</v>
      </c>
      <c r="S272" s="156">
        <v>2.4649999999999998E-2</v>
      </c>
      <c r="T272" s="157">
        <f>S272*H272</f>
        <v>0.20705999999999999</v>
      </c>
      <c r="AR272" s="158" t="s">
        <v>211</v>
      </c>
      <c r="AT272" s="158" t="s">
        <v>123</v>
      </c>
      <c r="AU272" s="158" t="s">
        <v>82</v>
      </c>
      <c r="AY272" s="17" t="s">
        <v>120</v>
      </c>
      <c r="BE272" s="159">
        <f>IF(N272="základní",J272,0)</f>
        <v>0</v>
      </c>
      <c r="BF272" s="159">
        <f>IF(N272="snížená",J272,0)</f>
        <v>0</v>
      </c>
      <c r="BG272" s="159">
        <f>IF(N272="zákl. přenesená",J272,0)</f>
        <v>0</v>
      </c>
      <c r="BH272" s="159">
        <f>IF(N272="sníž. přenesená",J272,0)</f>
        <v>0</v>
      </c>
      <c r="BI272" s="159">
        <f>IF(N272="nulová",J272,0)</f>
        <v>0</v>
      </c>
      <c r="BJ272" s="17" t="s">
        <v>80</v>
      </c>
      <c r="BK272" s="159">
        <f>ROUND(I272*H272,2)</f>
        <v>0</v>
      </c>
      <c r="BL272" s="17" t="s">
        <v>211</v>
      </c>
      <c r="BM272" s="158" t="s">
        <v>408</v>
      </c>
    </row>
    <row r="273" spans="2:65" s="12" customFormat="1">
      <c r="B273" s="160"/>
      <c r="D273" s="161" t="s">
        <v>130</v>
      </c>
      <c r="E273" s="162" t="s">
        <v>1</v>
      </c>
      <c r="F273" s="163" t="s">
        <v>409</v>
      </c>
      <c r="H273" s="162" t="s">
        <v>1</v>
      </c>
      <c r="I273" s="164"/>
      <c r="L273" s="160"/>
      <c r="M273" s="165"/>
      <c r="N273" s="166"/>
      <c r="O273" s="166"/>
      <c r="P273" s="166"/>
      <c r="Q273" s="166"/>
      <c r="R273" s="166"/>
      <c r="S273" s="166"/>
      <c r="T273" s="167"/>
      <c r="AT273" s="162" t="s">
        <v>130</v>
      </c>
      <c r="AU273" s="162" t="s">
        <v>82</v>
      </c>
      <c r="AV273" s="12" t="s">
        <v>80</v>
      </c>
      <c r="AW273" s="12" t="s">
        <v>32</v>
      </c>
      <c r="AX273" s="12" t="s">
        <v>75</v>
      </c>
      <c r="AY273" s="162" t="s">
        <v>120</v>
      </c>
    </row>
    <row r="274" spans="2:65" s="13" customFormat="1">
      <c r="B274" s="168"/>
      <c r="D274" s="161" t="s">
        <v>130</v>
      </c>
      <c r="E274" s="169" t="s">
        <v>1</v>
      </c>
      <c r="F274" s="170" t="s">
        <v>410</v>
      </c>
      <c r="H274" s="171">
        <v>8.4</v>
      </c>
      <c r="I274" s="172"/>
      <c r="L274" s="168"/>
      <c r="M274" s="173"/>
      <c r="N274" s="174"/>
      <c r="O274" s="174"/>
      <c r="P274" s="174"/>
      <c r="Q274" s="174"/>
      <c r="R274" s="174"/>
      <c r="S274" s="174"/>
      <c r="T274" s="175"/>
      <c r="AT274" s="169" t="s">
        <v>130</v>
      </c>
      <c r="AU274" s="169" t="s">
        <v>82</v>
      </c>
      <c r="AV274" s="13" t="s">
        <v>82</v>
      </c>
      <c r="AW274" s="13" t="s">
        <v>32</v>
      </c>
      <c r="AX274" s="13" t="s">
        <v>80</v>
      </c>
      <c r="AY274" s="169" t="s">
        <v>120</v>
      </c>
    </row>
    <row r="275" spans="2:65" s="1" customFormat="1" ht="24" customHeight="1">
      <c r="B275" s="146"/>
      <c r="C275" s="147" t="s">
        <v>411</v>
      </c>
      <c r="D275" s="147" t="s">
        <v>123</v>
      </c>
      <c r="E275" s="148" t="s">
        <v>412</v>
      </c>
      <c r="F275" s="149" t="s">
        <v>413</v>
      </c>
      <c r="G275" s="150" t="s">
        <v>126</v>
      </c>
      <c r="H275" s="151">
        <v>8.4</v>
      </c>
      <c r="I275" s="152"/>
      <c r="J275" s="153">
        <f>ROUND(I275*H275,2)</f>
        <v>0</v>
      </c>
      <c r="K275" s="149" t="s">
        <v>127</v>
      </c>
      <c r="L275" s="32"/>
      <c r="M275" s="154" t="s">
        <v>1</v>
      </c>
      <c r="N275" s="155" t="s">
        <v>40</v>
      </c>
      <c r="O275" s="55"/>
      <c r="P275" s="156">
        <f>O275*H275</f>
        <v>0</v>
      </c>
      <c r="Q275" s="156">
        <v>0</v>
      </c>
      <c r="R275" s="156">
        <f>Q275*H275</f>
        <v>0</v>
      </c>
      <c r="S275" s="156">
        <v>8.0000000000000002E-3</v>
      </c>
      <c r="T275" s="157">
        <f>S275*H275</f>
        <v>6.720000000000001E-2</v>
      </c>
      <c r="AR275" s="158" t="s">
        <v>211</v>
      </c>
      <c r="AT275" s="158" t="s">
        <v>123</v>
      </c>
      <c r="AU275" s="158" t="s">
        <v>82</v>
      </c>
      <c r="AY275" s="17" t="s">
        <v>120</v>
      </c>
      <c r="BE275" s="159">
        <f>IF(N275="základní",J275,0)</f>
        <v>0</v>
      </c>
      <c r="BF275" s="159">
        <f>IF(N275="snížená",J275,0)</f>
        <v>0</v>
      </c>
      <c r="BG275" s="159">
        <f>IF(N275="zákl. přenesená",J275,0)</f>
        <v>0</v>
      </c>
      <c r="BH275" s="159">
        <f>IF(N275="sníž. přenesená",J275,0)</f>
        <v>0</v>
      </c>
      <c r="BI275" s="159">
        <f>IF(N275="nulová",J275,0)</f>
        <v>0</v>
      </c>
      <c r="BJ275" s="17" t="s">
        <v>80</v>
      </c>
      <c r="BK275" s="159">
        <f>ROUND(I275*H275,2)</f>
        <v>0</v>
      </c>
      <c r="BL275" s="17" t="s">
        <v>211</v>
      </c>
      <c r="BM275" s="158" t="s">
        <v>414</v>
      </c>
    </row>
    <row r="276" spans="2:65" s="1" customFormat="1" ht="24" customHeight="1">
      <c r="B276" s="146"/>
      <c r="C276" s="147" t="s">
        <v>415</v>
      </c>
      <c r="D276" s="147" t="s">
        <v>123</v>
      </c>
      <c r="E276" s="148" t="s">
        <v>416</v>
      </c>
      <c r="F276" s="149" t="s">
        <v>417</v>
      </c>
      <c r="G276" s="150" t="s">
        <v>328</v>
      </c>
      <c r="H276" s="194"/>
      <c r="I276" s="152"/>
      <c r="J276" s="153">
        <f>ROUND(I276*H276,2)</f>
        <v>0</v>
      </c>
      <c r="K276" s="149" t="s">
        <v>127</v>
      </c>
      <c r="L276" s="32"/>
      <c r="M276" s="154" t="s">
        <v>1</v>
      </c>
      <c r="N276" s="155" t="s">
        <v>40</v>
      </c>
      <c r="O276" s="55"/>
      <c r="P276" s="156">
        <f>O276*H276</f>
        <v>0</v>
      </c>
      <c r="Q276" s="156">
        <v>0</v>
      </c>
      <c r="R276" s="156">
        <f>Q276*H276</f>
        <v>0</v>
      </c>
      <c r="S276" s="156">
        <v>0</v>
      </c>
      <c r="T276" s="157">
        <f>S276*H276</f>
        <v>0</v>
      </c>
      <c r="AR276" s="158" t="s">
        <v>211</v>
      </c>
      <c r="AT276" s="158" t="s">
        <v>123</v>
      </c>
      <c r="AU276" s="158" t="s">
        <v>82</v>
      </c>
      <c r="AY276" s="17" t="s">
        <v>120</v>
      </c>
      <c r="BE276" s="159">
        <f>IF(N276="základní",J276,0)</f>
        <v>0</v>
      </c>
      <c r="BF276" s="159">
        <f>IF(N276="snížená",J276,0)</f>
        <v>0</v>
      </c>
      <c r="BG276" s="159">
        <f>IF(N276="zákl. přenesená",J276,0)</f>
        <v>0</v>
      </c>
      <c r="BH276" s="159">
        <f>IF(N276="sníž. přenesená",J276,0)</f>
        <v>0</v>
      </c>
      <c r="BI276" s="159">
        <f>IF(N276="nulová",J276,0)</f>
        <v>0</v>
      </c>
      <c r="BJ276" s="17" t="s">
        <v>80</v>
      </c>
      <c r="BK276" s="159">
        <f>ROUND(I276*H276,2)</f>
        <v>0</v>
      </c>
      <c r="BL276" s="17" t="s">
        <v>211</v>
      </c>
      <c r="BM276" s="158" t="s">
        <v>418</v>
      </c>
    </row>
    <row r="277" spans="2:65" s="11" customFormat="1" ht="22.9" customHeight="1">
      <c r="B277" s="133"/>
      <c r="D277" s="134" t="s">
        <v>74</v>
      </c>
      <c r="E277" s="144" t="s">
        <v>419</v>
      </c>
      <c r="F277" s="144" t="s">
        <v>420</v>
      </c>
      <c r="I277" s="136"/>
      <c r="J277" s="145">
        <f>BK277</f>
        <v>0</v>
      </c>
      <c r="L277" s="133"/>
      <c r="M277" s="138"/>
      <c r="N277" s="139"/>
      <c r="O277" s="139"/>
      <c r="P277" s="140">
        <f>SUM(P278:P280)</f>
        <v>0</v>
      </c>
      <c r="Q277" s="139"/>
      <c r="R277" s="140">
        <f>SUM(R278:R280)</f>
        <v>0</v>
      </c>
      <c r="S277" s="139"/>
      <c r="T277" s="141">
        <f>SUM(T278:T280)</f>
        <v>0</v>
      </c>
      <c r="AR277" s="134" t="s">
        <v>82</v>
      </c>
      <c r="AT277" s="142" t="s">
        <v>74</v>
      </c>
      <c r="AU277" s="142" t="s">
        <v>80</v>
      </c>
      <c r="AY277" s="134" t="s">
        <v>120</v>
      </c>
      <c r="BK277" s="143">
        <f>SUM(BK278:BK280)</f>
        <v>0</v>
      </c>
    </row>
    <row r="278" spans="2:65" s="1" customFormat="1" ht="36" customHeight="1">
      <c r="B278" s="146"/>
      <c r="C278" s="147" t="s">
        <v>421</v>
      </c>
      <c r="D278" s="147" t="s">
        <v>123</v>
      </c>
      <c r="E278" s="148" t="s">
        <v>422</v>
      </c>
      <c r="F278" s="149" t="s">
        <v>423</v>
      </c>
      <c r="G278" s="150" t="s">
        <v>206</v>
      </c>
      <c r="H278" s="151">
        <v>2</v>
      </c>
      <c r="I278" s="152"/>
      <c r="J278" s="153">
        <f>ROUND(I278*H278,2)</f>
        <v>0</v>
      </c>
      <c r="K278" s="149" t="s">
        <v>1</v>
      </c>
      <c r="L278" s="32"/>
      <c r="M278" s="154" t="s">
        <v>1</v>
      </c>
      <c r="N278" s="155" t="s">
        <v>40</v>
      </c>
      <c r="O278" s="55"/>
      <c r="P278" s="156">
        <f>O278*H278</f>
        <v>0</v>
      </c>
      <c r="Q278" s="156">
        <v>0</v>
      </c>
      <c r="R278" s="156">
        <f>Q278*H278</f>
        <v>0</v>
      </c>
      <c r="S278" s="156">
        <v>0</v>
      </c>
      <c r="T278" s="157">
        <f>S278*H278</f>
        <v>0</v>
      </c>
      <c r="AR278" s="158" t="s">
        <v>211</v>
      </c>
      <c r="AT278" s="158" t="s">
        <v>123</v>
      </c>
      <c r="AU278" s="158" t="s">
        <v>82</v>
      </c>
      <c r="AY278" s="17" t="s">
        <v>120</v>
      </c>
      <c r="BE278" s="159">
        <f>IF(N278="základní",J278,0)</f>
        <v>0</v>
      </c>
      <c r="BF278" s="159">
        <f>IF(N278="snížená",J278,0)</f>
        <v>0</v>
      </c>
      <c r="BG278" s="159">
        <f>IF(N278="zákl. přenesená",J278,0)</f>
        <v>0</v>
      </c>
      <c r="BH278" s="159">
        <f>IF(N278="sníž. přenesená",J278,0)</f>
        <v>0</v>
      </c>
      <c r="BI278" s="159">
        <f>IF(N278="nulová",J278,0)</f>
        <v>0</v>
      </c>
      <c r="BJ278" s="17" t="s">
        <v>80</v>
      </c>
      <c r="BK278" s="159">
        <f>ROUND(I278*H278,2)</f>
        <v>0</v>
      </c>
      <c r="BL278" s="17" t="s">
        <v>211</v>
      </c>
      <c r="BM278" s="158" t="s">
        <v>424</v>
      </c>
    </row>
    <row r="279" spans="2:65" s="1" customFormat="1" ht="16.5" customHeight="1">
      <c r="B279" s="146"/>
      <c r="C279" s="147" t="s">
        <v>425</v>
      </c>
      <c r="D279" s="147" t="s">
        <v>123</v>
      </c>
      <c r="E279" s="148" t="s">
        <v>426</v>
      </c>
      <c r="F279" s="149" t="s">
        <v>427</v>
      </c>
      <c r="G279" s="150" t="s">
        <v>214</v>
      </c>
      <c r="H279" s="151">
        <v>1</v>
      </c>
      <c r="I279" s="152"/>
      <c r="J279" s="153">
        <f>ROUND(I279*H279,2)</f>
        <v>0</v>
      </c>
      <c r="K279" s="149" t="s">
        <v>1</v>
      </c>
      <c r="L279" s="32"/>
      <c r="M279" s="154" t="s">
        <v>1</v>
      </c>
      <c r="N279" s="155" t="s">
        <v>40</v>
      </c>
      <c r="O279" s="55"/>
      <c r="P279" s="156">
        <f>O279*H279</f>
        <v>0</v>
      </c>
      <c r="Q279" s="156">
        <v>0</v>
      </c>
      <c r="R279" s="156">
        <f>Q279*H279</f>
        <v>0</v>
      </c>
      <c r="S279" s="156">
        <v>0</v>
      </c>
      <c r="T279" s="157">
        <f>S279*H279</f>
        <v>0</v>
      </c>
      <c r="AR279" s="158" t="s">
        <v>211</v>
      </c>
      <c r="AT279" s="158" t="s">
        <v>123</v>
      </c>
      <c r="AU279" s="158" t="s">
        <v>82</v>
      </c>
      <c r="AY279" s="17" t="s">
        <v>120</v>
      </c>
      <c r="BE279" s="159">
        <f>IF(N279="základní",J279,0)</f>
        <v>0</v>
      </c>
      <c r="BF279" s="159">
        <f>IF(N279="snížená",J279,0)</f>
        <v>0</v>
      </c>
      <c r="BG279" s="159">
        <f>IF(N279="zákl. přenesená",J279,0)</f>
        <v>0</v>
      </c>
      <c r="BH279" s="159">
        <f>IF(N279="sníž. přenesená",J279,0)</f>
        <v>0</v>
      </c>
      <c r="BI279" s="159">
        <f>IF(N279="nulová",J279,0)</f>
        <v>0</v>
      </c>
      <c r="BJ279" s="17" t="s">
        <v>80</v>
      </c>
      <c r="BK279" s="159">
        <f>ROUND(I279*H279,2)</f>
        <v>0</v>
      </c>
      <c r="BL279" s="17" t="s">
        <v>211</v>
      </c>
      <c r="BM279" s="158" t="s">
        <v>428</v>
      </c>
    </row>
    <row r="280" spans="2:65" s="1" customFormat="1" ht="24" customHeight="1">
      <c r="B280" s="146"/>
      <c r="C280" s="147" t="s">
        <v>429</v>
      </c>
      <c r="D280" s="147" t="s">
        <v>123</v>
      </c>
      <c r="E280" s="148" t="s">
        <v>416</v>
      </c>
      <c r="F280" s="149" t="s">
        <v>417</v>
      </c>
      <c r="G280" s="150" t="s">
        <v>328</v>
      </c>
      <c r="H280" s="194"/>
      <c r="I280" s="152"/>
      <c r="J280" s="153">
        <f>ROUND(I280*H280,2)</f>
        <v>0</v>
      </c>
      <c r="K280" s="149" t="s">
        <v>127</v>
      </c>
      <c r="L280" s="32"/>
      <c r="M280" s="154" t="s">
        <v>1</v>
      </c>
      <c r="N280" s="155" t="s">
        <v>40</v>
      </c>
      <c r="O280" s="55"/>
      <c r="P280" s="156">
        <f>O280*H280</f>
        <v>0</v>
      </c>
      <c r="Q280" s="156">
        <v>0</v>
      </c>
      <c r="R280" s="156">
        <f>Q280*H280</f>
        <v>0</v>
      </c>
      <c r="S280" s="156">
        <v>0</v>
      </c>
      <c r="T280" s="157">
        <f>S280*H280</f>
        <v>0</v>
      </c>
      <c r="AR280" s="158" t="s">
        <v>211</v>
      </c>
      <c r="AT280" s="158" t="s">
        <v>123</v>
      </c>
      <c r="AU280" s="158" t="s">
        <v>82</v>
      </c>
      <c r="AY280" s="17" t="s">
        <v>120</v>
      </c>
      <c r="BE280" s="159">
        <f>IF(N280="základní",J280,0)</f>
        <v>0</v>
      </c>
      <c r="BF280" s="159">
        <f>IF(N280="snížená",J280,0)</f>
        <v>0</v>
      </c>
      <c r="BG280" s="159">
        <f>IF(N280="zákl. přenesená",J280,0)</f>
        <v>0</v>
      </c>
      <c r="BH280" s="159">
        <f>IF(N280="sníž. přenesená",J280,0)</f>
        <v>0</v>
      </c>
      <c r="BI280" s="159">
        <f>IF(N280="nulová",J280,0)</f>
        <v>0</v>
      </c>
      <c r="BJ280" s="17" t="s">
        <v>80</v>
      </c>
      <c r="BK280" s="159">
        <f>ROUND(I280*H280,2)</f>
        <v>0</v>
      </c>
      <c r="BL280" s="17" t="s">
        <v>211</v>
      </c>
      <c r="BM280" s="158" t="s">
        <v>430</v>
      </c>
    </row>
    <row r="281" spans="2:65" s="11" customFormat="1" ht="22.9" customHeight="1">
      <c r="B281" s="133"/>
      <c r="D281" s="134" t="s">
        <v>74</v>
      </c>
      <c r="E281" s="144" t="s">
        <v>431</v>
      </c>
      <c r="F281" s="144" t="s">
        <v>432</v>
      </c>
      <c r="I281" s="136"/>
      <c r="J281" s="145">
        <f>BK281</f>
        <v>0</v>
      </c>
      <c r="L281" s="133"/>
      <c r="M281" s="138"/>
      <c r="N281" s="139"/>
      <c r="O281" s="139"/>
      <c r="P281" s="140">
        <f>SUM(P282:P295)</f>
        <v>0</v>
      </c>
      <c r="Q281" s="139"/>
      <c r="R281" s="140">
        <f>SUM(R282:R295)</f>
        <v>0</v>
      </c>
      <c r="S281" s="139"/>
      <c r="T281" s="141">
        <f>SUM(T282:T295)</f>
        <v>3.2000000000000001E-2</v>
      </c>
      <c r="AR281" s="134" t="s">
        <v>82</v>
      </c>
      <c r="AT281" s="142" t="s">
        <v>74</v>
      </c>
      <c r="AU281" s="142" t="s">
        <v>80</v>
      </c>
      <c r="AY281" s="134" t="s">
        <v>120</v>
      </c>
      <c r="BK281" s="143">
        <f>SUM(BK282:BK295)</f>
        <v>0</v>
      </c>
    </row>
    <row r="282" spans="2:65" s="1" customFormat="1" ht="36" customHeight="1">
      <c r="B282" s="146"/>
      <c r="C282" s="147" t="s">
        <v>433</v>
      </c>
      <c r="D282" s="147" t="s">
        <v>123</v>
      </c>
      <c r="E282" s="148" t="s">
        <v>434</v>
      </c>
      <c r="F282" s="149" t="s">
        <v>435</v>
      </c>
      <c r="G282" s="150" t="s">
        <v>126</v>
      </c>
      <c r="H282" s="151">
        <v>16</v>
      </c>
      <c r="I282" s="152"/>
      <c r="J282" s="153">
        <f>ROUND(I282*H282,2)</f>
        <v>0</v>
      </c>
      <c r="K282" s="149" t="s">
        <v>1</v>
      </c>
      <c r="L282" s="32"/>
      <c r="M282" s="154" t="s">
        <v>1</v>
      </c>
      <c r="N282" s="155" t="s">
        <v>40</v>
      </c>
      <c r="O282" s="55"/>
      <c r="P282" s="156">
        <f>O282*H282</f>
        <v>0</v>
      </c>
      <c r="Q282" s="156">
        <v>0</v>
      </c>
      <c r="R282" s="156">
        <f>Q282*H282</f>
        <v>0</v>
      </c>
      <c r="S282" s="156">
        <v>0</v>
      </c>
      <c r="T282" s="157">
        <f>S282*H282</f>
        <v>0</v>
      </c>
      <c r="AR282" s="158" t="s">
        <v>211</v>
      </c>
      <c r="AT282" s="158" t="s">
        <v>123</v>
      </c>
      <c r="AU282" s="158" t="s">
        <v>82</v>
      </c>
      <c r="AY282" s="17" t="s">
        <v>120</v>
      </c>
      <c r="BE282" s="159">
        <f>IF(N282="základní",J282,0)</f>
        <v>0</v>
      </c>
      <c r="BF282" s="159">
        <f>IF(N282="snížená",J282,0)</f>
        <v>0</v>
      </c>
      <c r="BG282" s="159">
        <f>IF(N282="zákl. přenesená",J282,0)</f>
        <v>0</v>
      </c>
      <c r="BH282" s="159">
        <f>IF(N282="sníž. přenesená",J282,0)</f>
        <v>0</v>
      </c>
      <c r="BI282" s="159">
        <f>IF(N282="nulová",J282,0)</f>
        <v>0</v>
      </c>
      <c r="BJ282" s="17" t="s">
        <v>80</v>
      </c>
      <c r="BK282" s="159">
        <f>ROUND(I282*H282,2)</f>
        <v>0</v>
      </c>
      <c r="BL282" s="17" t="s">
        <v>211</v>
      </c>
      <c r="BM282" s="158" t="s">
        <v>436</v>
      </c>
    </row>
    <row r="283" spans="2:65" s="12" customFormat="1">
      <c r="B283" s="160"/>
      <c r="D283" s="161" t="s">
        <v>130</v>
      </c>
      <c r="E283" s="162" t="s">
        <v>1</v>
      </c>
      <c r="F283" s="163" t="s">
        <v>437</v>
      </c>
      <c r="H283" s="162" t="s">
        <v>1</v>
      </c>
      <c r="I283" s="164"/>
      <c r="L283" s="160"/>
      <c r="M283" s="165"/>
      <c r="N283" s="166"/>
      <c r="O283" s="166"/>
      <c r="P283" s="166"/>
      <c r="Q283" s="166"/>
      <c r="R283" s="166"/>
      <c r="S283" s="166"/>
      <c r="T283" s="167"/>
      <c r="AT283" s="162" t="s">
        <v>130</v>
      </c>
      <c r="AU283" s="162" t="s">
        <v>82</v>
      </c>
      <c r="AV283" s="12" t="s">
        <v>80</v>
      </c>
      <c r="AW283" s="12" t="s">
        <v>32</v>
      </c>
      <c r="AX283" s="12" t="s">
        <v>75</v>
      </c>
      <c r="AY283" s="162" t="s">
        <v>120</v>
      </c>
    </row>
    <row r="284" spans="2:65" s="13" customFormat="1">
      <c r="B284" s="168"/>
      <c r="D284" s="161" t="s">
        <v>130</v>
      </c>
      <c r="E284" s="169" t="s">
        <v>1</v>
      </c>
      <c r="F284" s="170" t="s">
        <v>211</v>
      </c>
      <c r="H284" s="171">
        <v>16</v>
      </c>
      <c r="I284" s="172"/>
      <c r="L284" s="168"/>
      <c r="M284" s="173"/>
      <c r="N284" s="174"/>
      <c r="O284" s="174"/>
      <c r="P284" s="174"/>
      <c r="Q284" s="174"/>
      <c r="R284" s="174"/>
      <c r="S284" s="174"/>
      <c r="T284" s="175"/>
      <c r="AT284" s="169" t="s">
        <v>130</v>
      </c>
      <c r="AU284" s="169" t="s">
        <v>82</v>
      </c>
      <c r="AV284" s="13" t="s">
        <v>82</v>
      </c>
      <c r="AW284" s="13" t="s">
        <v>32</v>
      </c>
      <c r="AX284" s="13" t="s">
        <v>80</v>
      </c>
      <c r="AY284" s="169" t="s">
        <v>120</v>
      </c>
    </row>
    <row r="285" spans="2:65" s="1" customFormat="1" ht="16.5" customHeight="1">
      <c r="B285" s="146"/>
      <c r="C285" s="147" t="s">
        <v>438</v>
      </c>
      <c r="D285" s="147" t="s">
        <v>123</v>
      </c>
      <c r="E285" s="148" t="s">
        <v>439</v>
      </c>
      <c r="F285" s="149" t="s">
        <v>440</v>
      </c>
      <c r="G285" s="150" t="s">
        <v>381</v>
      </c>
      <c r="H285" s="151">
        <v>22.2</v>
      </c>
      <c r="I285" s="152"/>
      <c r="J285" s="153">
        <f>ROUND(I285*H285,2)</f>
        <v>0</v>
      </c>
      <c r="K285" s="149" t="s">
        <v>1</v>
      </c>
      <c r="L285" s="32"/>
      <c r="M285" s="154" t="s">
        <v>1</v>
      </c>
      <c r="N285" s="155" t="s">
        <v>40</v>
      </c>
      <c r="O285" s="55"/>
      <c r="P285" s="156">
        <f>O285*H285</f>
        <v>0</v>
      </c>
      <c r="Q285" s="156">
        <v>0</v>
      </c>
      <c r="R285" s="156">
        <f>Q285*H285</f>
        <v>0</v>
      </c>
      <c r="S285" s="156">
        <v>0</v>
      </c>
      <c r="T285" s="157">
        <f>S285*H285</f>
        <v>0</v>
      </c>
      <c r="AR285" s="158" t="s">
        <v>211</v>
      </c>
      <c r="AT285" s="158" t="s">
        <v>123</v>
      </c>
      <c r="AU285" s="158" t="s">
        <v>82</v>
      </c>
      <c r="AY285" s="17" t="s">
        <v>120</v>
      </c>
      <c r="BE285" s="159">
        <f>IF(N285="základní",J285,0)</f>
        <v>0</v>
      </c>
      <c r="BF285" s="159">
        <f>IF(N285="snížená",J285,0)</f>
        <v>0</v>
      </c>
      <c r="BG285" s="159">
        <f>IF(N285="zákl. přenesená",J285,0)</f>
        <v>0</v>
      </c>
      <c r="BH285" s="159">
        <f>IF(N285="sníž. přenesená",J285,0)</f>
        <v>0</v>
      </c>
      <c r="BI285" s="159">
        <f>IF(N285="nulová",J285,0)</f>
        <v>0</v>
      </c>
      <c r="BJ285" s="17" t="s">
        <v>80</v>
      </c>
      <c r="BK285" s="159">
        <f>ROUND(I285*H285,2)</f>
        <v>0</v>
      </c>
      <c r="BL285" s="17" t="s">
        <v>211</v>
      </c>
      <c r="BM285" s="158" t="s">
        <v>441</v>
      </c>
    </row>
    <row r="286" spans="2:65" s="13" customFormat="1">
      <c r="B286" s="168"/>
      <c r="D286" s="161" t="s">
        <v>130</v>
      </c>
      <c r="E286" s="169" t="s">
        <v>1</v>
      </c>
      <c r="F286" s="170" t="s">
        <v>442</v>
      </c>
      <c r="H286" s="171">
        <v>22.2</v>
      </c>
      <c r="I286" s="172"/>
      <c r="L286" s="168"/>
      <c r="M286" s="173"/>
      <c r="N286" s="174"/>
      <c r="O286" s="174"/>
      <c r="P286" s="174"/>
      <c r="Q286" s="174"/>
      <c r="R286" s="174"/>
      <c r="S286" s="174"/>
      <c r="T286" s="175"/>
      <c r="AT286" s="169" t="s">
        <v>130</v>
      </c>
      <c r="AU286" s="169" t="s">
        <v>82</v>
      </c>
      <c r="AV286" s="13" t="s">
        <v>82</v>
      </c>
      <c r="AW286" s="13" t="s">
        <v>32</v>
      </c>
      <c r="AX286" s="13" t="s">
        <v>80</v>
      </c>
      <c r="AY286" s="169" t="s">
        <v>120</v>
      </c>
    </row>
    <row r="287" spans="2:65" s="1" customFormat="1" ht="16.5" customHeight="1">
      <c r="B287" s="146"/>
      <c r="C287" s="147" t="s">
        <v>443</v>
      </c>
      <c r="D287" s="147" t="s">
        <v>123</v>
      </c>
      <c r="E287" s="148" t="s">
        <v>444</v>
      </c>
      <c r="F287" s="149" t="s">
        <v>445</v>
      </c>
      <c r="G287" s="150" t="s">
        <v>206</v>
      </c>
      <c r="H287" s="151">
        <v>1</v>
      </c>
      <c r="I287" s="152"/>
      <c r="J287" s="153">
        <f>ROUND(I287*H287,2)</f>
        <v>0</v>
      </c>
      <c r="K287" s="149" t="s">
        <v>1</v>
      </c>
      <c r="L287" s="32"/>
      <c r="M287" s="154" t="s">
        <v>1</v>
      </c>
      <c r="N287" s="155" t="s">
        <v>40</v>
      </c>
      <c r="O287" s="55"/>
      <c r="P287" s="156">
        <f>O287*H287</f>
        <v>0</v>
      </c>
      <c r="Q287" s="156">
        <v>0</v>
      </c>
      <c r="R287" s="156">
        <f>Q287*H287</f>
        <v>0</v>
      </c>
      <c r="S287" s="156">
        <v>0</v>
      </c>
      <c r="T287" s="157">
        <f>S287*H287</f>
        <v>0</v>
      </c>
      <c r="AR287" s="158" t="s">
        <v>211</v>
      </c>
      <c r="AT287" s="158" t="s">
        <v>123</v>
      </c>
      <c r="AU287" s="158" t="s">
        <v>82</v>
      </c>
      <c r="AY287" s="17" t="s">
        <v>120</v>
      </c>
      <c r="BE287" s="159">
        <f>IF(N287="základní",J287,0)</f>
        <v>0</v>
      </c>
      <c r="BF287" s="159">
        <f>IF(N287="snížená",J287,0)</f>
        <v>0</v>
      </c>
      <c r="BG287" s="159">
        <f>IF(N287="zákl. přenesená",J287,0)</f>
        <v>0</v>
      </c>
      <c r="BH287" s="159">
        <f>IF(N287="sníž. přenesená",J287,0)</f>
        <v>0</v>
      </c>
      <c r="BI287" s="159">
        <f>IF(N287="nulová",J287,0)</f>
        <v>0</v>
      </c>
      <c r="BJ287" s="17" t="s">
        <v>80</v>
      </c>
      <c r="BK287" s="159">
        <f>ROUND(I287*H287,2)</f>
        <v>0</v>
      </c>
      <c r="BL287" s="17" t="s">
        <v>211</v>
      </c>
      <c r="BM287" s="158" t="s">
        <v>446</v>
      </c>
    </row>
    <row r="288" spans="2:65" s="1" customFormat="1" ht="16.5" customHeight="1">
      <c r="B288" s="146"/>
      <c r="C288" s="147" t="s">
        <v>447</v>
      </c>
      <c r="D288" s="147" t="s">
        <v>123</v>
      </c>
      <c r="E288" s="148" t="s">
        <v>448</v>
      </c>
      <c r="F288" s="149" t="s">
        <v>449</v>
      </c>
      <c r="G288" s="150" t="s">
        <v>206</v>
      </c>
      <c r="H288" s="151">
        <v>1</v>
      </c>
      <c r="I288" s="152"/>
      <c r="J288" s="153">
        <f>ROUND(I288*H288,2)</f>
        <v>0</v>
      </c>
      <c r="K288" s="149" t="s">
        <v>1</v>
      </c>
      <c r="L288" s="32"/>
      <c r="M288" s="154" t="s">
        <v>1</v>
      </c>
      <c r="N288" s="155" t="s">
        <v>40</v>
      </c>
      <c r="O288" s="55"/>
      <c r="P288" s="156">
        <f>O288*H288</f>
        <v>0</v>
      </c>
      <c r="Q288" s="156">
        <v>0</v>
      </c>
      <c r="R288" s="156">
        <f>Q288*H288</f>
        <v>0</v>
      </c>
      <c r="S288" s="156">
        <v>0</v>
      </c>
      <c r="T288" s="157">
        <f>S288*H288</f>
        <v>0</v>
      </c>
      <c r="AR288" s="158" t="s">
        <v>211</v>
      </c>
      <c r="AT288" s="158" t="s">
        <v>123</v>
      </c>
      <c r="AU288" s="158" t="s">
        <v>82</v>
      </c>
      <c r="AY288" s="17" t="s">
        <v>120</v>
      </c>
      <c r="BE288" s="159">
        <f>IF(N288="základní",J288,0)</f>
        <v>0</v>
      </c>
      <c r="BF288" s="159">
        <f>IF(N288="snížená",J288,0)</f>
        <v>0</v>
      </c>
      <c r="BG288" s="159">
        <f>IF(N288="zákl. přenesená",J288,0)</f>
        <v>0</v>
      </c>
      <c r="BH288" s="159">
        <f>IF(N288="sníž. přenesená",J288,0)</f>
        <v>0</v>
      </c>
      <c r="BI288" s="159">
        <f>IF(N288="nulová",J288,0)</f>
        <v>0</v>
      </c>
      <c r="BJ288" s="17" t="s">
        <v>80</v>
      </c>
      <c r="BK288" s="159">
        <f>ROUND(I288*H288,2)</f>
        <v>0</v>
      </c>
      <c r="BL288" s="17" t="s">
        <v>211</v>
      </c>
      <c r="BM288" s="158" t="s">
        <v>450</v>
      </c>
    </row>
    <row r="289" spans="2:65" s="1" customFormat="1" ht="24" customHeight="1">
      <c r="B289" s="146"/>
      <c r="C289" s="147" t="s">
        <v>451</v>
      </c>
      <c r="D289" s="147" t="s">
        <v>123</v>
      </c>
      <c r="E289" s="148" t="s">
        <v>452</v>
      </c>
      <c r="F289" s="149" t="s">
        <v>453</v>
      </c>
      <c r="G289" s="150" t="s">
        <v>454</v>
      </c>
      <c r="H289" s="151">
        <v>32</v>
      </c>
      <c r="I289" s="152"/>
      <c r="J289" s="153">
        <f>ROUND(I289*H289,2)</f>
        <v>0</v>
      </c>
      <c r="K289" s="149" t="s">
        <v>127</v>
      </c>
      <c r="L289" s="32"/>
      <c r="M289" s="154" t="s">
        <v>1</v>
      </c>
      <c r="N289" s="155" t="s">
        <v>40</v>
      </c>
      <c r="O289" s="55"/>
      <c r="P289" s="156">
        <f>O289*H289</f>
        <v>0</v>
      </c>
      <c r="Q289" s="156">
        <v>0</v>
      </c>
      <c r="R289" s="156">
        <f>Q289*H289</f>
        <v>0</v>
      </c>
      <c r="S289" s="156">
        <v>1E-3</v>
      </c>
      <c r="T289" s="157">
        <f>S289*H289</f>
        <v>3.2000000000000001E-2</v>
      </c>
      <c r="AR289" s="158" t="s">
        <v>211</v>
      </c>
      <c r="AT289" s="158" t="s">
        <v>123</v>
      </c>
      <c r="AU289" s="158" t="s">
        <v>82</v>
      </c>
      <c r="AY289" s="17" t="s">
        <v>120</v>
      </c>
      <c r="BE289" s="159">
        <f>IF(N289="základní",J289,0)</f>
        <v>0</v>
      </c>
      <c r="BF289" s="159">
        <f>IF(N289="snížená",J289,0)</f>
        <v>0</v>
      </c>
      <c r="BG289" s="159">
        <f>IF(N289="zákl. přenesená",J289,0)</f>
        <v>0</v>
      </c>
      <c r="BH289" s="159">
        <f>IF(N289="sníž. přenesená",J289,0)</f>
        <v>0</v>
      </c>
      <c r="BI289" s="159">
        <f>IF(N289="nulová",J289,0)</f>
        <v>0</v>
      </c>
      <c r="BJ289" s="17" t="s">
        <v>80</v>
      </c>
      <c r="BK289" s="159">
        <f>ROUND(I289*H289,2)</f>
        <v>0</v>
      </c>
      <c r="BL289" s="17" t="s">
        <v>211</v>
      </c>
      <c r="BM289" s="158" t="s">
        <v>455</v>
      </c>
    </row>
    <row r="290" spans="2:65" s="12" customFormat="1">
      <c r="B290" s="160"/>
      <c r="D290" s="161" t="s">
        <v>130</v>
      </c>
      <c r="E290" s="162" t="s">
        <v>1</v>
      </c>
      <c r="F290" s="163" t="s">
        <v>456</v>
      </c>
      <c r="H290" s="162" t="s">
        <v>1</v>
      </c>
      <c r="I290" s="164"/>
      <c r="L290" s="160"/>
      <c r="M290" s="165"/>
      <c r="N290" s="166"/>
      <c r="O290" s="166"/>
      <c r="P290" s="166"/>
      <c r="Q290" s="166"/>
      <c r="R290" s="166"/>
      <c r="S290" s="166"/>
      <c r="T290" s="167"/>
      <c r="AT290" s="162" t="s">
        <v>130</v>
      </c>
      <c r="AU290" s="162" t="s">
        <v>82</v>
      </c>
      <c r="AV290" s="12" t="s">
        <v>80</v>
      </c>
      <c r="AW290" s="12" t="s">
        <v>32</v>
      </c>
      <c r="AX290" s="12" t="s">
        <v>75</v>
      </c>
      <c r="AY290" s="162" t="s">
        <v>120</v>
      </c>
    </row>
    <row r="291" spans="2:65" s="13" customFormat="1">
      <c r="B291" s="168"/>
      <c r="D291" s="161" t="s">
        <v>130</v>
      </c>
      <c r="E291" s="169" t="s">
        <v>1</v>
      </c>
      <c r="F291" s="170" t="s">
        <v>457</v>
      </c>
      <c r="H291" s="171">
        <v>20</v>
      </c>
      <c r="I291" s="172"/>
      <c r="L291" s="168"/>
      <c r="M291" s="173"/>
      <c r="N291" s="174"/>
      <c r="O291" s="174"/>
      <c r="P291" s="174"/>
      <c r="Q291" s="174"/>
      <c r="R291" s="174"/>
      <c r="S291" s="174"/>
      <c r="T291" s="175"/>
      <c r="AT291" s="169" t="s">
        <v>130</v>
      </c>
      <c r="AU291" s="169" t="s">
        <v>82</v>
      </c>
      <c r="AV291" s="13" t="s">
        <v>82</v>
      </c>
      <c r="AW291" s="13" t="s">
        <v>32</v>
      </c>
      <c r="AX291" s="13" t="s">
        <v>75</v>
      </c>
      <c r="AY291" s="169" t="s">
        <v>120</v>
      </c>
    </row>
    <row r="292" spans="2:65" s="12" customFormat="1">
      <c r="B292" s="160"/>
      <c r="D292" s="161" t="s">
        <v>130</v>
      </c>
      <c r="E292" s="162" t="s">
        <v>1</v>
      </c>
      <c r="F292" s="163" t="s">
        <v>458</v>
      </c>
      <c r="H292" s="162" t="s">
        <v>1</v>
      </c>
      <c r="I292" s="164"/>
      <c r="L292" s="160"/>
      <c r="M292" s="165"/>
      <c r="N292" s="166"/>
      <c r="O292" s="166"/>
      <c r="P292" s="166"/>
      <c r="Q292" s="166"/>
      <c r="R292" s="166"/>
      <c r="S292" s="166"/>
      <c r="T292" s="167"/>
      <c r="AT292" s="162" t="s">
        <v>130</v>
      </c>
      <c r="AU292" s="162" t="s">
        <v>82</v>
      </c>
      <c r="AV292" s="12" t="s">
        <v>80</v>
      </c>
      <c r="AW292" s="12" t="s">
        <v>32</v>
      </c>
      <c r="AX292" s="12" t="s">
        <v>75</v>
      </c>
      <c r="AY292" s="162" t="s">
        <v>120</v>
      </c>
    </row>
    <row r="293" spans="2:65" s="13" customFormat="1">
      <c r="B293" s="168"/>
      <c r="D293" s="161" t="s">
        <v>130</v>
      </c>
      <c r="E293" s="169" t="s">
        <v>1</v>
      </c>
      <c r="F293" s="170" t="s">
        <v>459</v>
      </c>
      <c r="H293" s="171">
        <v>12</v>
      </c>
      <c r="I293" s="172"/>
      <c r="L293" s="168"/>
      <c r="M293" s="173"/>
      <c r="N293" s="174"/>
      <c r="O293" s="174"/>
      <c r="P293" s="174"/>
      <c r="Q293" s="174"/>
      <c r="R293" s="174"/>
      <c r="S293" s="174"/>
      <c r="T293" s="175"/>
      <c r="AT293" s="169" t="s">
        <v>130</v>
      </c>
      <c r="AU293" s="169" t="s">
        <v>82</v>
      </c>
      <c r="AV293" s="13" t="s">
        <v>82</v>
      </c>
      <c r="AW293" s="13" t="s">
        <v>32</v>
      </c>
      <c r="AX293" s="13" t="s">
        <v>75</v>
      </c>
      <c r="AY293" s="169" t="s">
        <v>120</v>
      </c>
    </row>
    <row r="294" spans="2:65" s="14" customFormat="1">
      <c r="B294" s="176"/>
      <c r="D294" s="161" t="s">
        <v>130</v>
      </c>
      <c r="E294" s="177" t="s">
        <v>1</v>
      </c>
      <c r="F294" s="178" t="s">
        <v>152</v>
      </c>
      <c r="H294" s="179">
        <v>32</v>
      </c>
      <c r="I294" s="180"/>
      <c r="L294" s="176"/>
      <c r="M294" s="181"/>
      <c r="N294" s="182"/>
      <c r="O294" s="182"/>
      <c r="P294" s="182"/>
      <c r="Q294" s="182"/>
      <c r="R294" s="182"/>
      <c r="S294" s="182"/>
      <c r="T294" s="183"/>
      <c r="AT294" s="177" t="s">
        <v>130</v>
      </c>
      <c r="AU294" s="177" t="s">
        <v>82</v>
      </c>
      <c r="AV294" s="14" t="s">
        <v>128</v>
      </c>
      <c r="AW294" s="14" t="s">
        <v>32</v>
      </c>
      <c r="AX294" s="14" t="s">
        <v>80</v>
      </c>
      <c r="AY294" s="177" t="s">
        <v>120</v>
      </c>
    </row>
    <row r="295" spans="2:65" s="1" customFormat="1" ht="24" customHeight="1">
      <c r="B295" s="146"/>
      <c r="C295" s="147" t="s">
        <v>460</v>
      </c>
      <c r="D295" s="147" t="s">
        <v>123</v>
      </c>
      <c r="E295" s="148" t="s">
        <v>461</v>
      </c>
      <c r="F295" s="149" t="s">
        <v>462</v>
      </c>
      <c r="G295" s="150" t="s">
        <v>328</v>
      </c>
      <c r="H295" s="194"/>
      <c r="I295" s="152"/>
      <c r="J295" s="153">
        <f>ROUND(I295*H295,2)</f>
        <v>0</v>
      </c>
      <c r="K295" s="149" t="s">
        <v>127</v>
      </c>
      <c r="L295" s="32"/>
      <c r="M295" s="154" t="s">
        <v>1</v>
      </c>
      <c r="N295" s="155" t="s">
        <v>40</v>
      </c>
      <c r="O295" s="55"/>
      <c r="P295" s="156">
        <f>O295*H295</f>
        <v>0</v>
      </c>
      <c r="Q295" s="156">
        <v>0</v>
      </c>
      <c r="R295" s="156">
        <f>Q295*H295</f>
        <v>0</v>
      </c>
      <c r="S295" s="156">
        <v>0</v>
      </c>
      <c r="T295" s="157">
        <f>S295*H295</f>
        <v>0</v>
      </c>
      <c r="AR295" s="158" t="s">
        <v>211</v>
      </c>
      <c r="AT295" s="158" t="s">
        <v>123</v>
      </c>
      <c r="AU295" s="158" t="s">
        <v>82</v>
      </c>
      <c r="AY295" s="17" t="s">
        <v>120</v>
      </c>
      <c r="BE295" s="159">
        <f>IF(N295="základní",J295,0)</f>
        <v>0</v>
      </c>
      <c r="BF295" s="159">
        <f>IF(N295="snížená",J295,0)</f>
        <v>0</v>
      </c>
      <c r="BG295" s="159">
        <f>IF(N295="zákl. přenesená",J295,0)</f>
        <v>0</v>
      </c>
      <c r="BH295" s="159">
        <f>IF(N295="sníž. přenesená",J295,0)</f>
        <v>0</v>
      </c>
      <c r="BI295" s="159">
        <f>IF(N295="nulová",J295,0)</f>
        <v>0</v>
      </c>
      <c r="BJ295" s="17" t="s">
        <v>80</v>
      </c>
      <c r="BK295" s="159">
        <f>ROUND(I295*H295,2)</f>
        <v>0</v>
      </c>
      <c r="BL295" s="17" t="s">
        <v>211</v>
      </c>
      <c r="BM295" s="158" t="s">
        <v>463</v>
      </c>
    </row>
    <row r="296" spans="2:65" s="11" customFormat="1" ht="22.9" customHeight="1">
      <c r="B296" s="133"/>
      <c r="D296" s="134" t="s">
        <v>74</v>
      </c>
      <c r="E296" s="144" t="s">
        <v>464</v>
      </c>
      <c r="F296" s="144" t="s">
        <v>465</v>
      </c>
      <c r="I296" s="136"/>
      <c r="J296" s="145">
        <f>BK296</f>
        <v>0</v>
      </c>
      <c r="L296" s="133"/>
      <c r="M296" s="138"/>
      <c r="N296" s="139"/>
      <c r="O296" s="139"/>
      <c r="P296" s="140">
        <f>SUM(P297:P353)</f>
        <v>0</v>
      </c>
      <c r="Q296" s="139"/>
      <c r="R296" s="140">
        <f>SUM(R297:R353)</f>
        <v>1.3984675</v>
      </c>
      <c r="S296" s="139"/>
      <c r="T296" s="141">
        <f>SUM(T297:T353)</f>
        <v>5.4040713999999994</v>
      </c>
      <c r="AR296" s="134" t="s">
        <v>82</v>
      </c>
      <c r="AT296" s="142" t="s">
        <v>74</v>
      </c>
      <c r="AU296" s="142" t="s">
        <v>80</v>
      </c>
      <c r="AY296" s="134" t="s">
        <v>120</v>
      </c>
      <c r="BK296" s="143">
        <f>SUM(BK297:BK353)</f>
        <v>0</v>
      </c>
    </row>
    <row r="297" spans="2:65" s="1" customFormat="1" ht="16.5" customHeight="1">
      <c r="B297" s="146"/>
      <c r="C297" s="147" t="s">
        <v>466</v>
      </c>
      <c r="D297" s="147" t="s">
        <v>123</v>
      </c>
      <c r="E297" s="148" t="s">
        <v>467</v>
      </c>
      <c r="F297" s="149" t="s">
        <v>468</v>
      </c>
      <c r="G297" s="150" t="s">
        <v>381</v>
      </c>
      <c r="H297" s="151">
        <v>7</v>
      </c>
      <c r="I297" s="152"/>
      <c r="J297" s="153">
        <f>ROUND(I297*H297,2)</f>
        <v>0</v>
      </c>
      <c r="K297" s="149" t="s">
        <v>1</v>
      </c>
      <c r="L297" s="32"/>
      <c r="M297" s="154" t="s">
        <v>1</v>
      </c>
      <c r="N297" s="155" t="s">
        <v>40</v>
      </c>
      <c r="O297" s="55"/>
      <c r="P297" s="156">
        <f>O297*H297</f>
        <v>0</v>
      </c>
      <c r="Q297" s="156">
        <v>0</v>
      </c>
      <c r="R297" s="156">
        <f>Q297*H297</f>
        <v>0</v>
      </c>
      <c r="S297" s="156">
        <v>0</v>
      </c>
      <c r="T297" s="157">
        <f>S297*H297</f>
        <v>0</v>
      </c>
      <c r="AR297" s="158" t="s">
        <v>211</v>
      </c>
      <c r="AT297" s="158" t="s">
        <v>123</v>
      </c>
      <c r="AU297" s="158" t="s">
        <v>82</v>
      </c>
      <c r="AY297" s="17" t="s">
        <v>120</v>
      </c>
      <c r="BE297" s="159">
        <f>IF(N297="základní",J297,0)</f>
        <v>0</v>
      </c>
      <c r="BF297" s="159">
        <f>IF(N297="snížená",J297,0)</f>
        <v>0</v>
      </c>
      <c r="BG297" s="159">
        <f>IF(N297="zákl. přenesená",J297,0)</f>
        <v>0</v>
      </c>
      <c r="BH297" s="159">
        <f>IF(N297="sníž. přenesená",J297,0)</f>
        <v>0</v>
      </c>
      <c r="BI297" s="159">
        <f>IF(N297="nulová",J297,0)</f>
        <v>0</v>
      </c>
      <c r="BJ297" s="17" t="s">
        <v>80</v>
      </c>
      <c r="BK297" s="159">
        <f>ROUND(I297*H297,2)</f>
        <v>0</v>
      </c>
      <c r="BL297" s="17" t="s">
        <v>211</v>
      </c>
      <c r="BM297" s="158" t="s">
        <v>469</v>
      </c>
    </row>
    <row r="298" spans="2:65" s="1" customFormat="1" ht="24" customHeight="1">
      <c r="B298" s="146"/>
      <c r="C298" s="147" t="s">
        <v>470</v>
      </c>
      <c r="D298" s="147" t="s">
        <v>123</v>
      </c>
      <c r="E298" s="148" t="s">
        <v>471</v>
      </c>
      <c r="F298" s="149" t="s">
        <v>472</v>
      </c>
      <c r="G298" s="150" t="s">
        <v>194</v>
      </c>
      <c r="H298" s="151">
        <v>6.55</v>
      </c>
      <c r="I298" s="152"/>
      <c r="J298" s="153">
        <f>ROUND(I298*H298,2)</f>
        <v>0</v>
      </c>
      <c r="K298" s="149" t="s">
        <v>127</v>
      </c>
      <c r="L298" s="32"/>
      <c r="M298" s="154" t="s">
        <v>1</v>
      </c>
      <c r="N298" s="155" t="s">
        <v>40</v>
      </c>
      <c r="O298" s="55"/>
      <c r="P298" s="156">
        <f>O298*H298</f>
        <v>0</v>
      </c>
      <c r="Q298" s="156">
        <v>0</v>
      </c>
      <c r="R298" s="156">
        <f>Q298*H298</f>
        <v>0</v>
      </c>
      <c r="S298" s="156">
        <v>1.174E-2</v>
      </c>
      <c r="T298" s="157">
        <f>S298*H298</f>
        <v>7.6897000000000007E-2</v>
      </c>
      <c r="AR298" s="158" t="s">
        <v>211</v>
      </c>
      <c r="AT298" s="158" t="s">
        <v>123</v>
      </c>
      <c r="AU298" s="158" t="s">
        <v>82</v>
      </c>
      <c r="AY298" s="17" t="s">
        <v>120</v>
      </c>
      <c r="BE298" s="159">
        <f>IF(N298="základní",J298,0)</f>
        <v>0</v>
      </c>
      <c r="BF298" s="159">
        <f>IF(N298="snížená",J298,0)</f>
        <v>0</v>
      </c>
      <c r="BG298" s="159">
        <f>IF(N298="zákl. přenesená",J298,0)</f>
        <v>0</v>
      </c>
      <c r="BH298" s="159">
        <f>IF(N298="sníž. přenesená",J298,0)</f>
        <v>0</v>
      </c>
      <c r="BI298" s="159">
        <f>IF(N298="nulová",J298,0)</f>
        <v>0</v>
      </c>
      <c r="BJ298" s="17" t="s">
        <v>80</v>
      </c>
      <c r="BK298" s="159">
        <f>ROUND(I298*H298,2)</f>
        <v>0</v>
      </c>
      <c r="BL298" s="17" t="s">
        <v>211</v>
      </c>
      <c r="BM298" s="158" t="s">
        <v>473</v>
      </c>
    </row>
    <row r="299" spans="2:65" s="12" customFormat="1">
      <c r="B299" s="160"/>
      <c r="D299" s="161" t="s">
        <v>130</v>
      </c>
      <c r="E299" s="162" t="s">
        <v>1</v>
      </c>
      <c r="F299" s="163" t="s">
        <v>246</v>
      </c>
      <c r="H299" s="162" t="s">
        <v>1</v>
      </c>
      <c r="I299" s="164"/>
      <c r="L299" s="160"/>
      <c r="M299" s="165"/>
      <c r="N299" s="166"/>
      <c r="O299" s="166"/>
      <c r="P299" s="166"/>
      <c r="Q299" s="166"/>
      <c r="R299" s="166"/>
      <c r="S299" s="166"/>
      <c r="T299" s="167"/>
      <c r="AT299" s="162" t="s">
        <v>130</v>
      </c>
      <c r="AU299" s="162" t="s">
        <v>82</v>
      </c>
      <c r="AV299" s="12" t="s">
        <v>80</v>
      </c>
      <c r="AW299" s="12" t="s">
        <v>32</v>
      </c>
      <c r="AX299" s="12" t="s">
        <v>75</v>
      </c>
      <c r="AY299" s="162" t="s">
        <v>120</v>
      </c>
    </row>
    <row r="300" spans="2:65" s="13" customFormat="1">
      <c r="B300" s="168"/>
      <c r="D300" s="161" t="s">
        <v>130</v>
      </c>
      <c r="E300" s="169" t="s">
        <v>1</v>
      </c>
      <c r="F300" s="170" t="s">
        <v>247</v>
      </c>
      <c r="H300" s="171">
        <v>4.4000000000000004</v>
      </c>
      <c r="I300" s="172"/>
      <c r="L300" s="168"/>
      <c r="M300" s="173"/>
      <c r="N300" s="174"/>
      <c r="O300" s="174"/>
      <c r="P300" s="174"/>
      <c r="Q300" s="174"/>
      <c r="R300" s="174"/>
      <c r="S300" s="174"/>
      <c r="T300" s="175"/>
      <c r="AT300" s="169" t="s">
        <v>130</v>
      </c>
      <c r="AU300" s="169" t="s">
        <v>82</v>
      </c>
      <c r="AV300" s="13" t="s">
        <v>82</v>
      </c>
      <c r="AW300" s="13" t="s">
        <v>32</v>
      </c>
      <c r="AX300" s="13" t="s">
        <v>75</v>
      </c>
      <c r="AY300" s="169" t="s">
        <v>120</v>
      </c>
    </row>
    <row r="301" spans="2:65" s="13" customFormat="1">
      <c r="B301" s="168"/>
      <c r="D301" s="161" t="s">
        <v>130</v>
      </c>
      <c r="E301" s="169" t="s">
        <v>1</v>
      </c>
      <c r="F301" s="170" t="s">
        <v>248</v>
      </c>
      <c r="H301" s="171">
        <v>1.6</v>
      </c>
      <c r="I301" s="172"/>
      <c r="L301" s="168"/>
      <c r="M301" s="173"/>
      <c r="N301" s="174"/>
      <c r="O301" s="174"/>
      <c r="P301" s="174"/>
      <c r="Q301" s="174"/>
      <c r="R301" s="174"/>
      <c r="S301" s="174"/>
      <c r="T301" s="175"/>
      <c r="AT301" s="169" t="s">
        <v>130</v>
      </c>
      <c r="AU301" s="169" t="s">
        <v>82</v>
      </c>
      <c r="AV301" s="13" t="s">
        <v>82</v>
      </c>
      <c r="AW301" s="13" t="s">
        <v>32</v>
      </c>
      <c r="AX301" s="13" t="s">
        <v>75</v>
      </c>
      <c r="AY301" s="169" t="s">
        <v>120</v>
      </c>
    </row>
    <row r="302" spans="2:65" s="13" customFormat="1">
      <c r="B302" s="168"/>
      <c r="D302" s="161" t="s">
        <v>130</v>
      </c>
      <c r="E302" s="169" t="s">
        <v>1</v>
      </c>
      <c r="F302" s="170" t="s">
        <v>249</v>
      </c>
      <c r="H302" s="171">
        <v>0.55000000000000004</v>
      </c>
      <c r="I302" s="172"/>
      <c r="L302" s="168"/>
      <c r="M302" s="173"/>
      <c r="N302" s="174"/>
      <c r="O302" s="174"/>
      <c r="P302" s="174"/>
      <c r="Q302" s="174"/>
      <c r="R302" s="174"/>
      <c r="S302" s="174"/>
      <c r="T302" s="175"/>
      <c r="AT302" s="169" t="s">
        <v>130</v>
      </c>
      <c r="AU302" s="169" t="s">
        <v>82</v>
      </c>
      <c r="AV302" s="13" t="s">
        <v>82</v>
      </c>
      <c r="AW302" s="13" t="s">
        <v>32</v>
      </c>
      <c r="AX302" s="13" t="s">
        <v>75</v>
      </c>
      <c r="AY302" s="169" t="s">
        <v>120</v>
      </c>
    </row>
    <row r="303" spans="2:65" s="14" customFormat="1">
      <c r="B303" s="176"/>
      <c r="D303" s="161" t="s">
        <v>130</v>
      </c>
      <c r="E303" s="177" t="s">
        <v>1</v>
      </c>
      <c r="F303" s="178" t="s">
        <v>152</v>
      </c>
      <c r="H303" s="179">
        <v>6.55</v>
      </c>
      <c r="I303" s="180"/>
      <c r="L303" s="176"/>
      <c r="M303" s="181"/>
      <c r="N303" s="182"/>
      <c r="O303" s="182"/>
      <c r="P303" s="182"/>
      <c r="Q303" s="182"/>
      <c r="R303" s="182"/>
      <c r="S303" s="182"/>
      <c r="T303" s="183"/>
      <c r="AT303" s="177" t="s">
        <v>130</v>
      </c>
      <c r="AU303" s="177" t="s">
        <v>82</v>
      </c>
      <c r="AV303" s="14" t="s">
        <v>128</v>
      </c>
      <c r="AW303" s="14" t="s">
        <v>32</v>
      </c>
      <c r="AX303" s="14" t="s">
        <v>80</v>
      </c>
      <c r="AY303" s="177" t="s">
        <v>120</v>
      </c>
    </row>
    <row r="304" spans="2:65" s="1" customFormat="1" ht="24" customHeight="1">
      <c r="B304" s="146"/>
      <c r="C304" s="147" t="s">
        <v>474</v>
      </c>
      <c r="D304" s="147" t="s">
        <v>123</v>
      </c>
      <c r="E304" s="148" t="s">
        <v>475</v>
      </c>
      <c r="F304" s="149" t="s">
        <v>476</v>
      </c>
      <c r="G304" s="150" t="s">
        <v>194</v>
      </c>
      <c r="H304" s="151">
        <v>6.6</v>
      </c>
      <c r="I304" s="152"/>
      <c r="J304" s="153">
        <f>ROUND(I304*H304,2)</f>
        <v>0</v>
      </c>
      <c r="K304" s="149" t="s">
        <v>127</v>
      </c>
      <c r="L304" s="32"/>
      <c r="M304" s="154" t="s">
        <v>1</v>
      </c>
      <c r="N304" s="155" t="s">
        <v>40</v>
      </c>
      <c r="O304" s="55"/>
      <c r="P304" s="156">
        <f>O304*H304</f>
        <v>0</v>
      </c>
      <c r="Q304" s="156">
        <v>0</v>
      </c>
      <c r="R304" s="156">
        <f>Q304*H304</f>
        <v>0</v>
      </c>
      <c r="S304" s="156">
        <v>1.174E-2</v>
      </c>
      <c r="T304" s="157">
        <f>S304*H304</f>
        <v>7.7483999999999997E-2</v>
      </c>
      <c r="AR304" s="158" t="s">
        <v>211</v>
      </c>
      <c r="AT304" s="158" t="s">
        <v>123</v>
      </c>
      <c r="AU304" s="158" t="s">
        <v>82</v>
      </c>
      <c r="AY304" s="17" t="s">
        <v>120</v>
      </c>
      <c r="BE304" s="159">
        <f>IF(N304="základní",J304,0)</f>
        <v>0</v>
      </c>
      <c r="BF304" s="159">
        <f>IF(N304="snížená",J304,0)</f>
        <v>0</v>
      </c>
      <c r="BG304" s="159">
        <f>IF(N304="zákl. přenesená",J304,0)</f>
        <v>0</v>
      </c>
      <c r="BH304" s="159">
        <f>IF(N304="sníž. přenesená",J304,0)</f>
        <v>0</v>
      </c>
      <c r="BI304" s="159">
        <f>IF(N304="nulová",J304,0)</f>
        <v>0</v>
      </c>
      <c r="BJ304" s="17" t="s">
        <v>80</v>
      </c>
      <c r="BK304" s="159">
        <f>ROUND(I304*H304,2)</f>
        <v>0</v>
      </c>
      <c r="BL304" s="17" t="s">
        <v>211</v>
      </c>
      <c r="BM304" s="158" t="s">
        <v>477</v>
      </c>
    </row>
    <row r="305" spans="2:65" s="12" customFormat="1">
      <c r="B305" s="160"/>
      <c r="D305" s="161" t="s">
        <v>130</v>
      </c>
      <c r="E305" s="162" t="s">
        <v>1</v>
      </c>
      <c r="F305" s="163" t="s">
        <v>250</v>
      </c>
      <c r="H305" s="162" t="s">
        <v>1</v>
      </c>
      <c r="I305" s="164"/>
      <c r="L305" s="160"/>
      <c r="M305" s="165"/>
      <c r="N305" s="166"/>
      <c r="O305" s="166"/>
      <c r="P305" s="166"/>
      <c r="Q305" s="166"/>
      <c r="R305" s="166"/>
      <c r="S305" s="166"/>
      <c r="T305" s="167"/>
      <c r="AT305" s="162" t="s">
        <v>130</v>
      </c>
      <c r="AU305" s="162" t="s">
        <v>82</v>
      </c>
      <c r="AV305" s="12" t="s">
        <v>80</v>
      </c>
      <c r="AW305" s="12" t="s">
        <v>32</v>
      </c>
      <c r="AX305" s="12" t="s">
        <v>75</v>
      </c>
      <c r="AY305" s="162" t="s">
        <v>120</v>
      </c>
    </row>
    <row r="306" spans="2:65" s="13" customFormat="1">
      <c r="B306" s="168"/>
      <c r="D306" s="161" t="s">
        <v>130</v>
      </c>
      <c r="E306" s="169" t="s">
        <v>1</v>
      </c>
      <c r="F306" s="170" t="s">
        <v>251</v>
      </c>
      <c r="H306" s="171">
        <v>2.4</v>
      </c>
      <c r="I306" s="172"/>
      <c r="L306" s="168"/>
      <c r="M306" s="173"/>
      <c r="N306" s="174"/>
      <c r="O306" s="174"/>
      <c r="P306" s="174"/>
      <c r="Q306" s="174"/>
      <c r="R306" s="174"/>
      <c r="S306" s="174"/>
      <c r="T306" s="175"/>
      <c r="AT306" s="169" t="s">
        <v>130</v>
      </c>
      <c r="AU306" s="169" t="s">
        <v>82</v>
      </c>
      <c r="AV306" s="13" t="s">
        <v>82</v>
      </c>
      <c r="AW306" s="13" t="s">
        <v>32</v>
      </c>
      <c r="AX306" s="13" t="s">
        <v>75</v>
      </c>
      <c r="AY306" s="169" t="s">
        <v>120</v>
      </c>
    </row>
    <row r="307" spans="2:65" s="12" customFormat="1">
      <c r="B307" s="160"/>
      <c r="D307" s="161" t="s">
        <v>130</v>
      </c>
      <c r="E307" s="162" t="s">
        <v>1</v>
      </c>
      <c r="F307" s="163" t="s">
        <v>252</v>
      </c>
      <c r="H307" s="162" t="s">
        <v>1</v>
      </c>
      <c r="I307" s="164"/>
      <c r="L307" s="160"/>
      <c r="M307" s="165"/>
      <c r="N307" s="166"/>
      <c r="O307" s="166"/>
      <c r="P307" s="166"/>
      <c r="Q307" s="166"/>
      <c r="R307" s="166"/>
      <c r="S307" s="166"/>
      <c r="T307" s="167"/>
      <c r="AT307" s="162" t="s">
        <v>130</v>
      </c>
      <c r="AU307" s="162" t="s">
        <v>82</v>
      </c>
      <c r="AV307" s="12" t="s">
        <v>80</v>
      </c>
      <c r="AW307" s="12" t="s">
        <v>32</v>
      </c>
      <c r="AX307" s="12" t="s">
        <v>75</v>
      </c>
      <c r="AY307" s="162" t="s">
        <v>120</v>
      </c>
    </row>
    <row r="308" spans="2:65" s="13" customFormat="1">
      <c r="B308" s="168"/>
      <c r="D308" s="161" t="s">
        <v>130</v>
      </c>
      <c r="E308" s="169" t="s">
        <v>1</v>
      </c>
      <c r="F308" s="170" t="s">
        <v>253</v>
      </c>
      <c r="H308" s="171">
        <v>4.2</v>
      </c>
      <c r="I308" s="172"/>
      <c r="L308" s="168"/>
      <c r="M308" s="173"/>
      <c r="N308" s="174"/>
      <c r="O308" s="174"/>
      <c r="P308" s="174"/>
      <c r="Q308" s="174"/>
      <c r="R308" s="174"/>
      <c r="S308" s="174"/>
      <c r="T308" s="175"/>
      <c r="AT308" s="169" t="s">
        <v>130</v>
      </c>
      <c r="AU308" s="169" t="s">
        <v>82</v>
      </c>
      <c r="AV308" s="13" t="s">
        <v>82</v>
      </c>
      <c r="AW308" s="13" t="s">
        <v>32</v>
      </c>
      <c r="AX308" s="13" t="s">
        <v>75</v>
      </c>
      <c r="AY308" s="169" t="s">
        <v>120</v>
      </c>
    </row>
    <row r="309" spans="2:65" s="14" customFormat="1">
      <c r="B309" s="176"/>
      <c r="D309" s="161" t="s">
        <v>130</v>
      </c>
      <c r="E309" s="177" t="s">
        <v>1</v>
      </c>
      <c r="F309" s="178" t="s">
        <v>152</v>
      </c>
      <c r="H309" s="179">
        <v>6.6</v>
      </c>
      <c r="I309" s="180"/>
      <c r="L309" s="176"/>
      <c r="M309" s="181"/>
      <c r="N309" s="182"/>
      <c r="O309" s="182"/>
      <c r="P309" s="182"/>
      <c r="Q309" s="182"/>
      <c r="R309" s="182"/>
      <c r="S309" s="182"/>
      <c r="T309" s="183"/>
      <c r="AT309" s="177" t="s">
        <v>130</v>
      </c>
      <c r="AU309" s="177" t="s">
        <v>82</v>
      </c>
      <c r="AV309" s="14" t="s">
        <v>128</v>
      </c>
      <c r="AW309" s="14" t="s">
        <v>32</v>
      </c>
      <c r="AX309" s="14" t="s">
        <v>80</v>
      </c>
      <c r="AY309" s="177" t="s">
        <v>120</v>
      </c>
    </row>
    <row r="310" spans="2:65" s="1" customFormat="1" ht="24" customHeight="1">
      <c r="B310" s="146"/>
      <c r="C310" s="147" t="s">
        <v>478</v>
      </c>
      <c r="D310" s="147" t="s">
        <v>123</v>
      </c>
      <c r="E310" s="148" t="s">
        <v>479</v>
      </c>
      <c r="F310" s="149" t="s">
        <v>480</v>
      </c>
      <c r="G310" s="150" t="s">
        <v>194</v>
      </c>
      <c r="H310" s="151">
        <v>13.15</v>
      </c>
      <c r="I310" s="152"/>
      <c r="J310" s="153">
        <f>ROUND(I310*H310,2)</f>
        <v>0</v>
      </c>
      <c r="K310" s="149" t="s">
        <v>127</v>
      </c>
      <c r="L310" s="32"/>
      <c r="M310" s="154" t="s">
        <v>1</v>
      </c>
      <c r="N310" s="155" t="s">
        <v>40</v>
      </c>
      <c r="O310" s="55"/>
      <c r="P310" s="156">
        <f>O310*H310</f>
        <v>0</v>
      </c>
      <c r="Q310" s="156">
        <v>5.8E-4</v>
      </c>
      <c r="R310" s="156">
        <f>Q310*H310</f>
        <v>7.6270000000000001E-3</v>
      </c>
      <c r="S310" s="156">
        <v>0</v>
      </c>
      <c r="T310" s="157">
        <f>S310*H310</f>
        <v>0</v>
      </c>
      <c r="AR310" s="158" t="s">
        <v>211</v>
      </c>
      <c r="AT310" s="158" t="s">
        <v>123</v>
      </c>
      <c r="AU310" s="158" t="s">
        <v>82</v>
      </c>
      <c r="AY310" s="17" t="s">
        <v>120</v>
      </c>
      <c r="BE310" s="159">
        <f>IF(N310="základní",J310,0)</f>
        <v>0</v>
      </c>
      <c r="BF310" s="159">
        <f>IF(N310="snížená",J310,0)</f>
        <v>0</v>
      </c>
      <c r="BG310" s="159">
        <f>IF(N310="zákl. přenesená",J310,0)</f>
        <v>0</v>
      </c>
      <c r="BH310" s="159">
        <f>IF(N310="sníž. přenesená",J310,0)</f>
        <v>0</v>
      </c>
      <c r="BI310" s="159">
        <f>IF(N310="nulová",J310,0)</f>
        <v>0</v>
      </c>
      <c r="BJ310" s="17" t="s">
        <v>80</v>
      </c>
      <c r="BK310" s="159">
        <f>ROUND(I310*H310,2)</f>
        <v>0</v>
      </c>
      <c r="BL310" s="17" t="s">
        <v>211</v>
      </c>
      <c r="BM310" s="158" t="s">
        <v>481</v>
      </c>
    </row>
    <row r="311" spans="2:65" s="12" customFormat="1">
      <c r="B311" s="160"/>
      <c r="D311" s="161" t="s">
        <v>130</v>
      </c>
      <c r="E311" s="162" t="s">
        <v>1</v>
      </c>
      <c r="F311" s="163" t="s">
        <v>246</v>
      </c>
      <c r="H311" s="162" t="s">
        <v>1</v>
      </c>
      <c r="I311" s="164"/>
      <c r="L311" s="160"/>
      <c r="M311" s="165"/>
      <c r="N311" s="166"/>
      <c r="O311" s="166"/>
      <c r="P311" s="166"/>
      <c r="Q311" s="166"/>
      <c r="R311" s="166"/>
      <c r="S311" s="166"/>
      <c r="T311" s="167"/>
      <c r="AT311" s="162" t="s">
        <v>130</v>
      </c>
      <c r="AU311" s="162" t="s">
        <v>82</v>
      </c>
      <c r="AV311" s="12" t="s">
        <v>80</v>
      </c>
      <c r="AW311" s="12" t="s">
        <v>32</v>
      </c>
      <c r="AX311" s="12" t="s">
        <v>75</v>
      </c>
      <c r="AY311" s="162" t="s">
        <v>120</v>
      </c>
    </row>
    <row r="312" spans="2:65" s="13" customFormat="1">
      <c r="B312" s="168"/>
      <c r="D312" s="161" t="s">
        <v>130</v>
      </c>
      <c r="E312" s="169" t="s">
        <v>1</v>
      </c>
      <c r="F312" s="170" t="s">
        <v>247</v>
      </c>
      <c r="H312" s="171">
        <v>4.4000000000000004</v>
      </c>
      <c r="I312" s="172"/>
      <c r="L312" s="168"/>
      <c r="M312" s="173"/>
      <c r="N312" s="174"/>
      <c r="O312" s="174"/>
      <c r="P312" s="174"/>
      <c r="Q312" s="174"/>
      <c r="R312" s="174"/>
      <c r="S312" s="174"/>
      <c r="T312" s="175"/>
      <c r="AT312" s="169" t="s">
        <v>130</v>
      </c>
      <c r="AU312" s="169" t="s">
        <v>82</v>
      </c>
      <c r="AV312" s="13" t="s">
        <v>82</v>
      </c>
      <c r="AW312" s="13" t="s">
        <v>32</v>
      </c>
      <c r="AX312" s="13" t="s">
        <v>75</v>
      </c>
      <c r="AY312" s="169" t="s">
        <v>120</v>
      </c>
    </row>
    <row r="313" spans="2:65" s="13" customFormat="1">
      <c r="B313" s="168"/>
      <c r="D313" s="161" t="s">
        <v>130</v>
      </c>
      <c r="E313" s="169" t="s">
        <v>1</v>
      </c>
      <c r="F313" s="170" t="s">
        <v>248</v>
      </c>
      <c r="H313" s="171">
        <v>1.6</v>
      </c>
      <c r="I313" s="172"/>
      <c r="L313" s="168"/>
      <c r="M313" s="173"/>
      <c r="N313" s="174"/>
      <c r="O313" s="174"/>
      <c r="P313" s="174"/>
      <c r="Q313" s="174"/>
      <c r="R313" s="174"/>
      <c r="S313" s="174"/>
      <c r="T313" s="175"/>
      <c r="AT313" s="169" t="s">
        <v>130</v>
      </c>
      <c r="AU313" s="169" t="s">
        <v>82</v>
      </c>
      <c r="AV313" s="13" t="s">
        <v>82</v>
      </c>
      <c r="AW313" s="13" t="s">
        <v>32</v>
      </c>
      <c r="AX313" s="13" t="s">
        <v>75</v>
      </c>
      <c r="AY313" s="169" t="s">
        <v>120</v>
      </c>
    </row>
    <row r="314" spans="2:65" s="13" customFormat="1">
      <c r="B314" s="168"/>
      <c r="D314" s="161" t="s">
        <v>130</v>
      </c>
      <c r="E314" s="169" t="s">
        <v>1</v>
      </c>
      <c r="F314" s="170" t="s">
        <v>249</v>
      </c>
      <c r="H314" s="171">
        <v>0.55000000000000004</v>
      </c>
      <c r="I314" s="172"/>
      <c r="L314" s="168"/>
      <c r="M314" s="173"/>
      <c r="N314" s="174"/>
      <c r="O314" s="174"/>
      <c r="P314" s="174"/>
      <c r="Q314" s="174"/>
      <c r="R314" s="174"/>
      <c r="S314" s="174"/>
      <c r="T314" s="175"/>
      <c r="AT314" s="169" t="s">
        <v>130</v>
      </c>
      <c r="AU314" s="169" t="s">
        <v>82</v>
      </c>
      <c r="AV314" s="13" t="s">
        <v>82</v>
      </c>
      <c r="AW314" s="13" t="s">
        <v>32</v>
      </c>
      <c r="AX314" s="13" t="s">
        <v>75</v>
      </c>
      <c r="AY314" s="169" t="s">
        <v>120</v>
      </c>
    </row>
    <row r="315" spans="2:65" s="12" customFormat="1">
      <c r="B315" s="160"/>
      <c r="D315" s="161" t="s">
        <v>130</v>
      </c>
      <c r="E315" s="162" t="s">
        <v>1</v>
      </c>
      <c r="F315" s="163" t="s">
        <v>250</v>
      </c>
      <c r="H315" s="162" t="s">
        <v>1</v>
      </c>
      <c r="I315" s="164"/>
      <c r="L315" s="160"/>
      <c r="M315" s="165"/>
      <c r="N315" s="166"/>
      <c r="O315" s="166"/>
      <c r="P315" s="166"/>
      <c r="Q315" s="166"/>
      <c r="R315" s="166"/>
      <c r="S315" s="166"/>
      <c r="T315" s="167"/>
      <c r="AT315" s="162" t="s">
        <v>130</v>
      </c>
      <c r="AU315" s="162" t="s">
        <v>82</v>
      </c>
      <c r="AV315" s="12" t="s">
        <v>80</v>
      </c>
      <c r="AW315" s="12" t="s">
        <v>32</v>
      </c>
      <c r="AX315" s="12" t="s">
        <v>75</v>
      </c>
      <c r="AY315" s="162" t="s">
        <v>120</v>
      </c>
    </row>
    <row r="316" spans="2:65" s="13" customFormat="1">
      <c r="B316" s="168"/>
      <c r="D316" s="161" t="s">
        <v>130</v>
      </c>
      <c r="E316" s="169" t="s">
        <v>1</v>
      </c>
      <c r="F316" s="170" t="s">
        <v>251</v>
      </c>
      <c r="H316" s="171">
        <v>2.4</v>
      </c>
      <c r="I316" s="172"/>
      <c r="L316" s="168"/>
      <c r="M316" s="173"/>
      <c r="N316" s="174"/>
      <c r="O316" s="174"/>
      <c r="P316" s="174"/>
      <c r="Q316" s="174"/>
      <c r="R316" s="174"/>
      <c r="S316" s="174"/>
      <c r="T316" s="175"/>
      <c r="AT316" s="169" t="s">
        <v>130</v>
      </c>
      <c r="AU316" s="169" t="s">
        <v>82</v>
      </c>
      <c r="AV316" s="13" t="s">
        <v>82</v>
      </c>
      <c r="AW316" s="13" t="s">
        <v>32</v>
      </c>
      <c r="AX316" s="13" t="s">
        <v>75</v>
      </c>
      <c r="AY316" s="169" t="s">
        <v>120</v>
      </c>
    </row>
    <row r="317" spans="2:65" s="12" customFormat="1">
      <c r="B317" s="160"/>
      <c r="D317" s="161" t="s">
        <v>130</v>
      </c>
      <c r="E317" s="162" t="s">
        <v>1</v>
      </c>
      <c r="F317" s="163" t="s">
        <v>252</v>
      </c>
      <c r="H317" s="162" t="s">
        <v>1</v>
      </c>
      <c r="I317" s="164"/>
      <c r="L317" s="160"/>
      <c r="M317" s="165"/>
      <c r="N317" s="166"/>
      <c r="O317" s="166"/>
      <c r="P317" s="166"/>
      <c r="Q317" s="166"/>
      <c r="R317" s="166"/>
      <c r="S317" s="166"/>
      <c r="T317" s="167"/>
      <c r="AT317" s="162" t="s">
        <v>130</v>
      </c>
      <c r="AU317" s="162" t="s">
        <v>82</v>
      </c>
      <c r="AV317" s="12" t="s">
        <v>80</v>
      </c>
      <c r="AW317" s="12" t="s">
        <v>32</v>
      </c>
      <c r="AX317" s="12" t="s">
        <v>75</v>
      </c>
      <c r="AY317" s="162" t="s">
        <v>120</v>
      </c>
    </row>
    <row r="318" spans="2:65" s="13" customFormat="1">
      <c r="B318" s="168"/>
      <c r="D318" s="161" t="s">
        <v>130</v>
      </c>
      <c r="E318" s="169" t="s">
        <v>1</v>
      </c>
      <c r="F318" s="170" t="s">
        <v>253</v>
      </c>
      <c r="H318" s="171">
        <v>4.2</v>
      </c>
      <c r="I318" s="172"/>
      <c r="L318" s="168"/>
      <c r="M318" s="173"/>
      <c r="N318" s="174"/>
      <c r="O318" s="174"/>
      <c r="P318" s="174"/>
      <c r="Q318" s="174"/>
      <c r="R318" s="174"/>
      <c r="S318" s="174"/>
      <c r="T318" s="175"/>
      <c r="AT318" s="169" t="s">
        <v>130</v>
      </c>
      <c r="AU318" s="169" t="s">
        <v>82</v>
      </c>
      <c r="AV318" s="13" t="s">
        <v>82</v>
      </c>
      <c r="AW318" s="13" t="s">
        <v>32</v>
      </c>
      <c r="AX318" s="13" t="s">
        <v>75</v>
      </c>
      <c r="AY318" s="169" t="s">
        <v>120</v>
      </c>
    </row>
    <row r="319" spans="2:65" s="14" customFormat="1">
      <c r="B319" s="176"/>
      <c r="D319" s="161" t="s">
        <v>130</v>
      </c>
      <c r="E319" s="177" t="s">
        <v>1</v>
      </c>
      <c r="F319" s="178" t="s">
        <v>152</v>
      </c>
      <c r="H319" s="179">
        <v>13.149999999999999</v>
      </c>
      <c r="I319" s="180"/>
      <c r="L319" s="176"/>
      <c r="M319" s="181"/>
      <c r="N319" s="182"/>
      <c r="O319" s="182"/>
      <c r="P319" s="182"/>
      <c r="Q319" s="182"/>
      <c r="R319" s="182"/>
      <c r="S319" s="182"/>
      <c r="T319" s="183"/>
      <c r="AT319" s="177" t="s">
        <v>130</v>
      </c>
      <c r="AU319" s="177" t="s">
        <v>82</v>
      </c>
      <c r="AV319" s="14" t="s">
        <v>128</v>
      </c>
      <c r="AW319" s="14" t="s">
        <v>32</v>
      </c>
      <c r="AX319" s="14" t="s">
        <v>80</v>
      </c>
      <c r="AY319" s="177" t="s">
        <v>120</v>
      </c>
    </row>
    <row r="320" spans="2:65" s="1" customFormat="1" ht="24" customHeight="1">
      <c r="B320" s="146"/>
      <c r="C320" s="147" t="s">
        <v>482</v>
      </c>
      <c r="D320" s="147" t="s">
        <v>123</v>
      </c>
      <c r="E320" s="148" t="s">
        <v>483</v>
      </c>
      <c r="F320" s="149" t="s">
        <v>484</v>
      </c>
      <c r="G320" s="150" t="s">
        <v>126</v>
      </c>
      <c r="H320" s="151">
        <v>63.12</v>
      </c>
      <c r="I320" s="152"/>
      <c r="J320" s="153">
        <f>ROUND(I320*H320,2)</f>
        <v>0</v>
      </c>
      <c r="K320" s="149" t="s">
        <v>127</v>
      </c>
      <c r="L320" s="32"/>
      <c r="M320" s="154" t="s">
        <v>1</v>
      </c>
      <c r="N320" s="155" t="s">
        <v>40</v>
      </c>
      <c r="O320" s="55"/>
      <c r="P320" s="156">
        <f>O320*H320</f>
        <v>0</v>
      </c>
      <c r="Q320" s="156">
        <v>0</v>
      </c>
      <c r="R320" s="156">
        <f>Q320*H320</f>
        <v>0</v>
      </c>
      <c r="S320" s="156">
        <v>8.3169999999999994E-2</v>
      </c>
      <c r="T320" s="157">
        <f>S320*H320</f>
        <v>5.2496903999999995</v>
      </c>
      <c r="AR320" s="158" t="s">
        <v>211</v>
      </c>
      <c r="AT320" s="158" t="s">
        <v>123</v>
      </c>
      <c r="AU320" s="158" t="s">
        <v>82</v>
      </c>
      <c r="AY320" s="17" t="s">
        <v>120</v>
      </c>
      <c r="BE320" s="159">
        <f>IF(N320="základní",J320,0)</f>
        <v>0</v>
      </c>
      <c r="BF320" s="159">
        <f>IF(N320="snížená",J320,0)</f>
        <v>0</v>
      </c>
      <c r="BG320" s="159">
        <f>IF(N320="zákl. přenesená",J320,0)</f>
        <v>0</v>
      </c>
      <c r="BH320" s="159">
        <f>IF(N320="sníž. přenesená",J320,0)</f>
        <v>0</v>
      </c>
      <c r="BI320" s="159">
        <f>IF(N320="nulová",J320,0)</f>
        <v>0</v>
      </c>
      <c r="BJ320" s="17" t="s">
        <v>80</v>
      </c>
      <c r="BK320" s="159">
        <f>ROUND(I320*H320,2)</f>
        <v>0</v>
      </c>
      <c r="BL320" s="17" t="s">
        <v>211</v>
      </c>
      <c r="BM320" s="158" t="s">
        <v>485</v>
      </c>
    </row>
    <row r="321" spans="2:65" s="12" customFormat="1">
      <c r="B321" s="160"/>
      <c r="D321" s="161" t="s">
        <v>130</v>
      </c>
      <c r="E321" s="162" t="s">
        <v>1</v>
      </c>
      <c r="F321" s="163" t="s">
        <v>486</v>
      </c>
      <c r="H321" s="162" t="s">
        <v>1</v>
      </c>
      <c r="I321" s="164"/>
      <c r="L321" s="160"/>
      <c r="M321" s="165"/>
      <c r="N321" s="166"/>
      <c r="O321" s="166"/>
      <c r="P321" s="166"/>
      <c r="Q321" s="166"/>
      <c r="R321" s="166"/>
      <c r="S321" s="166"/>
      <c r="T321" s="167"/>
      <c r="AT321" s="162" t="s">
        <v>130</v>
      </c>
      <c r="AU321" s="162" t="s">
        <v>82</v>
      </c>
      <c r="AV321" s="12" t="s">
        <v>80</v>
      </c>
      <c r="AW321" s="12" t="s">
        <v>32</v>
      </c>
      <c r="AX321" s="12" t="s">
        <v>75</v>
      </c>
      <c r="AY321" s="162" t="s">
        <v>120</v>
      </c>
    </row>
    <row r="322" spans="2:65" s="13" customFormat="1">
      <c r="B322" s="168"/>
      <c r="D322" s="161" t="s">
        <v>130</v>
      </c>
      <c r="E322" s="169" t="s">
        <v>1</v>
      </c>
      <c r="F322" s="170" t="s">
        <v>487</v>
      </c>
      <c r="H322" s="171">
        <v>9.36</v>
      </c>
      <c r="I322" s="172"/>
      <c r="L322" s="168"/>
      <c r="M322" s="173"/>
      <c r="N322" s="174"/>
      <c r="O322" s="174"/>
      <c r="P322" s="174"/>
      <c r="Q322" s="174"/>
      <c r="R322" s="174"/>
      <c r="S322" s="174"/>
      <c r="T322" s="175"/>
      <c r="AT322" s="169" t="s">
        <v>130</v>
      </c>
      <c r="AU322" s="169" t="s">
        <v>82</v>
      </c>
      <c r="AV322" s="13" t="s">
        <v>82</v>
      </c>
      <c r="AW322" s="13" t="s">
        <v>32</v>
      </c>
      <c r="AX322" s="13" t="s">
        <v>75</v>
      </c>
      <c r="AY322" s="169" t="s">
        <v>120</v>
      </c>
    </row>
    <row r="323" spans="2:65" s="15" customFormat="1">
      <c r="B323" s="195"/>
      <c r="D323" s="161" t="s">
        <v>130</v>
      </c>
      <c r="E323" s="196" t="s">
        <v>1</v>
      </c>
      <c r="F323" s="197" t="s">
        <v>488</v>
      </c>
      <c r="H323" s="198">
        <v>9.36</v>
      </c>
      <c r="I323" s="199"/>
      <c r="L323" s="195"/>
      <c r="M323" s="200"/>
      <c r="N323" s="201"/>
      <c r="O323" s="201"/>
      <c r="P323" s="201"/>
      <c r="Q323" s="201"/>
      <c r="R323" s="201"/>
      <c r="S323" s="201"/>
      <c r="T323" s="202"/>
      <c r="AT323" s="196" t="s">
        <v>130</v>
      </c>
      <c r="AU323" s="196" t="s">
        <v>82</v>
      </c>
      <c r="AV323" s="15" t="s">
        <v>137</v>
      </c>
      <c r="AW323" s="15" t="s">
        <v>32</v>
      </c>
      <c r="AX323" s="15" t="s">
        <v>75</v>
      </c>
      <c r="AY323" s="196" t="s">
        <v>120</v>
      </c>
    </row>
    <row r="324" spans="2:65" s="12" customFormat="1">
      <c r="B324" s="160"/>
      <c r="D324" s="161" t="s">
        <v>130</v>
      </c>
      <c r="E324" s="162" t="s">
        <v>1</v>
      </c>
      <c r="F324" s="163" t="s">
        <v>489</v>
      </c>
      <c r="H324" s="162" t="s">
        <v>1</v>
      </c>
      <c r="I324" s="164"/>
      <c r="L324" s="160"/>
      <c r="M324" s="165"/>
      <c r="N324" s="166"/>
      <c r="O324" s="166"/>
      <c r="P324" s="166"/>
      <c r="Q324" s="166"/>
      <c r="R324" s="166"/>
      <c r="S324" s="166"/>
      <c r="T324" s="167"/>
      <c r="AT324" s="162" t="s">
        <v>130</v>
      </c>
      <c r="AU324" s="162" t="s">
        <v>82</v>
      </c>
      <c r="AV324" s="12" t="s">
        <v>80</v>
      </c>
      <c r="AW324" s="12" t="s">
        <v>32</v>
      </c>
      <c r="AX324" s="12" t="s">
        <v>75</v>
      </c>
      <c r="AY324" s="162" t="s">
        <v>120</v>
      </c>
    </row>
    <row r="325" spans="2:65" s="13" customFormat="1">
      <c r="B325" s="168"/>
      <c r="D325" s="161" t="s">
        <v>130</v>
      </c>
      <c r="E325" s="169" t="s">
        <v>1</v>
      </c>
      <c r="F325" s="170" t="s">
        <v>490</v>
      </c>
      <c r="H325" s="171">
        <v>36.200000000000003</v>
      </c>
      <c r="I325" s="172"/>
      <c r="L325" s="168"/>
      <c r="M325" s="173"/>
      <c r="N325" s="174"/>
      <c r="O325" s="174"/>
      <c r="P325" s="174"/>
      <c r="Q325" s="174"/>
      <c r="R325" s="174"/>
      <c r="S325" s="174"/>
      <c r="T325" s="175"/>
      <c r="AT325" s="169" t="s">
        <v>130</v>
      </c>
      <c r="AU325" s="169" t="s">
        <v>82</v>
      </c>
      <c r="AV325" s="13" t="s">
        <v>82</v>
      </c>
      <c r="AW325" s="13" t="s">
        <v>32</v>
      </c>
      <c r="AX325" s="13" t="s">
        <v>75</v>
      </c>
      <c r="AY325" s="169" t="s">
        <v>120</v>
      </c>
    </row>
    <row r="326" spans="2:65" s="13" customFormat="1">
      <c r="B326" s="168"/>
      <c r="D326" s="161" t="s">
        <v>130</v>
      </c>
      <c r="E326" s="169" t="s">
        <v>1</v>
      </c>
      <c r="F326" s="170" t="s">
        <v>491</v>
      </c>
      <c r="H326" s="171">
        <v>21.56</v>
      </c>
      <c r="I326" s="172"/>
      <c r="L326" s="168"/>
      <c r="M326" s="173"/>
      <c r="N326" s="174"/>
      <c r="O326" s="174"/>
      <c r="P326" s="174"/>
      <c r="Q326" s="174"/>
      <c r="R326" s="174"/>
      <c r="S326" s="174"/>
      <c r="T326" s="175"/>
      <c r="AT326" s="169" t="s">
        <v>130</v>
      </c>
      <c r="AU326" s="169" t="s">
        <v>82</v>
      </c>
      <c r="AV326" s="13" t="s">
        <v>82</v>
      </c>
      <c r="AW326" s="13" t="s">
        <v>32</v>
      </c>
      <c r="AX326" s="13" t="s">
        <v>75</v>
      </c>
      <c r="AY326" s="169" t="s">
        <v>120</v>
      </c>
    </row>
    <row r="327" spans="2:65" s="15" customFormat="1">
      <c r="B327" s="195"/>
      <c r="D327" s="161" t="s">
        <v>130</v>
      </c>
      <c r="E327" s="196" t="s">
        <v>1</v>
      </c>
      <c r="F327" s="197" t="s">
        <v>488</v>
      </c>
      <c r="H327" s="198">
        <v>57.76</v>
      </c>
      <c r="I327" s="199"/>
      <c r="L327" s="195"/>
      <c r="M327" s="200"/>
      <c r="N327" s="201"/>
      <c r="O327" s="201"/>
      <c r="P327" s="201"/>
      <c r="Q327" s="201"/>
      <c r="R327" s="201"/>
      <c r="S327" s="201"/>
      <c r="T327" s="202"/>
      <c r="AT327" s="196" t="s">
        <v>130</v>
      </c>
      <c r="AU327" s="196" t="s">
        <v>82</v>
      </c>
      <c r="AV327" s="15" t="s">
        <v>137</v>
      </c>
      <c r="AW327" s="15" t="s">
        <v>32</v>
      </c>
      <c r="AX327" s="15" t="s">
        <v>75</v>
      </c>
      <c r="AY327" s="196" t="s">
        <v>120</v>
      </c>
    </row>
    <row r="328" spans="2:65" s="12" customFormat="1">
      <c r="B328" s="160"/>
      <c r="D328" s="161" t="s">
        <v>130</v>
      </c>
      <c r="E328" s="162" t="s">
        <v>1</v>
      </c>
      <c r="F328" s="163" t="s">
        <v>492</v>
      </c>
      <c r="H328" s="162" t="s">
        <v>1</v>
      </c>
      <c r="I328" s="164"/>
      <c r="L328" s="160"/>
      <c r="M328" s="165"/>
      <c r="N328" s="166"/>
      <c r="O328" s="166"/>
      <c r="P328" s="166"/>
      <c r="Q328" s="166"/>
      <c r="R328" s="166"/>
      <c r="S328" s="166"/>
      <c r="T328" s="167"/>
      <c r="AT328" s="162" t="s">
        <v>130</v>
      </c>
      <c r="AU328" s="162" t="s">
        <v>82</v>
      </c>
      <c r="AV328" s="12" t="s">
        <v>80</v>
      </c>
      <c r="AW328" s="12" t="s">
        <v>32</v>
      </c>
      <c r="AX328" s="12" t="s">
        <v>75</v>
      </c>
      <c r="AY328" s="162" t="s">
        <v>120</v>
      </c>
    </row>
    <row r="329" spans="2:65" s="13" customFormat="1">
      <c r="B329" s="168"/>
      <c r="D329" s="161" t="s">
        <v>130</v>
      </c>
      <c r="E329" s="169" t="s">
        <v>1</v>
      </c>
      <c r="F329" s="170" t="s">
        <v>493</v>
      </c>
      <c r="H329" s="171">
        <v>-4</v>
      </c>
      <c r="I329" s="172"/>
      <c r="L329" s="168"/>
      <c r="M329" s="173"/>
      <c r="N329" s="174"/>
      <c r="O329" s="174"/>
      <c r="P329" s="174"/>
      <c r="Q329" s="174"/>
      <c r="R329" s="174"/>
      <c r="S329" s="174"/>
      <c r="T329" s="175"/>
      <c r="AT329" s="169" t="s">
        <v>130</v>
      </c>
      <c r="AU329" s="169" t="s">
        <v>82</v>
      </c>
      <c r="AV329" s="13" t="s">
        <v>82</v>
      </c>
      <c r="AW329" s="13" t="s">
        <v>32</v>
      </c>
      <c r="AX329" s="13" t="s">
        <v>75</v>
      </c>
      <c r="AY329" s="169" t="s">
        <v>120</v>
      </c>
    </row>
    <row r="330" spans="2:65" s="14" customFormat="1">
      <c r="B330" s="176"/>
      <c r="D330" s="161" t="s">
        <v>130</v>
      </c>
      <c r="E330" s="177" t="s">
        <v>1</v>
      </c>
      <c r="F330" s="178" t="s">
        <v>152</v>
      </c>
      <c r="H330" s="179">
        <v>63.12</v>
      </c>
      <c r="I330" s="180"/>
      <c r="L330" s="176"/>
      <c r="M330" s="181"/>
      <c r="N330" s="182"/>
      <c r="O330" s="182"/>
      <c r="P330" s="182"/>
      <c r="Q330" s="182"/>
      <c r="R330" s="182"/>
      <c r="S330" s="182"/>
      <c r="T330" s="183"/>
      <c r="AT330" s="177" t="s">
        <v>130</v>
      </c>
      <c r="AU330" s="177" t="s">
        <v>82</v>
      </c>
      <c r="AV330" s="14" t="s">
        <v>128</v>
      </c>
      <c r="AW330" s="14" t="s">
        <v>32</v>
      </c>
      <c r="AX330" s="14" t="s">
        <v>80</v>
      </c>
      <c r="AY330" s="177" t="s">
        <v>120</v>
      </c>
    </row>
    <row r="331" spans="2:65" s="1" customFormat="1" ht="16.5" customHeight="1">
      <c r="B331" s="146"/>
      <c r="C331" s="147" t="s">
        <v>494</v>
      </c>
      <c r="D331" s="147" t="s">
        <v>123</v>
      </c>
      <c r="E331" s="148" t="s">
        <v>495</v>
      </c>
      <c r="F331" s="149" t="s">
        <v>496</v>
      </c>
      <c r="G331" s="150" t="s">
        <v>126</v>
      </c>
      <c r="H331" s="151">
        <v>63.12</v>
      </c>
      <c r="I331" s="152"/>
      <c r="J331" s="153">
        <f>ROUND(I331*H331,2)</f>
        <v>0</v>
      </c>
      <c r="K331" s="149" t="s">
        <v>127</v>
      </c>
      <c r="L331" s="32"/>
      <c r="M331" s="154" t="s">
        <v>1</v>
      </c>
      <c r="N331" s="155" t="s">
        <v>40</v>
      </c>
      <c r="O331" s="55"/>
      <c r="P331" s="156">
        <f>O331*H331</f>
        <v>0</v>
      </c>
      <c r="Q331" s="156">
        <v>2.9999999999999997E-4</v>
      </c>
      <c r="R331" s="156">
        <f>Q331*H331</f>
        <v>1.8935999999999998E-2</v>
      </c>
      <c r="S331" s="156">
        <v>0</v>
      </c>
      <c r="T331" s="157">
        <f>S331*H331</f>
        <v>0</v>
      </c>
      <c r="AR331" s="158" t="s">
        <v>211</v>
      </c>
      <c r="AT331" s="158" t="s">
        <v>123</v>
      </c>
      <c r="AU331" s="158" t="s">
        <v>82</v>
      </c>
      <c r="AY331" s="17" t="s">
        <v>120</v>
      </c>
      <c r="BE331" s="159">
        <f>IF(N331="základní",J331,0)</f>
        <v>0</v>
      </c>
      <c r="BF331" s="159">
        <f>IF(N331="snížená",J331,0)</f>
        <v>0</v>
      </c>
      <c r="BG331" s="159">
        <f>IF(N331="zákl. přenesená",J331,0)</f>
        <v>0</v>
      </c>
      <c r="BH331" s="159">
        <f>IF(N331="sníž. přenesená",J331,0)</f>
        <v>0</v>
      </c>
      <c r="BI331" s="159">
        <f>IF(N331="nulová",J331,0)</f>
        <v>0</v>
      </c>
      <c r="BJ331" s="17" t="s">
        <v>80</v>
      </c>
      <c r="BK331" s="159">
        <f>ROUND(I331*H331,2)</f>
        <v>0</v>
      </c>
      <c r="BL331" s="17" t="s">
        <v>211</v>
      </c>
      <c r="BM331" s="158" t="s">
        <v>497</v>
      </c>
    </row>
    <row r="332" spans="2:65" s="1" customFormat="1" ht="24" customHeight="1">
      <c r="B332" s="146"/>
      <c r="C332" s="147" t="s">
        <v>498</v>
      </c>
      <c r="D332" s="147" t="s">
        <v>123</v>
      </c>
      <c r="E332" s="148" t="s">
        <v>499</v>
      </c>
      <c r="F332" s="149" t="s">
        <v>500</v>
      </c>
      <c r="G332" s="150" t="s">
        <v>126</v>
      </c>
      <c r="H332" s="151">
        <v>63.12</v>
      </c>
      <c r="I332" s="152"/>
      <c r="J332" s="153">
        <f>ROUND(I332*H332,2)</f>
        <v>0</v>
      </c>
      <c r="K332" s="149" t="s">
        <v>127</v>
      </c>
      <c r="L332" s="32"/>
      <c r="M332" s="154" t="s">
        <v>1</v>
      </c>
      <c r="N332" s="155" t="s">
        <v>40</v>
      </c>
      <c r="O332" s="55"/>
      <c r="P332" s="156">
        <f>O332*H332</f>
        <v>0</v>
      </c>
      <c r="Q332" s="156">
        <v>1.4999999999999999E-2</v>
      </c>
      <c r="R332" s="156">
        <f>Q332*H332</f>
        <v>0.94679999999999997</v>
      </c>
      <c r="S332" s="156">
        <v>0</v>
      </c>
      <c r="T332" s="157">
        <f>S332*H332</f>
        <v>0</v>
      </c>
      <c r="AR332" s="158" t="s">
        <v>211</v>
      </c>
      <c r="AT332" s="158" t="s">
        <v>123</v>
      </c>
      <c r="AU332" s="158" t="s">
        <v>82</v>
      </c>
      <c r="AY332" s="17" t="s">
        <v>120</v>
      </c>
      <c r="BE332" s="159">
        <f>IF(N332="základní",J332,0)</f>
        <v>0</v>
      </c>
      <c r="BF332" s="159">
        <f>IF(N332="snížená",J332,0)</f>
        <v>0</v>
      </c>
      <c r="BG332" s="159">
        <f>IF(N332="zákl. přenesená",J332,0)</f>
        <v>0</v>
      </c>
      <c r="BH332" s="159">
        <f>IF(N332="sníž. přenesená",J332,0)</f>
        <v>0</v>
      </c>
      <c r="BI332" s="159">
        <f>IF(N332="nulová",J332,0)</f>
        <v>0</v>
      </c>
      <c r="BJ332" s="17" t="s">
        <v>80</v>
      </c>
      <c r="BK332" s="159">
        <f>ROUND(I332*H332,2)</f>
        <v>0</v>
      </c>
      <c r="BL332" s="17" t="s">
        <v>211</v>
      </c>
      <c r="BM332" s="158" t="s">
        <v>501</v>
      </c>
    </row>
    <row r="333" spans="2:65" s="12" customFormat="1">
      <c r="B333" s="160"/>
      <c r="D333" s="161" t="s">
        <v>130</v>
      </c>
      <c r="E333" s="162" t="s">
        <v>1</v>
      </c>
      <c r="F333" s="163" t="s">
        <v>322</v>
      </c>
      <c r="H333" s="162" t="s">
        <v>1</v>
      </c>
      <c r="I333" s="164"/>
      <c r="L333" s="160"/>
      <c r="M333" s="165"/>
      <c r="N333" s="166"/>
      <c r="O333" s="166"/>
      <c r="P333" s="166"/>
      <c r="Q333" s="166"/>
      <c r="R333" s="166"/>
      <c r="S333" s="166"/>
      <c r="T333" s="167"/>
      <c r="AT333" s="162" t="s">
        <v>130</v>
      </c>
      <c r="AU333" s="162" t="s">
        <v>82</v>
      </c>
      <c r="AV333" s="12" t="s">
        <v>80</v>
      </c>
      <c r="AW333" s="12" t="s">
        <v>32</v>
      </c>
      <c r="AX333" s="12" t="s">
        <v>75</v>
      </c>
      <c r="AY333" s="162" t="s">
        <v>120</v>
      </c>
    </row>
    <row r="334" spans="2:65" s="13" customFormat="1">
      <c r="B334" s="168"/>
      <c r="D334" s="161" t="s">
        <v>130</v>
      </c>
      <c r="E334" s="169" t="s">
        <v>1</v>
      </c>
      <c r="F334" s="170" t="s">
        <v>502</v>
      </c>
      <c r="H334" s="171">
        <v>63.12</v>
      </c>
      <c r="I334" s="172"/>
      <c r="L334" s="168"/>
      <c r="M334" s="173"/>
      <c r="N334" s="174"/>
      <c r="O334" s="174"/>
      <c r="P334" s="174"/>
      <c r="Q334" s="174"/>
      <c r="R334" s="174"/>
      <c r="S334" s="174"/>
      <c r="T334" s="175"/>
      <c r="AT334" s="169" t="s">
        <v>130</v>
      </c>
      <c r="AU334" s="169" t="s">
        <v>82</v>
      </c>
      <c r="AV334" s="13" t="s">
        <v>82</v>
      </c>
      <c r="AW334" s="13" t="s">
        <v>32</v>
      </c>
      <c r="AX334" s="13" t="s">
        <v>75</v>
      </c>
      <c r="AY334" s="169" t="s">
        <v>120</v>
      </c>
    </row>
    <row r="335" spans="2:65" s="14" customFormat="1">
      <c r="B335" s="176"/>
      <c r="D335" s="161" t="s">
        <v>130</v>
      </c>
      <c r="E335" s="177" t="s">
        <v>1</v>
      </c>
      <c r="F335" s="178" t="s">
        <v>152</v>
      </c>
      <c r="H335" s="179">
        <v>63.12</v>
      </c>
      <c r="I335" s="180"/>
      <c r="L335" s="176"/>
      <c r="M335" s="181"/>
      <c r="N335" s="182"/>
      <c r="O335" s="182"/>
      <c r="P335" s="182"/>
      <c r="Q335" s="182"/>
      <c r="R335" s="182"/>
      <c r="S335" s="182"/>
      <c r="T335" s="183"/>
      <c r="AT335" s="177" t="s">
        <v>130</v>
      </c>
      <c r="AU335" s="177" t="s">
        <v>82</v>
      </c>
      <c r="AV335" s="14" t="s">
        <v>128</v>
      </c>
      <c r="AW335" s="14" t="s">
        <v>32</v>
      </c>
      <c r="AX335" s="14" t="s">
        <v>80</v>
      </c>
      <c r="AY335" s="177" t="s">
        <v>120</v>
      </c>
    </row>
    <row r="336" spans="2:65" s="1" customFormat="1" ht="24" customHeight="1">
      <c r="B336" s="146"/>
      <c r="C336" s="147" t="s">
        <v>503</v>
      </c>
      <c r="D336" s="147" t="s">
        <v>123</v>
      </c>
      <c r="E336" s="148" t="s">
        <v>504</v>
      </c>
      <c r="F336" s="149" t="s">
        <v>505</v>
      </c>
      <c r="G336" s="150" t="s">
        <v>126</v>
      </c>
      <c r="H336" s="151">
        <v>47.12</v>
      </c>
      <c r="I336" s="152"/>
      <c r="J336" s="153">
        <f>ROUND(I336*H336,2)</f>
        <v>0</v>
      </c>
      <c r="K336" s="149" t="s">
        <v>127</v>
      </c>
      <c r="L336" s="32"/>
      <c r="M336" s="154" t="s">
        <v>1</v>
      </c>
      <c r="N336" s="155" t="s">
        <v>40</v>
      </c>
      <c r="O336" s="55"/>
      <c r="P336" s="156">
        <f>O336*H336</f>
        <v>0</v>
      </c>
      <c r="Q336" s="156">
        <v>8.9999999999999993E-3</v>
      </c>
      <c r="R336" s="156">
        <f>Q336*H336</f>
        <v>0.42407999999999996</v>
      </c>
      <c r="S336" s="156">
        <v>0</v>
      </c>
      <c r="T336" s="157">
        <f>S336*H336</f>
        <v>0</v>
      </c>
      <c r="AR336" s="158" t="s">
        <v>211</v>
      </c>
      <c r="AT336" s="158" t="s">
        <v>123</v>
      </c>
      <c r="AU336" s="158" t="s">
        <v>82</v>
      </c>
      <c r="AY336" s="17" t="s">
        <v>120</v>
      </c>
      <c r="BE336" s="159">
        <f>IF(N336="základní",J336,0)</f>
        <v>0</v>
      </c>
      <c r="BF336" s="159">
        <f>IF(N336="snížená",J336,0)</f>
        <v>0</v>
      </c>
      <c r="BG336" s="159">
        <f>IF(N336="zákl. přenesená",J336,0)</f>
        <v>0</v>
      </c>
      <c r="BH336" s="159">
        <f>IF(N336="sníž. přenesená",J336,0)</f>
        <v>0</v>
      </c>
      <c r="BI336" s="159">
        <f>IF(N336="nulová",J336,0)</f>
        <v>0</v>
      </c>
      <c r="BJ336" s="17" t="s">
        <v>80</v>
      </c>
      <c r="BK336" s="159">
        <f>ROUND(I336*H336,2)</f>
        <v>0</v>
      </c>
      <c r="BL336" s="17" t="s">
        <v>211</v>
      </c>
      <c r="BM336" s="158" t="s">
        <v>506</v>
      </c>
    </row>
    <row r="337" spans="2:65" s="12" customFormat="1">
      <c r="B337" s="160"/>
      <c r="D337" s="161" t="s">
        <v>130</v>
      </c>
      <c r="E337" s="162" t="s">
        <v>1</v>
      </c>
      <c r="F337" s="163" t="s">
        <v>322</v>
      </c>
      <c r="H337" s="162" t="s">
        <v>1</v>
      </c>
      <c r="I337" s="164"/>
      <c r="L337" s="160"/>
      <c r="M337" s="165"/>
      <c r="N337" s="166"/>
      <c r="O337" s="166"/>
      <c r="P337" s="166"/>
      <c r="Q337" s="166"/>
      <c r="R337" s="166"/>
      <c r="S337" s="166"/>
      <c r="T337" s="167"/>
      <c r="AT337" s="162" t="s">
        <v>130</v>
      </c>
      <c r="AU337" s="162" t="s">
        <v>82</v>
      </c>
      <c r="AV337" s="12" t="s">
        <v>80</v>
      </c>
      <c r="AW337" s="12" t="s">
        <v>32</v>
      </c>
      <c r="AX337" s="12" t="s">
        <v>75</v>
      </c>
      <c r="AY337" s="162" t="s">
        <v>120</v>
      </c>
    </row>
    <row r="338" spans="2:65" s="13" customFormat="1">
      <c r="B338" s="168"/>
      <c r="D338" s="161" t="s">
        <v>130</v>
      </c>
      <c r="E338" s="169" t="s">
        <v>1</v>
      </c>
      <c r="F338" s="170" t="s">
        <v>502</v>
      </c>
      <c r="H338" s="171">
        <v>63.12</v>
      </c>
      <c r="I338" s="172"/>
      <c r="L338" s="168"/>
      <c r="M338" s="173"/>
      <c r="N338" s="174"/>
      <c r="O338" s="174"/>
      <c r="P338" s="174"/>
      <c r="Q338" s="174"/>
      <c r="R338" s="174"/>
      <c r="S338" s="174"/>
      <c r="T338" s="175"/>
      <c r="AT338" s="169" t="s">
        <v>130</v>
      </c>
      <c r="AU338" s="169" t="s">
        <v>82</v>
      </c>
      <c r="AV338" s="13" t="s">
        <v>82</v>
      </c>
      <c r="AW338" s="13" t="s">
        <v>32</v>
      </c>
      <c r="AX338" s="13" t="s">
        <v>75</v>
      </c>
      <c r="AY338" s="169" t="s">
        <v>120</v>
      </c>
    </row>
    <row r="339" spans="2:65" s="12" customFormat="1">
      <c r="B339" s="160"/>
      <c r="D339" s="161" t="s">
        <v>130</v>
      </c>
      <c r="E339" s="162" t="s">
        <v>1</v>
      </c>
      <c r="F339" s="163" t="s">
        <v>507</v>
      </c>
      <c r="H339" s="162" t="s">
        <v>1</v>
      </c>
      <c r="I339" s="164"/>
      <c r="L339" s="160"/>
      <c r="M339" s="165"/>
      <c r="N339" s="166"/>
      <c r="O339" s="166"/>
      <c r="P339" s="166"/>
      <c r="Q339" s="166"/>
      <c r="R339" s="166"/>
      <c r="S339" s="166"/>
      <c r="T339" s="167"/>
      <c r="AT339" s="162" t="s">
        <v>130</v>
      </c>
      <c r="AU339" s="162" t="s">
        <v>82</v>
      </c>
      <c r="AV339" s="12" t="s">
        <v>80</v>
      </c>
      <c r="AW339" s="12" t="s">
        <v>32</v>
      </c>
      <c r="AX339" s="12" t="s">
        <v>75</v>
      </c>
      <c r="AY339" s="162" t="s">
        <v>120</v>
      </c>
    </row>
    <row r="340" spans="2:65" s="13" customFormat="1">
      <c r="B340" s="168"/>
      <c r="D340" s="161" t="s">
        <v>130</v>
      </c>
      <c r="E340" s="169" t="s">
        <v>1</v>
      </c>
      <c r="F340" s="170" t="s">
        <v>508</v>
      </c>
      <c r="H340" s="171">
        <v>-16</v>
      </c>
      <c r="I340" s="172"/>
      <c r="L340" s="168"/>
      <c r="M340" s="173"/>
      <c r="N340" s="174"/>
      <c r="O340" s="174"/>
      <c r="P340" s="174"/>
      <c r="Q340" s="174"/>
      <c r="R340" s="174"/>
      <c r="S340" s="174"/>
      <c r="T340" s="175"/>
      <c r="AT340" s="169" t="s">
        <v>130</v>
      </c>
      <c r="AU340" s="169" t="s">
        <v>82</v>
      </c>
      <c r="AV340" s="13" t="s">
        <v>82</v>
      </c>
      <c r="AW340" s="13" t="s">
        <v>32</v>
      </c>
      <c r="AX340" s="13" t="s">
        <v>75</v>
      </c>
      <c r="AY340" s="169" t="s">
        <v>120</v>
      </c>
    </row>
    <row r="341" spans="2:65" s="14" customFormat="1">
      <c r="B341" s="176"/>
      <c r="D341" s="161" t="s">
        <v>130</v>
      </c>
      <c r="E341" s="177" t="s">
        <v>1</v>
      </c>
      <c r="F341" s="178" t="s">
        <v>152</v>
      </c>
      <c r="H341" s="179">
        <v>47.12</v>
      </c>
      <c r="I341" s="180"/>
      <c r="L341" s="176"/>
      <c r="M341" s="181"/>
      <c r="N341" s="182"/>
      <c r="O341" s="182"/>
      <c r="P341" s="182"/>
      <c r="Q341" s="182"/>
      <c r="R341" s="182"/>
      <c r="S341" s="182"/>
      <c r="T341" s="183"/>
      <c r="AT341" s="177" t="s">
        <v>130</v>
      </c>
      <c r="AU341" s="177" t="s">
        <v>82</v>
      </c>
      <c r="AV341" s="14" t="s">
        <v>128</v>
      </c>
      <c r="AW341" s="14" t="s">
        <v>32</v>
      </c>
      <c r="AX341" s="14" t="s">
        <v>80</v>
      </c>
      <c r="AY341" s="177" t="s">
        <v>120</v>
      </c>
    </row>
    <row r="342" spans="2:65" s="1" customFormat="1" ht="16.5" customHeight="1">
      <c r="B342" s="146"/>
      <c r="C342" s="184" t="s">
        <v>509</v>
      </c>
      <c r="D342" s="184" t="s">
        <v>199</v>
      </c>
      <c r="E342" s="185" t="s">
        <v>510</v>
      </c>
      <c r="F342" s="186" t="s">
        <v>511</v>
      </c>
      <c r="G342" s="187" t="s">
        <v>126</v>
      </c>
      <c r="H342" s="188">
        <v>53.41</v>
      </c>
      <c r="I342" s="189"/>
      <c r="J342" s="190">
        <f>ROUND(I342*H342,2)</f>
        <v>0</v>
      </c>
      <c r="K342" s="186" t="s">
        <v>1</v>
      </c>
      <c r="L342" s="191"/>
      <c r="M342" s="192" t="s">
        <v>1</v>
      </c>
      <c r="N342" s="193" t="s">
        <v>40</v>
      </c>
      <c r="O342" s="55"/>
      <c r="P342" s="156">
        <f>O342*H342</f>
        <v>0</v>
      </c>
      <c r="Q342" s="156">
        <v>0</v>
      </c>
      <c r="R342" s="156">
        <f>Q342*H342</f>
        <v>0</v>
      </c>
      <c r="S342" s="156">
        <v>0</v>
      </c>
      <c r="T342" s="157">
        <f>S342*H342</f>
        <v>0</v>
      </c>
      <c r="AR342" s="158" t="s">
        <v>306</v>
      </c>
      <c r="AT342" s="158" t="s">
        <v>199</v>
      </c>
      <c r="AU342" s="158" t="s">
        <v>82</v>
      </c>
      <c r="AY342" s="17" t="s">
        <v>120</v>
      </c>
      <c r="BE342" s="159">
        <f>IF(N342="základní",J342,0)</f>
        <v>0</v>
      </c>
      <c r="BF342" s="159">
        <f>IF(N342="snížená",J342,0)</f>
        <v>0</v>
      </c>
      <c r="BG342" s="159">
        <f>IF(N342="zákl. přenesená",J342,0)</f>
        <v>0</v>
      </c>
      <c r="BH342" s="159">
        <f>IF(N342="sníž. přenesená",J342,0)</f>
        <v>0</v>
      </c>
      <c r="BI342" s="159">
        <f>IF(N342="nulová",J342,0)</f>
        <v>0</v>
      </c>
      <c r="BJ342" s="17" t="s">
        <v>80</v>
      </c>
      <c r="BK342" s="159">
        <f>ROUND(I342*H342,2)</f>
        <v>0</v>
      </c>
      <c r="BL342" s="17" t="s">
        <v>211</v>
      </c>
      <c r="BM342" s="158" t="s">
        <v>512</v>
      </c>
    </row>
    <row r="343" spans="2:65" s="13" customFormat="1">
      <c r="B343" s="168"/>
      <c r="D343" s="161" t="s">
        <v>130</v>
      </c>
      <c r="E343" s="169" t="s">
        <v>1</v>
      </c>
      <c r="F343" s="170" t="s">
        <v>513</v>
      </c>
      <c r="H343" s="171">
        <v>51.832000000000001</v>
      </c>
      <c r="I343" s="172"/>
      <c r="L343" s="168"/>
      <c r="M343" s="173"/>
      <c r="N343" s="174"/>
      <c r="O343" s="174"/>
      <c r="P343" s="174"/>
      <c r="Q343" s="174"/>
      <c r="R343" s="174"/>
      <c r="S343" s="174"/>
      <c r="T343" s="175"/>
      <c r="AT343" s="169" t="s">
        <v>130</v>
      </c>
      <c r="AU343" s="169" t="s">
        <v>82</v>
      </c>
      <c r="AV343" s="13" t="s">
        <v>82</v>
      </c>
      <c r="AW343" s="13" t="s">
        <v>32</v>
      </c>
      <c r="AX343" s="13" t="s">
        <v>75</v>
      </c>
      <c r="AY343" s="169" t="s">
        <v>120</v>
      </c>
    </row>
    <row r="344" spans="2:65" s="13" customFormat="1">
      <c r="B344" s="168"/>
      <c r="D344" s="161" t="s">
        <v>130</v>
      </c>
      <c r="E344" s="169" t="s">
        <v>1</v>
      </c>
      <c r="F344" s="170" t="s">
        <v>514</v>
      </c>
      <c r="H344" s="171">
        <v>1.5780000000000001</v>
      </c>
      <c r="I344" s="172"/>
      <c r="L344" s="168"/>
      <c r="M344" s="173"/>
      <c r="N344" s="174"/>
      <c r="O344" s="174"/>
      <c r="P344" s="174"/>
      <c r="Q344" s="174"/>
      <c r="R344" s="174"/>
      <c r="S344" s="174"/>
      <c r="T344" s="175"/>
      <c r="AT344" s="169" t="s">
        <v>130</v>
      </c>
      <c r="AU344" s="169" t="s">
        <v>82</v>
      </c>
      <c r="AV344" s="13" t="s">
        <v>82</v>
      </c>
      <c r="AW344" s="13" t="s">
        <v>32</v>
      </c>
      <c r="AX344" s="13" t="s">
        <v>75</v>
      </c>
      <c r="AY344" s="169" t="s">
        <v>120</v>
      </c>
    </row>
    <row r="345" spans="2:65" s="14" customFormat="1">
      <c r="B345" s="176"/>
      <c r="D345" s="161" t="s">
        <v>130</v>
      </c>
      <c r="E345" s="177" t="s">
        <v>1</v>
      </c>
      <c r="F345" s="178" t="s">
        <v>152</v>
      </c>
      <c r="H345" s="179">
        <v>53.410000000000004</v>
      </c>
      <c r="I345" s="180"/>
      <c r="L345" s="176"/>
      <c r="M345" s="181"/>
      <c r="N345" s="182"/>
      <c r="O345" s="182"/>
      <c r="P345" s="182"/>
      <c r="Q345" s="182"/>
      <c r="R345" s="182"/>
      <c r="S345" s="182"/>
      <c r="T345" s="183"/>
      <c r="AT345" s="177" t="s">
        <v>130</v>
      </c>
      <c r="AU345" s="177" t="s">
        <v>82</v>
      </c>
      <c r="AV345" s="14" t="s">
        <v>128</v>
      </c>
      <c r="AW345" s="14" t="s">
        <v>32</v>
      </c>
      <c r="AX345" s="14" t="s">
        <v>80</v>
      </c>
      <c r="AY345" s="177" t="s">
        <v>120</v>
      </c>
    </row>
    <row r="346" spans="2:65" s="1" customFormat="1" ht="16.5" customHeight="1">
      <c r="B346" s="146"/>
      <c r="C346" s="147" t="s">
        <v>515</v>
      </c>
      <c r="D346" s="147" t="s">
        <v>123</v>
      </c>
      <c r="E346" s="148" t="s">
        <v>516</v>
      </c>
      <c r="F346" s="149" t="s">
        <v>517</v>
      </c>
      <c r="G346" s="150" t="s">
        <v>194</v>
      </c>
      <c r="H346" s="151">
        <v>34.15</v>
      </c>
      <c r="I346" s="152"/>
      <c r="J346" s="153">
        <f>ROUND(I346*H346,2)</f>
        <v>0</v>
      </c>
      <c r="K346" s="149" t="s">
        <v>127</v>
      </c>
      <c r="L346" s="32"/>
      <c r="M346" s="154" t="s">
        <v>1</v>
      </c>
      <c r="N346" s="155" t="s">
        <v>40</v>
      </c>
      <c r="O346" s="55"/>
      <c r="P346" s="156">
        <f>O346*H346</f>
        <v>0</v>
      </c>
      <c r="Q346" s="156">
        <v>3.0000000000000001E-5</v>
      </c>
      <c r="R346" s="156">
        <f>Q346*H346</f>
        <v>1.0245E-3</v>
      </c>
      <c r="S346" s="156">
        <v>0</v>
      </c>
      <c r="T346" s="157">
        <f>S346*H346</f>
        <v>0</v>
      </c>
      <c r="AR346" s="158" t="s">
        <v>211</v>
      </c>
      <c r="AT346" s="158" t="s">
        <v>123</v>
      </c>
      <c r="AU346" s="158" t="s">
        <v>82</v>
      </c>
      <c r="AY346" s="17" t="s">
        <v>120</v>
      </c>
      <c r="BE346" s="159">
        <f>IF(N346="základní",J346,0)</f>
        <v>0</v>
      </c>
      <c r="BF346" s="159">
        <f>IF(N346="snížená",J346,0)</f>
        <v>0</v>
      </c>
      <c r="BG346" s="159">
        <f>IF(N346="zákl. přenesená",J346,0)</f>
        <v>0</v>
      </c>
      <c r="BH346" s="159">
        <f>IF(N346="sníž. přenesená",J346,0)</f>
        <v>0</v>
      </c>
      <c r="BI346" s="159">
        <f>IF(N346="nulová",J346,0)</f>
        <v>0</v>
      </c>
      <c r="BJ346" s="17" t="s">
        <v>80</v>
      </c>
      <c r="BK346" s="159">
        <f>ROUND(I346*H346,2)</f>
        <v>0</v>
      </c>
      <c r="BL346" s="17" t="s">
        <v>211</v>
      </c>
      <c r="BM346" s="158" t="s">
        <v>518</v>
      </c>
    </row>
    <row r="347" spans="2:65" s="12" customFormat="1">
      <c r="B347" s="160"/>
      <c r="D347" s="161" t="s">
        <v>130</v>
      </c>
      <c r="E347" s="162" t="s">
        <v>1</v>
      </c>
      <c r="F347" s="163" t="s">
        <v>519</v>
      </c>
      <c r="H347" s="162" t="s">
        <v>1</v>
      </c>
      <c r="I347" s="164"/>
      <c r="L347" s="160"/>
      <c r="M347" s="165"/>
      <c r="N347" s="166"/>
      <c r="O347" s="166"/>
      <c r="P347" s="166"/>
      <c r="Q347" s="166"/>
      <c r="R347" s="166"/>
      <c r="S347" s="166"/>
      <c r="T347" s="167"/>
      <c r="AT347" s="162" t="s">
        <v>130</v>
      </c>
      <c r="AU347" s="162" t="s">
        <v>82</v>
      </c>
      <c r="AV347" s="12" t="s">
        <v>80</v>
      </c>
      <c r="AW347" s="12" t="s">
        <v>32</v>
      </c>
      <c r="AX347" s="12" t="s">
        <v>75</v>
      </c>
      <c r="AY347" s="162" t="s">
        <v>120</v>
      </c>
    </row>
    <row r="348" spans="2:65" s="13" customFormat="1">
      <c r="B348" s="168"/>
      <c r="D348" s="161" t="s">
        <v>130</v>
      </c>
      <c r="E348" s="169" t="s">
        <v>1</v>
      </c>
      <c r="F348" s="170" t="s">
        <v>520</v>
      </c>
      <c r="H348" s="171">
        <v>13.15</v>
      </c>
      <c r="I348" s="172"/>
      <c r="L348" s="168"/>
      <c r="M348" s="173"/>
      <c r="N348" s="174"/>
      <c r="O348" s="174"/>
      <c r="P348" s="174"/>
      <c r="Q348" s="174"/>
      <c r="R348" s="174"/>
      <c r="S348" s="174"/>
      <c r="T348" s="175"/>
      <c r="AT348" s="169" t="s">
        <v>130</v>
      </c>
      <c r="AU348" s="169" t="s">
        <v>82</v>
      </c>
      <c r="AV348" s="13" t="s">
        <v>82</v>
      </c>
      <c r="AW348" s="13" t="s">
        <v>32</v>
      </c>
      <c r="AX348" s="13" t="s">
        <v>75</v>
      </c>
      <c r="AY348" s="169" t="s">
        <v>120</v>
      </c>
    </row>
    <row r="349" spans="2:65" s="12" customFormat="1">
      <c r="B349" s="160"/>
      <c r="D349" s="161" t="s">
        <v>130</v>
      </c>
      <c r="E349" s="162" t="s">
        <v>1</v>
      </c>
      <c r="F349" s="163" t="s">
        <v>521</v>
      </c>
      <c r="H349" s="162" t="s">
        <v>1</v>
      </c>
      <c r="I349" s="164"/>
      <c r="L349" s="160"/>
      <c r="M349" s="165"/>
      <c r="N349" s="166"/>
      <c r="O349" s="166"/>
      <c r="P349" s="166"/>
      <c r="Q349" s="166"/>
      <c r="R349" s="166"/>
      <c r="S349" s="166"/>
      <c r="T349" s="167"/>
      <c r="AT349" s="162" t="s">
        <v>130</v>
      </c>
      <c r="AU349" s="162" t="s">
        <v>82</v>
      </c>
      <c r="AV349" s="12" t="s">
        <v>80</v>
      </c>
      <c r="AW349" s="12" t="s">
        <v>32</v>
      </c>
      <c r="AX349" s="12" t="s">
        <v>75</v>
      </c>
      <c r="AY349" s="162" t="s">
        <v>120</v>
      </c>
    </row>
    <row r="350" spans="2:65" s="13" customFormat="1">
      <c r="B350" s="168"/>
      <c r="D350" s="161" t="s">
        <v>130</v>
      </c>
      <c r="E350" s="169" t="s">
        <v>1</v>
      </c>
      <c r="F350" s="170" t="s">
        <v>522</v>
      </c>
      <c r="H350" s="171">
        <v>18.600000000000001</v>
      </c>
      <c r="I350" s="172"/>
      <c r="L350" s="168"/>
      <c r="M350" s="173"/>
      <c r="N350" s="174"/>
      <c r="O350" s="174"/>
      <c r="P350" s="174"/>
      <c r="Q350" s="174"/>
      <c r="R350" s="174"/>
      <c r="S350" s="174"/>
      <c r="T350" s="175"/>
      <c r="AT350" s="169" t="s">
        <v>130</v>
      </c>
      <c r="AU350" s="169" t="s">
        <v>82</v>
      </c>
      <c r="AV350" s="13" t="s">
        <v>82</v>
      </c>
      <c r="AW350" s="13" t="s">
        <v>32</v>
      </c>
      <c r="AX350" s="13" t="s">
        <v>75</v>
      </c>
      <c r="AY350" s="169" t="s">
        <v>120</v>
      </c>
    </row>
    <row r="351" spans="2:65" s="13" customFormat="1">
      <c r="B351" s="168"/>
      <c r="D351" s="161" t="s">
        <v>130</v>
      </c>
      <c r="E351" s="169" t="s">
        <v>1</v>
      </c>
      <c r="F351" s="170" t="s">
        <v>523</v>
      </c>
      <c r="H351" s="171">
        <v>2.4</v>
      </c>
      <c r="I351" s="172"/>
      <c r="L351" s="168"/>
      <c r="M351" s="173"/>
      <c r="N351" s="174"/>
      <c r="O351" s="174"/>
      <c r="P351" s="174"/>
      <c r="Q351" s="174"/>
      <c r="R351" s="174"/>
      <c r="S351" s="174"/>
      <c r="T351" s="175"/>
      <c r="AT351" s="169" t="s">
        <v>130</v>
      </c>
      <c r="AU351" s="169" t="s">
        <v>82</v>
      </c>
      <c r="AV351" s="13" t="s">
        <v>82</v>
      </c>
      <c r="AW351" s="13" t="s">
        <v>32</v>
      </c>
      <c r="AX351" s="13" t="s">
        <v>75</v>
      </c>
      <c r="AY351" s="169" t="s">
        <v>120</v>
      </c>
    </row>
    <row r="352" spans="2:65" s="14" customFormat="1">
      <c r="B352" s="176"/>
      <c r="D352" s="161" t="s">
        <v>130</v>
      </c>
      <c r="E352" s="177" t="s">
        <v>1</v>
      </c>
      <c r="F352" s="178" t="s">
        <v>152</v>
      </c>
      <c r="H352" s="179">
        <v>34.15</v>
      </c>
      <c r="I352" s="180"/>
      <c r="L352" s="176"/>
      <c r="M352" s="181"/>
      <c r="N352" s="182"/>
      <c r="O352" s="182"/>
      <c r="P352" s="182"/>
      <c r="Q352" s="182"/>
      <c r="R352" s="182"/>
      <c r="S352" s="182"/>
      <c r="T352" s="183"/>
      <c r="AT352" s="177" t="s">
        <v>130</v>
      </c>
      <c r="AU352" s="177" t="s">
        <v>82</v>
      </c>
      <c r="AV352" s="14" t="s">
        <v>128</v>
      </c>
      <c r="AW352" s="14" t="s">
        <v>32</v>
      </c>
      <c r="AX352" s="14" t="s">
        <v>80</v>
      </c>
      <c r="AY352" s="177" t="s">
        <v>120</v>
      </c>
    </row>
    <row r="353" spans="2:65" s="1" customFormat="1" ht="24" customHeight="1">
      <c r="B353" s="146"/>
      <c r="C353" s="147" t="s">
        <v>524</v>
      </c>
      <c r="D353" s="147" t="s">
        <v>123</v>
      </c>
      <c r="E353" s="148" t="s">
        <v>525</v>
      </c>
      <c r="F353" s="149" t="s">
        <v>526</v>
      </c>
      <c r="G353" s="150" t="s">
        <v>328</v>
      </c>
      <c r="H353" s="194"/>
      <c r="I353" s="152"/>
      <c r="J353" s="153">
        <f>ROUND(I353*H353,2)</f>
        <v>0</v>
      </c>
      <c r="K353" s="149" t="s">
        <v>127</v>
      </c>
      <c r="L353" s="32"/>
      <c r="M353" s="154" t="s">
        <v>1</v>
      </c>
      <c r="N353" s="155" t="s">
        <v>40</v>
      </c>
      <c r="O353" s="55"/>
      <c r="P353" s="156">
        <f>O353*H353</f>
        <v>0</v>
      </c>
      <c r="Q353" s="156">
        <v>0</v>
      </c>
      <c r="R353" s="156">
        <f>Q353*H353</f>
        <v>0</v>
      </c>
      <c r="S353" s="156">
        <v>0</v>
      </c>
      <c r="T353" s="157">
        <f>S353*H353</f>
        <v>0</v>
      </c>
      <c r="AR353" s="158" t="s">
        <v>211</v>
      </c>
      <c r="AT353" s="158" t="s">
        <v>123</v>
      </c>
      <c r="AU353" s="158" t="s">
        <v>82</v>
      </c>
      <c r="AY353" s="17" t="s">
        <v>120</v>
      </c>
      <c r="BE353" s="159">
        <f>IF(N353="základní",J353,0)</f>
        <v>0</v>
      </c>
      <c r="BF353" s="159">
        <f>IF(N353="snížená",J353,0)</f>
        <v>0</v>
      </c>
      <c r="BG353" s="159">
        <f>IF(N353="zákl. přenesená",J353,0)</f>
        <v>0</v>
      </c>
      <c r="BH353" s="159">
        <f>IF(N353="sníž. přenesená",J353,0)</f>
        <v>0</v>
      </c>
      <c r="BI353" s="159">
        <f>IF(N353="nulová",J353,0)</f>
        <v>0</v>
      </c>
      <c r="BJ353" s="17" t="s">
        <v>80</v>
      </c>
      <c r="BK353" s="159">
        <f>ROUND(I353*H353,2)</f>
        <v>0</v>
      </c>
      <c r="BL353" s="17" t="s">
        <v>211</v>
      </c>
      <c r="BM353" s="158" t="s">
        <v>527</v>
      </c>
    </row>
    <row r="354" spans="2:65" s="11" customFormat="1" ht="22.9" customHeight="1">
      <c r="B354" s="133"/>
      <c r="D354" s="134" t="s">
        <v>74</v>
      </c>
      <c r="E354" s="144" t="s">
        <v>528</v>
      </c>
      <c r="F354" s="144" t="s">
        <v>529</v>
      </c>
      <c r="I354" s="136"/>
      <c r="J354" s="145">
        <f>BK354</f>
        <v>0</v>
      </c>
      <c r="L354" s="133"/>
      <c r="M354" s="138"/>
      <c r="N354" s="139"/>
      <c r="O354" s="139"/>
      <c r="P354" s="140">
        <f>SUM(P355:P375)</f>
        <v>0</v>
      </c>
      <c r="Q354" s="139"/>
      <c r="R354" s="140">
        <f>SUM(R355:R375)</f>
        <v>0</v>
      </c>
      <c r="S354" s="139"/>
      <c r="T354" s="141">
        <f>SUM(T355:T375)</f>
        <v>0</v>
      </c>
      <c r="AR354" s="134" t="s">
        <v>82</v>
      </c>
      <c r="AT354" s="142" t="s">
        <v>74</v>
      </c>
      <c r="AU354" s="142" t="s">
        <v>80</v>
      </c>
      <c r="AY354" s="134" t="s">
        <v>120</v>
      </c>
      <c r="BK354" s="143">
        <f>SUM(BK355:BK375)</f>
        <v>0</v>
      </c>
    </row>
    <row r="355" spans="2:65" s="1" customFormat="1" ht="16.5" customHeight="1">
      <c r="B355" s="146"/>
      <c r="C355" s="147" t="s">
        <v>530</v>
      </c>
      <c r="D355" s="147" t="s">
        <v>123</v>
      </c>
      <c r="E355" s="148" t="s">
        <v>531</v>
      </c>
      <c r="F355" s="149" t="s">
        <v>532</v>
      </c>
      <c r="G355" s="150" t="s">
        <v>126</v>
      </c>
      <c r="H355" s="151">
        <v>35.700000000000003</v>
      </c>
      <c r="I355" s="152"/>
      <c r="J355" s="153">
        <f>ROUND(I355*H355,2)</f>
        <v>0</v>
      </c>
      <c r="K355" s="149" t="s">
        <v>1</v>
      </c>
      <c r="L355" s="32"/>
      <c r="M355" s="154" t="s">
        <v>1</v>
      </c>
      <c r="N355" s="155" t="s">
        <v>40</v>
      </c>
      <c r="O355" s="55"/>
      <c r="P355" s="156">
        <f>O355*H355</f>
        <v>0</v>
      </c>
      <c r="Q355" s="156">
        <v>0</v>
      </c>
      <c r="R355" s="156">
        <f>Q355*H355</f>
        <v>0</v>
      </c>
      <c r="S355" s="156">
        <v>0</v>
      </c>
      <c r="T355" s="157">
        <f>S355*H355</f>
        <v>0</v>
      </c>
      <c r="AR355" s="158" t="s">
        <v>211</v>
      </c>
      <c r="AT355" s="158" t="s">
        <v>123</v>
      </c>
      <c r="AU355" s="158" t="s">
        <v>82</v>
      </c>
      <c r="AY355" s="17" t="s">
        <v>120</v>
      </c>
      <c r="BE355" s="159">
        <f>IF(N355="základní",J355,0)</f>
        <v>0</v>
      </c>
      <c r="BF355" s="159">
        <f>IF(N355="snížená",J355,0)</f>
        <v>0</v>
      </c>
      <c r="BG355" s="159">
        <f>IF(N355="zákl. přenesená",J355,0)</f>
        <v>0</v>
      </c>
      <c r="BH355" s="159">
        <f>IF(N355="sníž. přenesená",J355,0)</f>
        <v>0</v>
      </c>
      <c r="BI355" s="159">
        <f>IF(N355="nulová",J355,0)</f>
        <v>0</v>
      </c>
      <c r="BJ355" s="17" t="s">
        <v>80</v>
      </c>
      <c r="BK355" s="159">
        <f>ROUND(I355*H355,2)</f>
        <v>0</v>
      </c>
      <c r="BL355" s="17" t="s">
        <v>211</v>
      </c>
      <c r="BM355" s="158" t="s">
        <v>533</v>
      </c>
    </row>
    <row r="356" spans="2:65" s="12" customFormat="1">
      <c r="B356" s="160"/>
      <c r="D356" s="161" t="s">
        <v>130</v>
      </c>
      <c r="E356" s="162" t="s">
        <v>1</v>
      </c>
      <c r="F356" s="163" t="s">
        <v>534</v>
      </c>
      <c r="H356" s="162" t="s">
        <v>1</v>
      </c>
      <c r="I356" s="164"/>
      <c r="L356" s="160"/>
      <c r="M356" s="165"/>
      <c r="N356" s="166"/>
      <c r="O356" s="166"/>
      <c r="P356" s="166"/>
      <c r="Q356" s="166"/>
      <c r="R356" s="166"/>
      <c r="S356" s="166"/>
      <c r="T356" s="167"/>
      <c r="AT356" s="162" t="s">
        <v>130</v>
      </c>
      <c r="AU356" s="162" t="s">
        <v>82</v>
      </c>
      <c r="AV356" s="12" t="s">
        <v>80</v>
      </c>
      <c r="AW356" s="12" t="s">
        <v>32</v>
      </c>
      <c r="AX356" s="12" t="s">
        <v>75</v>
      </c>
      <c r="AY356" s="162" t="s">
        <v>120</v>
      </c>
    </row>
    <row r="357" spans="2:65" s="13" customFormat="1">
      <c r="B357" s="168"/>
      <c r="D357" s="161" t="s">
        <v>130</v>
      </c>
      <c r="E357" s="169" t="s">
        <v>1</v>
      </c>
      <c r="F357" s="170" t="s">
        <v>535</v>
      </c>
      <c r="H357" s="171">
        <v>14.7</v>
      </c>
      <c r="I357" s="172"/>
      <c r="L357" s="168"/>
      <c r="M357" s="173"/>
      <c r="N357" s="174"/>
      <c r="O357" s="174"/>
      <c r="P357" s="174"/>
      <c r="Q357" s="174"/>
      <c r="R357" s="174"/>
      <c r="S357" s="174"/>
      <c r="T357" s="175"/>
      <c r="AT357" s="169" t="s">
        <v>130</v>
      </c>
      <c r="AU357" s="169" t="s">
        <v>82</v>
      </c>
      <c r="AV357" s="13" t="s">
        <v>82</v>
      </c>
      <c r="AW357" s="13" t="s">
        <v>32</v>
      </c>
      <c r="AX357" s="13" t="s">
        <v>75</v>
      </c>
      <c r="AY357" s="169" t="s">
        <v>120</v>
      </c>
    </row>
    <row r="358" spans="2:65" s="12" customFormat="1">
      <c r="B358" s="160"/>
      <c r="D358" s="161" t="s">
        <v>130</v>
      </c>
      <c r="E358" s="162" t="s">
        <v>1</v>
      </c>
      <c r="F358" s="163" t="s">
        <v>536</v>
      </c>
      <c r="H358" s="162" t="s">
        <v>1</v>
      </c>
      <c r="I358" s="164"/>
      <c r="L358" s="160"/>
      <c r="M358" s="165"/>
      <c r="N358" s="166"/>
      <c r="O358" s="166"/>
      <c r="P358" s="166"/>
      <c r="Q358" s="166"/>
      <c r="R358" s="166"/>
      <c r="S358" s="166"/>
      <c r="T358" s="167"/>
      <c r="AT358" s="162" t="s">
        <v>130</v>
      </c>
      <c r="AU358" s="162" t="s">
        <v>82</v>
      </c>
      <c r="AV358" s="12" t="s">
        <v>80</v>
      </c>
      <c r="AW358" s="12" t="s">
        <v>32</v>
      </c>
      <c r="AX358" s="12" t="s">
        <v>75</v>
      </c>
      <c r="AY358" s="162" t="s">
        <v>120</v>
      </c>
    </row>
    <row r="359" spans="2:65" s="13" customFormat="1">
      <c r="B359" s="168"/>
      <c r="D359" s="161" t="s">
        <v>130</v>
      </c>
      <c r="E359" s="169" t="s">
        <v>1</v>
      </c>
      <c r="F359" s="170" t="s">
        <v>537</v>
      </c>
      <c r="H359" s="171">
        <v>13.2</v>
      </c>
      <c r="I359" s="172"/>
      <c r="L359" s="168"/>
      <c r="M359" s="173"/>
      <c r="N359" s="174"/>
      <c r="O359" s="174"/>
      <c r="P359" s="174"/>
      <c r="Q359" s="174"/>
      <c r="R359" s="174"/>
      <c r="S359" s="174"/>
      <c r="T359" s="175"/>
      <c r="AT359" s="169" t="s">
        <v>130</v>
      </c>
      <c r="AU359" s="169" t="s">
        <v>82</v>
      </c>
      <c r="AV359" s="13" t="s">
        <v>82</v>
      </c>
      <c r="AW359" s="13" t="s">
        <v>32</v>
      </c>
      <c r="AX359" s="13" t="s">
        <v>75</v>
      </c>
      <c r="AY359" s="169" t="s">
        <v>120</v>
      </c>
    </row>
    <row r="360" spans="2:65" s="12" customFormat="1">
      <c r="B360" s="160"/>
      <c r="D360" s="161" t="s">
        <v>130</v>
      </c>
      <c r="E360" s="162" t="s">
        <v>1</v>
      </c>
      <c r="F360" s="163" t="s">
        <v>538</v>
      </c>
      <c r="H360" s="162" t="s">
        <v>1</v>
      </c>
      <c r="I360" s="164"/>
      <c r="L360" s="160"/>
      <c r="M360" s="165"/>
      <c r="N360" s="166"/>
      <c r="O360" s="166"/>
      <c r="P360" s="166"/>
      <c r="Q360" s="166"/>
      <c r="R360" s="166"/>
      <c r="S360" s="166"/>
      <c r="T360" s="167"/>
      <c r="AT360" s="162" t="s">
        <v>130</v>
      </c>
      <c r="AU360" s="162" t="s">
        <v>82</v>
      </c>
      <c r="AV360" s="12" t="s">
        <v>80</v>
      </c>
      <c r="AW360" s="12" t="s">
        <v>32</v>
      </c>
      <c r="AX360" s="12" t="s">
        <v>75</v>
      </c>
      <c r="AY360" s="162" t="s">
        <v>120</v>
      </c>
    </row>
    <row r="361" spans="2:65" s="13" customFormat="1">
      <c r="B361" s="168"/>
      <c r="D361" s="161" t="s">
        <v>130</v>
      </c>
      <c r="E361" s="169" t="s">
        <v>1</v>
      </c>
      <c r="F361" s="170" t="s">
        <v>539</v>
      </c>
      <c r="H361" s="171">
        <v>7.8</v>
      </c>
      <c r="I361" s="172"/>
      <c r="L361" s="168"/>
      <c r="M361" s="173"/>
      <c r="N361" s="174"/>
      <c r="O361" s="174"/>
      <c r="P361" s="174"/>
      <c r="Q361" s="174"/>
      <c r="R361" s="174"/>
      <c r="S361" s="174"/>
      <c r="T361" s="175"/>
      <c r="AT361" s="169" t="s">
        <v>130</v>
      </c>
      <c r="AU361" s="169" t="s">
        <v>82</v>
      </c>
      <c r="AV361" s="13" t="s">
        <v>82</v>
      </c>
      <c r="AW361" s="13" t="s">
        <v>32</v>
      </c>
      <c r="AX361" s="13" t="s">
        <v>75</v>
      </c>
      <c r="AY361" s="169" t="s">
        <v>120</v>
      </c>
    </row>
    <row r="362" spans="2:65" s="14" customFormat="1">
      <c r="B362" s="176"/>
      <c r="D362" s="161" t="s">
        <v>130</v>
      </c>
      <c r="E362" s="177" t="s">
        <v>1</v>
      </c>
      <c r="F362" s="178" t="s">
        <v>152</v>
      </c>
      <c r="H362" s="179">
        <v>35.699999999999996</v>
      </c>
      <c r="I362" s="180"/>
      <c r="L362" s="176"/>
      <c r="M362" s="181"/>
      <c r="N362" s="182"/>
      <c r="O362" s="182"/>
      <c r="P362" s="182"/>
      <c r="Q362" s="182"/>
      <c r="R362" s="182"/>
      <c r="S362" s="182"/>
      <c r="T362" s="183"/>
      <c r="AT362" s="177" t="s">
        <v>130</v>
      </c>
      <c r="AU362" s="177" t="s">
        <v>82</v>
      </c>
      <c r="AV362" s="14" t="s">
        <v>128</v>
      </c>
      <c r="AW362" s="14" t="s">
        <v>32</v>
      </c>
      <c r="AX362" s="14" t="s">
        <v>80</v>
      </c>
      <c r="AY362" s="177" t="s">
        <v>120</v>
      </c>
    </row>
    <row r="363" spans="2:65" s="1" customFormat="1" ht="16.5" customHeight="1">
      <c r="B363" s="146"/>
      <c r="C363" s="147" t="s">
        <v>540</v>
      </c>
      <c r="D363" s="147" t="s">
        <v>123</v>
      </c>
      <c r="E363" s="148" t="s">
        <v>541</v>
      </c>
      <c r="F363" s="149" t="s">
        <v>542</v>
      </c>
      <c r="G363" s="150" t="s">
        <v>381</v>
      </c>
      <c r="H363" s="151">
        <v>74.2</v>
      </c>
      <c r="I363" s="152"/>
      <c r="J363" s="153">
        <f>ROUND(I363*H363,2)</f>
        <v>0</v>
      </c>
      <c r="K363" s="149" t="s">
        <v>1</v>
      </c>
      <c r="L363" s="32"/>
      <c r="M363" s="154" t="s">
        <v>1</v>
      </c>
      <c r="N363" s="155" t="s">
        <v>40</v>
      </c>
      <c r="O363" s="55"/>
      <c r="P363" s="156">
        <f>O363*H363</f>
        <v>0</v>
      </c>
      <c r="Q363" s="156">
        <v>0</v>
      </c>
      <c r="R363" s="156">
        <f>Q363*H363</f>
        <v>0</v>
      </c>
      <c r="S363" s="156">
        <v>0</v>
      </c>
      <c r="T363" s="157">
        <f>S363*H363</f>
        <v>0</v>
      </c>
      <c r="AR363" s="158" t="s">
        <v>211</v>
      </c>
      <c r="AT363" s="158" t="s">
        <v>123</v>
      </c>
      <c r="AU363" s="158" t="s">
        <v>82</v>
      </c>
      <c r="AY363" s="17" t="s">
        <v>120</v>
      </c>
      <c r="BE363" s="159">
        <f>IF(N363="základní",J363,0)</f>
        <v>0</v>
      </c>
      <c r="BF363" s="159">
        <f>IF(N363="snížená",J363,0)</f>
        <v>0</v>
      </c>
      <c r="BG363" s="159">
        <f>IF(N363="zákl. přenesená",J363,0)</f>
        <v>0</v>
      </c>
      <c r="BH363" s="159">
        <f>IF(N363="sníž. přenesená",J363,0)</f>
        <v>0</v>
      </c>
      <c r="BI363" s="159">
        <f>IF(N363="nulová",J363,0)</f>
        <v>0</v>
      </c>
      <c r="BJ363" s="17" t="s">
        <v>80</v>
      </c>
      <c r="BK363" s="159">
        <f>ROUND(I363*H363,2)</f>
        <v>0</v>
      </c>
      <c r="BL363" s="17" t="s">
        <v>211</v>
      </c>
      <c r="BM363" s="158" t="s">
        <v>543</v>
      </c>
    </row>
    <row r="364" spans="2:65" s="12" customFormat="1">
      <c r="B364" s="160"/>
      <c r="D364" s="161" t="s">
        <v>130</v>
      </c>
      <c r="E364" s="162" t="s">
        <v>1</v>
      </c>
      <c r="F364" s="163" t="s">
        <v>544</v>
      </c>
      <c r="H364" s="162" t="s">
        <v>1</v>
      </c>
      <c r="I364" s="164"/>
      <c r="L364" s="160"/>
      <c r="M364" s="165"/>
      <c r="N364" s="166"/>
      <c r="O364" s="166"/>
      <c r="P364" s="166"/>
      <c r="Q364" s="166"/>
      <c r="R364" s="166"/>
      <c r="S364" s="166"/>
      <c r="T364" s="167"/>
      <c r="AT364" s="162" t="s">
        <v>130</v>
      </c>
      <c r="AU364" s="162" t="s">
        <v>82</v>
      </c>
      <c r="AV364" s="12" t="s">
        <v>80</v>
      </c>
      <c r="AW364" s="12" t="s">
        <v>32</v>
      </c>
      <c r="AX364" s="12" t="s">
        <v>75</v>
      </c>
      <c r="AY364" s="162" t="s">
        <v>120</v>
      </c>
    </row>
    <row r="365" spans="2:65" s="13" customFormat="1">
      <c r="B365" s="168"/>
      <c r="D365" s="161" t="s">
        <v>130</v>
      </c>
      <c r="E365" s="169" t="s">
        <v>1</v>
      </c>
      <c r="F365" s="170" t="s">
        <v>545</v>
      </c>
      <c r="H365" s="171">
        <v>38.200000000000003</v>
      </c>
      <c r="I365" s="172"/>
      <c r="L365" s="168"/>
      <c r="M365" s="173"/>
      <c r="N365" s="174"/>
      <c r="O365" s="174"/>
      <c r="P365" s="174"/>
      <c r="Q365" s="174"/>
      <c r="R365" s="174"/>
      <c r="S365" s="174"/>
      <c r="T365" s="175"/>
      <c r="AT365" s="169" t="s">
        <v>130</v>
      </c>
      <c r="AU365" s="169" t="s">
        <v>82</v>
      </c>
      <c r="AV365" s="13" t="s">
        <v>82</v>
      </c>
      <c r="AW365" s="13" t="s">
        <v>32</v>
      </c>
      <c r="AX365" s="13" t="s">
        <v>75</v>
      </c>
      <c r="AY365" s="169" t="s">
        <v>120</v>
      </c>
    </row>
    <row r="366" spans="2:65" s="12" customFormat="1">
      <c r="B366" s="160"/>
      <c r="D366" s="161" t="s">
        <v>130</v>
      </c>
      <c r="E366" s="162" t="s">
        <v>1</v>
      </c>
      <c r="F366" s="163" t="s">
        <v>546</v>
      </c>
      <c r="H366" s="162" t="s">
        <v>1</v>
      </c>
      <c r="I366" s="164"/>
      <c r="L366" s="160"/>
      <c r="M366" s="165"/>
      <c r="N366" s="166"/>
      <c r="O366" s="166"/>
      <c r="P366" s="166"/>
      <c r="Q366" s="166"/>
      <c r="R366" s="166"/>
      <c r="S366" s="166"/>
      <c r="T366" s="167"/>
      <c r="AT366" s="162" t="s">
        <v>130</v>
      </c>
      <c r="AU366" s="162" t="s">
        <v>82</v>
      </c>
      <c r="AV366" s="12" t="s">
        <v>80</v>
      </c>
      <c r="AW366" s="12" t="s">
        <v>32</v>
      </c>
      <c r="AX366" s="12" t="s">
        <v>75</v>
      </c>
      <c r="AY366" s="162" t="s">
        <v>120</v>
      </c>
    </row>
    <row r="367" spans="2:65" s="13" customFormat="1">
      <c r="B367" s="168"/>
      <c r="D367" s="161" t="s">
        <v>130</v>
      </c>
      <c r="E367" s="169" t="s">
        <v>1</v>
      </c>
      <c r="F367" s="170" t="s">
        <v>547</v>
      </c>
      <c r="H367" s="171">
        <v>36</v>
      </c>
      <c r="I367" s="172"/>
      <c r="L367" s="168"/>
      <c r="M367" s="173"/>
      <c r="N367" s="174"/>
      <c r="O367" s="174"/>
      <c r="P367" s="174"/>
      <c r="Q367" s="174"/>
      <c r="R367" s="174"/>
      <c r="S367" s="174"/>
      <c r="T367" s="175"/>
      <c r="AT367" s="169" t="s">
        <v>130</v>
      </c>
      <c r="AU367" s="169" t="s">
        <v>82</v>
      </c>
      <c r="AV367" s="13" t="s">
        <v>82</v>
      </c>
      <c r="AW367" s="13" t="s">
        <v>32</v>
      </c>
      <c r="AX367" s="13" t="s">
        <v>75</v>
      </c>
      <c r="AY367" s="169" t="s">
        <v>120</v>
      </c>
    </row>
    <row r="368" spans="2:65" s="14" customFormat="1">
      <c r="B368" s="176"/>
      <c r="D368" s="161" t="s">
        <v>130</v>
      </c>
      <c r="E368" s="177" t="s">
        <v>1</v>
      </c>
      <c r="F368" s="178" t="s">
        <v>152</v>
      </c>
      <c r="H368" s="179">
        <v>74.2</v>
      </c>
      <c r="I368" s="180"/>
      <c r="L368" s="176"/>
      <c r="M368" s="181"/>
      <c r="N368" s="182"/>
      <c r="O368" s="182"/>
      <c r="P368" s="182"/>
      <c r="Q368" s="182"/>
      <c r="R368" s="182"/>
      <c r="S368" s="182"/>
      <c r="T368" s="183"/>
      <c r="AT368" s="177" t="s">
        <v>130</v>
      </c>
      <c r="AU368" s="177" t="s">
        <v>82</v>
      </c>
      <c r="AV368" s="14" t="s">
        <v>128</v>
      </c>
      <c r="AW368" s="14" t="s">
        <v>32</v>
      </c>
      <c r="AX368" s="14" t="s">
        <v>80</v>
      </c>
      <c r="AY368" s="177" t="s">
        <v>120</v>
      </c>
    </row>
    <row r="369" spans="2:65" s="1" customFormat="1" ht="24" customHeight="1">
      <c r="B369" s="146"/>
      <c r="C369" s="147" t="s">
        <v>548</v>
      </c>
      <c r="D369" s="147" t="s">
        <v>123</v>
      </c>
      <c r="E369" s="148" t="s">
        <v>549</v>
      </c>
      <c r="F369" s="149" t="s">
        <v>550</v>
      </c>
      <c r="G369" s="150" t="s">
        <v>381</v>
      </c>
      <c r="H369" s="151">
        <v>5</v>
      </c>
      <c r="I369" s="152"/>
      <c r="J369" s="153">
        <f>ROUND(I369*H369,2)</f>
        <v>0</v>
      </c>
      <c r="K369" s="149" t="s">
        <v>1</v>
      </c>
      <c r="L369" s="32"/>
      <c r="M369" s="154" t="s">
        <v>1</v>
      </c>
      <c r="N369" s="155" t="s">
        <v>40</v>
      </c>
      <c r="O369" s="55"/>
      <c r="P369" s="156">
        <f>O369*H369</f>
        <v>0</v>
      </c>
      <c r="Q369" s="156">
        <v>0</v>
      </c>
      <c r="R369" s="156">
        <f>Q369*H369</f>
        <v>0</v>
      </c>
      <c r="S369" s="156">
        <v>0</v>
      </c>
      <c r="T369" s="157">
        <f>S369*H369</f>
        <v>0</v>
      </c>
      <c r="AR369" s="158" t="s">
        <v>211</v>
      </c>
      <c r="AT369" s="158" t="s">
        <v>123</v>
      </c>
      <c r="AU369" s="158" t="s">
        <v>82</v>
      </c>
      <c r="AY369" s="17" t="s">
        <v>120</v>
      </c>
      <c r="BE369" s="159">
        <f>IF(N369="základní",J369,0)</f>
        <v>0</v>
      </c>
      <c r="BF369" s="159">
        <f>IF(N369="snížená",J369,0)</f>
        <v>0</v>
      </c>
      <c r="BG369" s="159">
        <f>IF(N369="zákl. přenesená",J369,0)</f>
        <v>0</v>
      </c>
      <c r="BH369" s="159">
        <f>IF(N369="sníž. přenesená",J369,0)</f>
        <v>0</v>
      </c>
      <c r="BI369" s="159">
        <f>IF(N369="nulová",J369,0)</f>
        <v>0</v>
      </c>
      <c r="BJ369" s="17" t="s">
        <v>80</v>
      </c>
      <c r="BK369" s="159">
        <f>ROUND(I369*H369,2)</f>
        <v>0</v>
      </c>
      <c r="BL369" s="17" t="s">
        <v>211</v>
      </c>
      <c r="BM369" s="158" t="s">
        <v>551</v>
      </c>
    </row>
    <row r="370" spans="2:65" s="1" customFormat="1" ht="16.5" customHeight="1">
      <c r="B370" s="146"/>
      <c r="C370" s="147" t="s">
        <v>552</v>
      </c>
      <c r="D370" s="147" t="s">
        <v>123</v>
      </c>
      <c r="E370" s="148" t="s">
        <v>553</v>
      </c>
      <c r="F370" s="149" t="s">
        <v>554</v>
      </c>
      <c r="G370" s="150" t="s">
        <v>126</v>
      </c>
      <c r="H370" s="151">
        <v>35.700000000000003</v>
      </c>
      <c r="I370" s="152"/>
      <c r="J370" s="153">
        <f>ROUND(I370*H370,2)</f>
        <v>0</v>
      </c>
      <c r="K370" s="149" t="s">
        <v>1</v>
      </c>
      <c r="L370" s="32"/>
      <c r="M370" s="154" t="s">
        <v>1</v>
      </c>
      <c r="N370" s="155" t="s">
        <v>40</v>
      </c>
      <c r="O370" s="55"/>
      <c r="P370" s="156">
        <f>O370*H370</f>
        <v>0</v>
      </c>
      <c r="Q370" s="156">
        <v>0</v>
      </c>
      <c r="R370" s="156">
        <f>Q370*H370</f>
        <v>0</v>
      </c>
      <c r="S370" s="156">
        <v>0</v>
      </c>
      <c r="T370" s="157">
        <f>S370*H370</f>
        <v>0</v>
      </c>
      <c r="AR370" s="158" t="s">
        <v>211</v>
      </c>
      <c r="AT370" s="158" t="s">
        <v>123</v>
      </c>
      <c r="AU370" s="158" t="s">
        <v>82</v>
      </c>
      <c r="AY370" s="17" t="s">
        <v>120</v>
      </c>
      <c r="BE370" s="159">
        <f>IF(N370="základní",J370,0)</f>
        <v>0</v>
      </c>
      <c r="BF370" s="159">
        <f>IF(N370="snížená",J370,0)</f>
        <v>0</v>
      </c>
      <c r="BG370" s="159">
        <f>IF(N370="zákl. přenesená",J370,0)</f>
        <v>0</v>
      </c>
      <c r="BH370" s="159">
        <f>IF(N370="sníž. přenesená",J370,0)</f>
        <v>0</v>
      </c>
      <c r="BI370" s="159">
        <f>IF(N370="nulová",J370,0)</f>
        <v>0</v>
      </c>
      <c r="BJ370" s="17" t="s">
        <v>80</v>
      </c>
      <c r="BK370" s="159">
        <f>ROUND(I370*H370,2)</f>
        <v>0</v>
      </c>
      <c r="BL370" s="17" t="s">
        <v>211</v>
      </c>
      <c r="BM370" s="158" t="s">
        <v>555</v>
      </c>
    </row>
    <row r="371" spans="2:65" s="1" customFormat="1" ht="16.5" customHeight="1">
      <c r="B371" s="146"/>
      <c r="C371" s="147" t="s">
        <v>556</v>
      </c>
      <c r="D371" s="147" t="s">
        <v>123</v>
      </c>
      <c r="E371" s="148" t="s">
        <v>557</v>
      </c>
      <c r="F371" s="149" t="s">
        <v>558</v>
      </c>
      <c r="G371" s="150" t="s">
        <v>381</v>
      </c>
      <c r="H371" s="151">
        <v>74.2</v>
      </c>
      <c r="I371" s="152"/>
      <c r="J371" s="153">
        <f>ROUND(I371*H371,2)</f>
        <v>0</v>
      </c>
      <c r="K371" s="149" t="s">
        <v>1</v>
      </c>
      <c r="L371" s="32"/>
      <c r="M371" s="154" t="s">
        <v>1</v>
      </c>
      <c r="N371" s="155" t="s">
        <v>40</v>
      </c>
      <c r="O371" s="55"/>
      <c r="P371" s="156">
        <f>O371*H371</f>
        <v>0</v>
      </c>
      <c r="Q371" s="156">
        <v>0</v>
      </c>
      <c r="R371" s="156">
        <f>Q371*H371</f>
        <v>0</v>
      </c>
      <c r="S371" s="156">
        <v>0</v>
      </c>
      <c r="T371" s="157">
        <f>S371*H371</f>
        <v>0</v>
      </c>
      <c r="AR371" s="158" t="s">
        <v>211</v>
      </c>
      <c r="AT371" s="158" t="s">
        <v>123</v>
      </c>
      <c r="AU371" s="158" t="s">
        <v>82</v>
      </c>
      <c r="AY371" s="17" t="s">
        <v>120</v>
      </c>
      <c r="BE371" s="159">
        <f>IF(N371="základní",J371,0)</f>
        <v>0</v>
      </c>
      <c r="BF371" s="159">
        <f>IF(N371="snížená",J371,0)</f>
        <v>0</v>
      </c>
      <c r="BG371" s="159">
        <f>IF(N371="zákl. přenesená",J371,0)</f>
        <v>0</v>
      </c>
      <c r="BH371" s="159">
        <f>IF(N371="sníž. přenesená",J371,0)</f>
        <v>0</v>
      </c>
      <c r="BI371" s="159">
        <f>IF(N371="nulová",J371,0)</f>
        <v>0</v>
      </c>
      <c r="BJ371" s="17" t="s">
        <v>80</v>
      </c>
      <c r="BK371" s="159">
        <f>ROUND(I371*H371,2)</f>
        <v>0</v>
      </c>
      <c r="BL371" s="17" t="s">
        <v>211</v>
      </c>
      <c r="BM371" s="158" t="s">
        <v>559</v>
      </c>
    </row>
    <row r="372" spans="2:65" s="1" customFormat="1" ht="16.5" customHeight="1">
      <c r="B372" s="146"/>
      <c r="C372" s="147" t="s">
        <v>560</v>
      </c>
      <c r="D372" s="147" t="s">
        <v>123</v>
      </c>
      <c r="E372" s="148" t="s">
        <v>561</v>
      </c>
      <c r="F372" s="149" t="s">
        <v>562</v>
      </c>
      <c r="G372" s="150" t="s">
        <v>381</v>
      </c>
      <c r="H372" s="151">
        <v>3.7</v>
      </c>
      <c r="I372" s="152"/>
      <c r="J372" s="153">
        <f>ROUND(I372*H372,2)</f>
        <v>0</v>
      </c>
      <c r="K372" s="149" t="s">
        <v>1</v>
      </c>
      <c r="L372" s="32"/>
      <c r="M372" s="154" t="s">
        <v>1</v>
      </c>
      <c r="N372" s="155" t="s">
        <v>40</v>
      </c>
      <c r="O372" s="55"/>
      <c r="P372" s="156">
        <f>O372*H372</f>
        <v>0</v>
      </c>
      <c r="Q372" s="156">
        <v>0</v>
      </c>
      <c r="R372" s="156">
        <f>Q372*H372</f>
        <v>0</v>
      </c>
      <c r="S372" s="156">
        <v>0</v>
      </c>
      <c r="T372" s="157">
        <f>S372*H372</f>
        <v>0</v>
      </c>
      <c r="AR372" s="158" t="s">
        <v>211</v>
      </c>
      <c r="AT372" s="158" t="s">
        <v>123</v>
      </c>
      <c r="AU372" s="158" t="s">
        <v>82</v>
      </c>
      <c r="AY372" s="17" t="s">
        <v>120</v>
      </c>
      <c r="BE372" s="159">
        <f>IF(N372="základní",J372,0)</f>
        <v>0</v>
      </c>
      <c r="BF372" s="159">
        <f>IF(N372="snížená",J372,0)</f>
        <v>0</v>
      </c>
      <c r="BG372" s="159">
        <f>IF(N372="zákl. přenesená",J372,0)</f>
        <v>0</v>
      </c>
      <c r="BH372" s="159">
        <f>IF(N372="sníž. přenesená",J372,0)</f>
        <v>0</v>
      </c>
      <c r="BI372" s="159">
        <f>IF(N372="nulová",J372,0)</f>
        <v>0</v>
      </c>
      <c r="BJ372" s="17" t="s">
        <v>80</v>
      </c>
      <c r="BK372" s="159">
        <f>ROUND(I372*H372,2)</f>
        <v>0</v>
      </c>
      <c r="BL372" s="17" t="s">
        <v>211</v>
      </c>
      <c r="BM372" s="158" t="s">
        <v>563</v>
      </c>
    </row>
    <row r="373" spans="2:65" s="12" customFormat="1">
      <c r="B373" s="160"/>
      <c r="D373" s="161" t="s">
        <v>130</v>
      </c>
      <c r="E373" s="162" t="s">
        <v>1</v>
      </c>
      <c r="F373" s="163" t="s">
        <v>564</v>
      </c>
      <c r="H373" s="162" t="s">
        <v>1</v>
      </c>
      <c r="I373" s="164"/>
      <c r="L373" s="160"/>
      <c r="M373" s="165"/>
      <c r="N373" s="166"/>
      <c r="O373" s="166"/>
      <c r="P373" s="166"/>
      <c r="Q373" s="166"/>
      <c r="R373" s="166"/>
      <c r="S373" s="166"/>
      <c r="T373" s="167"/>
      <c r="AT373" s="162" t="s">
        <v>130</v>
      </c>
      <c r="AU373" s="162" t="s">
        <v>82</v>
      </c>
      <c r="AV373" s="12" t="s">
        <v>80</v>
      </c>
      <c r="AW373" s="12" t="s">
        <v>32</v>
      </c>
      <c r="AX373" s="12" t="s">
        <v>75</v>
      </c>
      <c r="AY373" s="162" t="s">
        <v>120</v>
      </c>
    </row>
    <row r="374" spans="2:65" s="13" customFormat="1">
      <c r="B374" s="168"/>
      <c r="D374" s="161" t="s">
        <v>130</v>
      </c>
      <c r="E374" s="169" t="s">
        <v>1</v>
      </c>
      <c r="F374" s="170" t="s">
        <v>565</v>
      </c>
      <c r="H374" s="171">
        <v>3.7</v>
      </c>
      <c r="I374" s="172"/>
      <c r="L374" s="168"/>
      <c r="M374" s="173"/>
      <c r="N374" s="174"/>
      <c r="O374" s="174"/>
      <c r="P374" s="174"/>
      <c r="Q374" s="174"/>
      <c r="R374" s="174"/>
      <c r="S374" s="174"/>
      <c r="T374" s="175"/>
      <c r="AT374" s="169" t="s">
        <v>130</v>
      </c>
      <c r="AU374" s="169" t="s">
        <v>82</v>
      </c>
      <c r="AV374" s="13" t="s">
        <v>82</v>
      </c>
      <c r="AW374" s="13" t="s">
        <v>32</v>
      </c>
      <c r="AX374" s="13" t="s">
        <v>80</v>
      </c>
      <c r="AY374" s="169" t="s">
        <v>120</v>
      </c>
    </row>
    <row r="375" spans="2:65" s="1" customFormat="1" ht="16.5" customHeight="1">
      <c r="B375" s="146"/>
      <c r="C375" s="147" t="s">
        <v>566</v>
      </c>
      <c r="D375" s="147" t="s">
        <v>123</v>
      </c>
      <c r="E375" s="148" t="s">
        <v>567</v>
      </c>
      <c r="F375" s="149" t="s">
        <v>568</v>
      </c>
      <c r="G375" s="150" t="s">
        <v>214</v>
      </c>
      <c r="H375" s="151">
        <v>1</v>
      </c>
      <c r="I375" s="152"/>
      <c r="J375" s="153">
        <f>ROUND(I375*H375,2)</f>
        <v>0</v>
      </c>
      <c r="K375" s="149" t="s">
        <v>1</v>
      </c>
      <c r="L375" s="32"/>
      <c r="M375" s="154" t="s">
        <v>1</v>
      </c>
      <c r="N375" s="155" t="s">
        <v>40</v>
      </c>
      <c r="O375" s="55"/>
      <c r="P375" s="156">
        <f>O375*H375</f>
        <v>0</v>
      </c>
      <c r="Q375" s="156">
        <v>0</v>
      </c>
      <c r="R375" s="156">
        <f>Q375*H375</f>
        <v>0</v>
      </c>
      <c r="S375" s="156">
        <v>0</v>
      </c>
      <c r="T375" s="157">
        <f>S375*H375</f>
        <v>0</v>
      </c>
      <c r="AR375" s="158" t="s">
        <v>211</v>
      </c>
      <c r="AT375" s="158" t="s">
        <v>123</v>
      </c>
      <c r="AU375" s="158" t="s">
        <v>82</v>
      </c>
      <c r="AY375" s="17" t="s">
        <v>120</v>
      </c>
      <c r="BE375" s="159">
        <f>IF(N375="základní",J375,0)</f>
        <v>0</v>
      </c>
      <c r="BF375" s="159">
        <f>IF(N375="snížená",J375,0)</f>
        <v>0</v>
      </c>
      <c r="BG375" s="159">
        <f>IF(N375="zákl. přenesená",J375,0)</f>
        <v>0</v>
      </c>
      <c r="BH375" s="159">
        <f>IF(N375="sníž. přenesená",J375,0)</f>
        <v>0</v>
      </c>
      <c r="BI375" s="159">
        <f>IF(N375="nulová",J375,0)</f>
        <v>0</v>
      </c>
      <c r="BJ375" s="17" t="s">
        <v>80</v>
      </c>
      <c r="BK375" s="159">
        <f>ROUND(I375*H375,2)</f>
        <v>0</v>
      </c>
      <c r="BL375" s="17" t="s">
        <v>211</v>
      </c>
      <c r="BM375" s="158" t="s">
        <v>569</v>
      </c>
    </row>
    <row r="376" spans="2:65" s="11" customFormat="1" ht="22.9" customHeight="1">
      <c r="B376" s="133"/>
      <c r="D376" s="134" t="s">
        <v>74</v>
      </c>
      <c r="E376" s="144" t="s">
        <v>570</v>
      </c>
      <c r="F376" s="144" t="s">
        <v>571</v>
      </c>
      <c r="I376" s="136"/>
      <c r="J376" s="145">
        <f>BK376</f>
        <v>0</v>
      </c>
      <c r="L376" s="133"/>
      <c r="M376" s="138"/>
      <c r="N376" s="139"/>
      <c r="O376" s="139"/>
      <c r="P376" s="140">
        <f>SUM(P377:P383)</f>
        <v>0</v>
      </c>
      <c r="Q376" s="139"/>
      <c r="R376" s="140">
        <f>SUM(R377:R383)</f>
        <v>5.9519999999999998E-3</v>
      </c>
      <c r="S376" s="139"/>
      <c r="T376" s="141">
        <f>SUM(T377:T383)</f>
        <v>0</v>
      </c>
      <c r="AR376" s="134" t="s">
        <v>82</v>
      </c>
      <c r="AT376" s="142" t="s">
        <v>74</v>
      </c>
      <c r="AU376" s="142" t="s">
        <v>80</v>
      </c>
      <c r="AY376" s="134" t="s">
        <v>120</v>
      </c>
      <c r="BK376" s="143">
        <f>SUM(BK377:BK383)</f>
        <v>0</v>
      </c>
    </row>
    <row r="377" spans="2:65" s="1" customFormat="1" ht="24" customHeight="1">
      <c r="B377" s="146"/>
      <c r="C377" s="147" t="s">
        <v>572</v>
      </c>
      <c r="D377" s="147" t="s">
        <v>123</v>
      </c>
      <c r="E377" s="148" t="s">
        <v>573</v>
      </c>
      <c r="F377" s="149" t="s">
        <v>574</v>
      </c>
      <c r="G377" s="150" t="s">
        <v>126</v>
      </c>
      <c r="H377" s="151">
        <v>9.6</v>
      </c>
      <c r="I377" s="152"/>
      <c r="J377" s="153">
        <f>ROUND(I377*H377,2)</f>
        <v>0</v>
      </c>
      <c r="K377" s="149" t="s">
        <v>127</v>
      </c>
      <c r="L377" s="32"/>
      <c r="M377" s="154" t="s">
        <v>1</v>
      </c>
      <c r="N377" s="155" t="s">
        <v>40</v>
      </c>
      <c r="O377" s="55"/>
      <c r="P377" s="156">
        <f>O377*H377</f>
        <v>0</v>
      </c>
      <c r="Q377" s="156">
        <v>2.0000000000000002E-5</v>
      </c>
      <c r="R377" s="156">
        <f>Q377*H377</f>
        <v>1.92E-4</v>
      </c>
      <c r="S377" s="156">
        <v>0</v>
      </c>
      <c r="T377" s="157">
        <f>S377*H377</f>
        <v>0</v>
      </c>
      <c r="AR377" s="158" t="s">
        <v>211</v>
      </c>
      <c r="AT377" s="158" t="s">
        <v>123</v>
      </c>
      <c r="AU377" s="158" t="s">
        <v>82</v>
      </c>
      <c r="AY377" s="17" t="s">
        <v>120</v>
      </c>
      <c r="BE377" s="159">
        <f>IF(N377="základní",J377,0)</f>
        <v>0</v>
      </c>
      <c r="BF377" s="159">
        <f>IF(N377="snížená",J377,0)</f>
        <v>0</v>
      </c>
      <c r="BG377" s="159">
        <f>IF(N377="zákl. přenesená",J377,0)</f>
        <v>0</v>
      </c>
      <c r="BH377" s="159">
        <f>IF(N377="sníž. přenesená",J377,0)</f>
        <v>0</v>
      </c>
      <c r="BI377" s="159">
        <f>IF(N377="nulová",J377,0)</f>
        <v>0</v>
      </c>
      <c r="BJ377" s="17" t="s">
        <v>80</v>
      </c>
      <c r="BK377" s="159">
        <f>ROUND(I377*H377,2)</f>
        <v>0</v>
      </c>
      <c r="BL377" s="17" t="s">
        <v>211</v>
      </c>
      <c r="BM377" s="158" t="s">
        <v>575</v>
      </c>
    </row>
    <row r="378" spans="2:65" s="12" customFormat="1">
      <c r="B378" s="160"/>
      <c r="D378" s="161" t="s">
        <v>130</v>
      </c>
      <c r="E378" s="162" t="s">
        <v>1</v>
      </c>
      <c r="F378" s="163" t="s">
        <v>576</v>
      </c>
      <c r="H378" s="162" t="s">
        <v>1</v>
      </c>
      <c r="I378" s="164"/>
      <c r="L378" s="160"/>
      <c r="M378" s="165"/>
      <c r="N378" s="166"/>
      <c r="O378" s="166"/>
      <c r="P378" s="166"/>
      <c r="Q378" s="166"/>
      <c r="R378" s="166"/>
      <c r="S378" s="166"/>
      <c r="T378" s="167"/>
      <c r="AT378" s="162" t="s">
        <v>130</v>
      </c>
      <c r="AU378" s="162" t="s">
        <v>82</v>
      </c>
      <c r="AV378" s="12" t="s">
        <v>80</v>
      </c>
      <c r="AW378" s="12" t="s">
        <v>32</v>
      </c>
      <c r="AX378" s="12" t="s">
        <v>75</v>
      </c>
      <c r="AY378" s="162" t="s">
        <v>120</v>
      </c>
    </row>
    <row r="379" spans="2:65" s="13" customFormat="1">
      <c r="B379" s="168"/>
      <c r="D379" s="161" t="s">
        <v>130</v>
      </c>
      <c r="E379" s="169" t="s">
        <v>1</v>
      </c>
      <c r="F379" s="170" t="s">
        <v>577</v>
      </c>
      <c r="H379" s="171">
        <v>9.6</v>
      </c>
      <c r="I379" s="172"/>
      <c r="L379" s="168"/>
      <c r="M379" s="173"/>
      <c r="N379" s="174"/>
      <c r="O379" s="174"/>
      <c r="P379" s="174"/>
      <c r="Q379" s="174"/>
      <c r="R379" s="174"/>
      <c r="S379" s="174"/>
      <c r="T379" s="175"/>
      <c r="AT379" s="169" t="s">
        <v>130</v>
      </c>
      <c r="AU379" s="169" t="s">
        <v>82</v>
      </c>
      <c r="AV379" s="13" t="s">
        <v>82</v>
      </c>
      <c r="AW379" s="13" t="s">
        <v>32</v>
      </c>
      <c r="AX379" s="13" t="s">
        <v>80</v>
      </c>
      <c r="AY379" s="169" t="s">
        <v>120</v>
      </c>
    </row>
    <row r="380" spans="2:65" s="1" customFormat="1" ht="24" customHeight="1">
      <c r="B380" s="146"/>
      <c r="C380" s="147" t="s">
        <v>578</v>
      </c>
      <c r="D380" s="147" t="s">
        <v>123</v>
      </c>
      <c r="E380" s="148" t="s">
        <v>579</v>
      </c>
      <c r="F380" s="149" t="s">
        <v>580</v>
      </c>
      <c r="G380" s="150" t="s">
        <v>126</v>
      </c>
      <c r="H380" s="151">
        <v>9.6</v>
      </c>
      <c r="I380" s="152"/>
      <c r="J380" s="153">
        <f>ROUND(I380*H380,2)</f>
        <v>0</v>
      </c>
      <c r="K380" s="149" t="s">
        <v>127</v>
      </c>
      <c r="L380" s="32"/>
      <c r="M380" s="154" t="s">
        <v>1</v>
      </c>
      <c r="N380" s="155" t="s">
        <v>40</v>
      </c>
      <c r="O380" s="55"/>
      <c r="P380" s="156">
        <f>O380*H380</f>
        <v>0</v>
      </c>
      <c r="Q380" s="156">
        <v>1.3999999999999999E-4</v>
      </c>
      <c r="R380" s="156">
        <f>Q380*H380</f>
        <v>1.3439999999999999E-3</v>
      </c>
      <c r="S380" s="156">
        <v>0</v>
      </c>
      <c r="T380" s="157">
        <f>S380*H380</f>
        <v>0</v>
      </c>
      <c r="AR380" s="158" t="s">
        <v>211</v>
      </c>
      <c r="AT380" s="158" t="s">
        <v>123</v>
      </c>
      <c r="AU380" s="158" t="s">
        <v>82</v>
      </c>
      <c r="AY380" s="17" t="s">
        <v>120</v>
      </c>
      <c r="BE380" s="159">
        <f>IF(N380="základní",J380,0)</f>
        <v>0</v>
      </c>
      <c r="BF380" s="159">
        <f>IF(N380="snížená",J380,0)</f>
        <v>0</v>
      </c>
      <c r="BG380" s="159">
        <f>IF(N380="zákl. přenesená",J380,0)</f>
        <v>0</v>
      </c>
      <c r="BH380" s="159">
        <f>IF(N380="sníž. přenesená",J380,0)</f>
        <v>0</v>
      </c>
      <c r="BI380" s="159">
        <f>IF(N380="nulová",J380,0)</f>
        <v>0</v>
      </c>
      <c r="BJ380" s="17" t="s">
        <v>80</v>
      </c>
      <c r="BK380" s="159">
        <f>ROUND(I380*H380,2)</f>
        <v>0</v>
      </c>
      <c r="BL380" s="17" t="s">
        <v>211</v>
      </c>
      <c r="BM380" s="158" t="s">
        <v>581</v>
      </c>
    </row>
    <row r="381" spans="2:65" s="1" customFormat="1" ht="24" customHeight="1">
      <c r="B381" s="146"/>
      <c r="C381" s="147" t="s">
        <v>582</v>
      </c>
      <c r="D381" s="147" t="s">
        <v>123</v>
      </c>
      <c r="E381" s="148" t="s">
        <v>583</v>
      </c>
      <c r="F381" s="149" t="s">
        <v>584</v>
      </c>
      <c r="G381" s="150" t="s">
        <v>126</v>
      </c>
      <c r="H381" s="151">
        <v>19.2</v>
      </c>
      <c r="I381" s="152"/>
      <c r="J381" s="153">
        <f>ROUND(I381*H381,2)</f>
        <v>0</v>
      </c>
      <c r="K381" s="149" t="s">
        <v>127</v>
      </c>
      <c r="L381" s="32"/>
      <c r="M381" s="154" t="s">
        <v>1</v>
      </c>
      <c r="N381" s="155" t="s">
        <v>40</v>
      </c>
      <c r="O381" s="55"/>
      <c r="P381" s="156">
        <f>O381*H381</f>
        <v>0</v>
      </c>
      <c r="Q381" s="156">
        <v>2.3000000000000001E-4</v>
      </c>
      <c r="R381" s="156">
        <f>Q381*H381</f>
        <v>4.4159999999999998E-3</v>
      </c>
      <c r="S381" s="156">
        <v>0</v>
      </c>
      <c r="T381" s="157">
        <f>S381*H381</f>
        <v>0</v>
      </c>
      <c r="AR381" s="158" t="s">
        <v>211</v>
      </c>
      <c r="AT381" s="158" t="s">
        <v>123</v>
      </c>
      <c r="AU381" s="158" t="s">
        <v>82</v>
      </c>
      <c r="AY381" s="17" t="s">
        <v>120</v>
      </c>
      <c r="BE381" s="159">
        <f>IF(N381="základní",J381,0)</f>
        <v>0</v>
      </c>
      <c r="BF381" s="159">
        <f>IF(N381="snížená",J381,0)</f>
        <v>0</v>
      </c>
      <c r="BG381" s="159">
        <f>IF(N381="zákl. přenesená",J381,0)</f>
        <v>0</v>
      </c>
      <c r="BH381" s="159">
        <f>IF(N381="sníž. přenesená",J381,0)</f>
        <v>0</v>
      </c>
      <c r="BI381" s="159">
        <f>IF(N381="nulová",J381,0)</f>
        <v>0</v>
      </c>
      <c r="BJ381" s="17" t="s">
        <v>80</v>
      </c>
      <c r="BK381" s="159">
        <f>ROUND(I381*H381,2)</f>
        <v>0</v>
      </c>
      <c r="BL381" s="17" t="s">
        <v>211</v>
      </c>
      <c r="BM381" s="158" t="s">
        <v>585</v>
      </c>
    </row>
    <row r="382" spans="2:65" s="12" customFormat="1">
      <c r="B382" s="160"/>
      <c r="D382" s="161" t="s">
        <v>130</v>
      </c>
      <c r="E382" s="162" t="s">
        <v>1</v>
      </c>
      <c r="F382" s="163" t="s">
        <v>586</v>
      </c>
      <c r="H382" s="162" t="s">
        <v>1</v>
      </c>
      <c r="I382" s="164"/>
      <c r="L382" s="160"/>
      <c r="M382" s="165"/>
      <c r="N382" s="166"/>
      <c r="O382" s="166"/>
      <c r="P382" s="166"/>
      <c r="Q382" s="166"/>
      <c r="R382" s="166"/>
      <c r="S382" s="166"/>
      <c r="T382" s="167"/>
      <c r="AT382" s="162" t="s">
        <v>130</v>
      </c>
      <c r="AU382" s="162" t="s">
        <v>82</v>
      </c>
      <c r="AV382" s="12" t="s">
        <v>80</v>
      </c>
      <c r="AW382" s="12" t="s">
        <v>32</v>
      </c>
      <c r="AX382" s="12" t="s">
        <v>75</v>
      </c>
      <c r="AY382" s="162" t="s">
        <v>120</v>
      </c>
    </row>
    <row r="383" spans="2:65" s="13" customFormat="1">
      <c r="B383" s="168"/>
      <c r="D383" s="161" t="s">
        <v>130</v>
      </c>
      <c r="E383" s="169" t="s">
        <v>1</v>
      </c>
      <c r="F383" s="170" t="s">
        <v>587</v>
      </c>
      <c r="H383" s="171">
        <v>19.2</v>
      </c>
      <c r="I383" s="172"/>
      <c r="L383" s="168"/>
      <c r="M383" s="173"/>
      <c r="N383" s="174"/>
      <c r="O383" s="174"/>
      <c r="P383" s="174"/>
      <c r="Q383" s="174"/>
      <c r="R383" s="174"/>
      <c r="S383" s="174"/>
      <c r="T383" s="175"/>
      <c r="AT383" s="169" t="s">
        <v>130</v>
      </c>
      <c r="AU383" s="169" t="s">
        <v>82</v>
      </c>
      <c r="AV383" s="13" t="s">
        <v>82</v>
      </c>
      <c r="AW383" s="13" t="s">
        <v>32</v>
      </c>
      <c r="AX383" s="13" t="s">
        <v>80</v>
      </c>
      <c r="AY383" s="169" t="s">
        <v>120</v>
      </c>
    </row>
    <row r="384" spans="2:65" s="11" customFormat="1" ht="22.9" customHeight="1">
      <c r="B384" s="133"/>
      <c r="D384" s="134" t="s">
        <v>74</v>
      </c>
      <c r="E384" s="144" t="s">
        <v>588</v>
      </c>
      <c r="F384" s="144" t="s">
        <v>589</v>
      </c>
      <c r="I384" s="136"/>
      <c r="J384" s="145">
        <f>BK384</f>
        <v>0</v>
      </c>
      <c r="L384" s="133"/>
      <c r="M384" s="138"/>
      <c r="N384" s="139"/>
      <c r="O384" s="139"/>
      <c r="P384" s="140">
        <f>SUM(P385:P409)</f>
        <v>0</v>
      </c>
      <c r="Q384" s="139"/>
      <c r="R384" s="140">
        <f>SUM(R385:R409)</f>
        <v>0.26951120000000001</v>
      </c>
      <c r="S384" s="139"/>
      <c r="T384" s="141">
        <f>SUM(T385:T409)</f>
        <v>5.6072799999999999E-2</v>
      </c>
      <c r="AR384" s="134" t="s">
        <v>82</v>
      </c>
      <c r="AT384" s="142" t="s">
        <v>74</v>
      </c>
      <c r="AU384" s="142" t="s">
        <v>80</v>
      </c>
      <c r="AY384" s="134" t="s">
        <v>120</v>
      </c>
      <c r="BK384" s="143">
        <f>SUM(BK385:BK409)</f>
        <v>0</v>
      </c>
    </row>
    <row r="385" spans="2:65" s="1" customFormat="1" ht="16.5" customHeight="1">
      <c r="B385" s="146"/>
      <c r="C385" s="147" t="s">
        <v>590</v>
      </c>
      <c r="D385" s="147" t="s">
        <v>123</v>
      </c>
      <c r="E385" s="148" t="s">
        <v>591</v>
      </c>
      <c r="F385" s="149" t="s">
        <v>592</v>
      </c>
      <c r="G385" s="150" t="s">
        <v>126</v>
      </c>
      <c r="H385" s="151">
        <v>180.88</v>
      </c>
      <c r="I385" s="152"/>
      <c r="J385" s="153">
        <f>ROUND(I385*H385,2)</f>
        <v>0</v>
      </c>
      <c r="K385" s="149" t="s">
        <v>127</v>
      </c>
      <c r="L385" s="32"/>
      <c r="M385" s="154" t="s">
        <v>1</v>
      </c>
      <c r="N385" s="155" t="s">
        <v>40</v>
      </c>
      <c r="O385" s="55"/>
      <c r="P385" s="156">
        <f>O385*H385</f>
        <v>0</v>
      </c>
      <c r="Q385" s="156">
        <v>1E-3</v>
      </c>
      <c r="R385" s="156">
        <f>Q385*H385</f>
        <v>0.18088000000000001</v>
      </c>
      <c r="S385" s="156">
        <v>3.1E-4</v>
      </c>
      <c r="T385" s="157">
        <f>S385*H385</f>
        <v>5.6072799999999999E-2</v>
      </c>
      <c r="AR385" s="158" t="s">
        <v>211</v>
      </c>
      <c r="AT385" s="158" t="s">
        <v>123</v>
      </c>
      <c r="AU385" s="158" t="s">
        <v>82</v>
      </c>
      <c r="AY385" s="17" t="s">
        <v>120</v>
      </c>
      <c r="BE385" s="159">
        <f>IF(N385="základní",J385,0)</f>
        <v>0</v>
      </c>
      <c r="BF385" s="159">
        <f>IF(N385="snížená",J385,0)</f>
        <v>0</v>
      </c>
      <c r="BG385" s="159">
        <f>IF(N385="zákl. přenesená",J385,0)</f>
        <v>0</v>
      </c>
      <c r="BH385" s="159">
        <f>IF(N385="sníž. přenesená",J385,0)</f>
        <v>0</v>
      </c>
      <c r="BI385" s="159">
        <f>IF(N385="nulová",J385,0)</f>
        <v>0</v>
      </c>
      <c r="BJ385" s="17" t="s">
        <v>80</v>
      </c>
      <c r="BK385" s="159">
        <f>ROUND(I385*H385,2)</f>
        <v>0</v>
      </c>
      <c r="BL385" s="17" t="s">
        <v>211</v>
      </c>
      <c r="BM385" s="158" t="s">
        <v>593</v>
      </c>
    </row>
    <row r="386" spans="2:65" s="12" customFormat="1">
      <c r="B386" s="160"/>
      <c r="D386" s="161" t="s">
        <v>130</v>
      </c>
      <c r="E386" s="162" t="s">
        <v>1</v>
      </c>
      <c r="F386" s="163" t="s">
        <v>594</v>
      </c>
      <c r="H386" s="162" t="s">
        <v>1</v>
      </c>
      <c r="I386" s="164"/>
      <c r="L386" s="160"/>
      <c r="M386" s="165"/>
      <c r="N386" s="166"/>
      <c r="O386" s="166"/>
      <c r="P386" s="166"/>
      <c r="Q386" s="166"/>
      <c r="R386" s="166"/>
      <c r="S386" s="166"/>
      <c r="T386" s="167"/>
      <c r="AT386" s="162" t="s">
        <v>130</v>
      </c>
      <c r="AU386" s="162" t="s">
        <v>82</v>
      </c>
      <c r="AV386" s="12" t="s">
        <v>80</v>
      </c>
      <c r="AW386" s="12" t="s">
        <v>32</v>
      </c>
      <c r="AX386" s="12" t="s">
        <v>75</v>
      </c>
      <c r="AY386" s="162" t="s">
        <v>120</v>
      </c>
    </row>
    <row r="387" spans="2:65" s="12" customFormat="1">
      <c r="B387" s="160"/>
      <c r="D387" s="161" t="s">
        <v>130</v>
      </c>
      <c r="E387" s="162" t="s">
        <v>1</v>
      </c>
      <c r="F387" s="163" t="s">
        <v>595</v>
      </c>
      <c r="H387" s="162" t="s">
        <v>1</v>
      </c>
      <c r="I387" s="164"/>
      <c r="L387" s="160"/>
      <c r="M387" s="165"/>
      <c r="N387" s="166"/>
      <c r="O387" s="166"/>
      <c r="P387" s="166"/>
      <c r="Q387" s="166"/>
      <c r="R387" s="166"/>
      <c r="S387" s="166"/>
      <c r="T387" s="167"/>
      <c r="AT387" s="162" t="s">
        <v>130</v>
      </c>
      <c r="AU387" s="162" t="s">
        <v>82</v>
      </c>
      <c r="AV387" s="12" t="s">
        <v>80</v>
      </c>
      <c r="AW387" s="12" t="s">
        <v>32</v>
      </c>
      <c r="AX387" s="12" t="s">
        <v>75</v>
      </c>
      <c r="AY387" s="162" t="s">
        <v>120</v>
      </c>
    </row>
    <row r="388" spans="2:65" s="13" customFormat="1">
      <c r="B388" s="168"/>
      <c r="D388" s="161" t="s">
        <v>130</v>
      </c>
      <c r="E388" s="169" t="s">
        <v>1</v>
      </c>
      <c r="F388" s="170" t="s">
        <v>596</v>
      </c>
      <c r="H388" s="171">
        <v>23.1</v>
      </c>
      <c r="I388" s="172"/>
      <c r="L388" s="168"/>
      <c r="M388" s="173"/>
      <c r="N388" s="174"/>
      <c r="O388" s="174"/>
      <c r="P388" s="174"/>
      <c r="Q388" s="174"/>
      <c r="R388" s="174"/>
      <c r="S388" s="174"/>
      <c r="T388" s="175"/>
      <c r="AT388" s="169" t="s">
        <v>130</v>
      </c>
      <c r="AU388" s="169" t="s">
        <v>82</v>
      </c>
      <c r="AV388" s="13" t="s">
        <v>82</v>
      </c>
      <c r="AW388" s="13" t="s">
        <v>32</v>
      </c>
      <c r="AX388" s="13" t="s">
        <v>75</v>
      </c>
      <c r="AY388" s="169" t="s">
        <v>120</v>
      </c>
    </row>
    <row r="389" spans="2:65" s="12" customFormat="1">
      <c r="B389" s="160"/>
      <c r="D389" s="161" t="s">
        <v>130</v>
      </c>
      <c r="E389" s="162" t="s">
        <v>1</v>
      </c>
      <c r="F389" s="163" t="s">
        <v>597</v>
      </c>
      <c r="H389" s="162" t="s">
        <v>1</v>
      </c>
      <c r="I389" s="164"/>
      <c r="L389" s="160"/>
      <c r="M389" s="165"/>
      <c r="N389" s="166"/>
      <c r="O389" s="166"/>
      <c r="P389" s="166"/>
      <c r="Q389" s="166"/>
      <c r="R389" s="166"/>
      <c r="S389" s="166"/>
      <c r="T389" s="167"/>
      <c r="AT389" s="162" t="s">
        <v>130</v>
      </c>
      <c r="AU389" s="162" t="s">
        <v>82</v>
      </c>
      <c r="AV389" s="12" t="s">
        <v>80</v>
      </c>
      <c r="AW389" s="12" t="s">
        <v>32</v>
      </c>
      <c r="AX389" s="12" t="s">
        <v>75</v>
      </c>
      <c r="AY389" s="162" t="s">
        <v>120</v>
      </c>
    </row>
    <row r="390" spans="2:65" s="13" customFormat="1">
      <c r="B390" s="168"/>
      <c r="D390" s="161" t="s">
        <v>130</v>
      </c>
      <c r="E390" s="169" t="s">
        <v>1</v>
      </c>
      <c r="F390" s="170" t="s">
        <v>171</v>
      </c>
      <c r="H390" s="171">
        <v>5.46</v>
      </c>
      <c r="I390" s="172"/>
      <c r="L390" s="168"/>
      <c r="M390" s="173"/>
      <c r="N390" s="174"/>
      <c r="O390" s="174"/>
      <c r="P390" s="174"/>
      <c r="Q390" s="174"/>
      <c r="R390" s="174"/>
      <c r="S390" s="174"/>
      <c r="T390" s="175"/>
      <c r="AT390" s="169" t="s">
        <v>130</v>
      </c>
      <c r="AU390" s="169" t="s">
        <v>82</v>
      </c>
      <c r="AV390" s="13" t="s">
        <v>82</v>
      </c>
      <c r="AW390" s="13" t="s">
        <v>32</v>
      </c>
      <c r="AX390" s="13" t="s">
        <v>75</v>
      </c>
      <c r="AY390" s="169" t="s">
        <v>120</v>
      </c>
    </row>
    <row r="391" spans="2:65" s="12" customFormat="1">
      <c r="B391" s="160"/>
      <c r="D391" s="161" t="s">
        <v>130</v>
      </c>
      <c r="E391" s="162" t="s">
        <v>1</v>
      </c>
      <c r="F391" s="163" t="s">
        <v>172</v>
      </c>
      <c r="H391" s="162" t="s">
        <v>1</v>
      </c>
      <c r="I391" s="164"/>
      <c r="L391" s="160"/>
      <c r="M391" s="165"/>
      <c r="N391" s="166"/>
      <c r="O391" s="166"/>
      <c r="P391" s="166"/>
      <c r="Q391" s="166"/>
      <c r="R391" s="166"/>
      <c r="S391" s="166"/>
      <c r="T391" s="167"/>
      <c r="AT391" s="162" t="s">
        <v>130</v>
      </c>
      <c r="AU391" s="162" t="s">
        <v>82</v>
      </c>
      <c r="AV391" s="12" t="s">
        <v>80</v>
      </c>
      <c r="AW391" s="12" t="s">
        <v>32</v>
      </c>
      <c r="AX391" s="12" t="s">
        <v>75</v>
      </c>
      <c r="AY391" s="162" t="s">
        <v>120</v>
      </c>
    </row>
    <row r="392" spans="2:65" s="13" customFormat="1">
      <c r="B392" s="168"/>
      <c r="D392" s="161" t="s">
        <v>130</v>
      </c>
      <c r="E392" s="169" t="s">
        <v>1</v>
      </c>
      <c r="F392" s="170" t="s">
        <v>173</v>
      </c>
      <c r="H392" s="171">
        <v>12.48</v>
      </c>
      <c r="I392" s="172"/>
      <c r="L392" s="168"/>
      <c r="M392" s="173"/>
      <c r="N392" s="174"/>
      <c r="O392" s="174"/>
      <c r="P392" s="174"/>
      <c r="Q392" s="174"/>
      <c r="R392" s="174"/>
      <c r="S392" s="174"/>
      <c r="T392" s="175"/>
      <c r="AT392" s="169" t="s">
        <v>130</v>
      </c>
      <c r="AU392" s="169" t="s">
        <v>82</v>
      </c>
      <c r="AV392" s="13" t="s">
        <v>82</v>
      </c>
      <c r="AW392" s="13" t="s">
        <v>32</v>
      </c>
      <c r="AX392" s="13" t="s">
        <v>75</v>
      </c>
      <c r="AY392" s="169" t="s">
        <v>120</v>
      </c>
    </row>
    <row r="393" spans="2:65" s="15" customFormat="1">
      <c r="B393" s="195"/>
      <c r="D393" s="161" t="s">
        <v>130</v>
      </c>
      <c r="E393" s="196" t="s">
        <v>1</v>
      </c>
      <c r="F393" s="197" t="s">
        <v>488</v>
      </c>
      <c r="H393" s="198">
        <v>41.040000000000006</v>
      </c>
      <c r="I393" s="199"/>
      <c r="L393" s="195"/>
      <c r="M393" s="200"/>
      <c r="N393" s="201"/>
      <c r="O393" s="201"/>
      <c r="P393" s="201"/>
      <c r="Q393" s="201"/>
      <c r="R393" s="201"/>
      <c r="S393" s="201"/>
      <c r="T393" s="202"/>
      <c r="AT393" s="196" t="s">
        <v>130</v>
      </c>
      <c r="AU393" s="196" t="s">
        <v>82</v>
      </c>
      <c r="AV393" s="15" t="s">
        <v>137</v>
      </c>
      <c r="AW393" s="15" t="s">
        <v>32</v>
      </c>
      <c r="AX393" s="15" t="s">
        <v>75</v>
      </c>
      <c r="AY393" s="196" t="s">
        <v>120</v>
      </c>
    </row>
    <row r="394" spans="2:65" s="12" customFormat="1">
      <c r="B394" s="160"/>
      <c r="D394" s="161" t="s">
        <v>130</v>
      </c>
      <c r="E394" s="162" t="s">
        <v>1</v>
      </c>
      <c r="F394" s="163" t="s">
        <v>598</v>
      </c>
      <c r="H394" s="162" t="s">
        <v>1</v>
      </c>
      <c r="I394" s="164"/>
      <c r="L394" s="160"/>
      <c r="M394" s="165"/>
      <c r="N394" s="166"/>
      <c r="O394" s="166"/>
      <c r="P394" s="166"/>
      <c r="Q394" s="166"/>
      <c r="R394" s="166"/>
      <c r="S394" s="166"/>
      <c r="T394" s="167"/>
      <c r="AT394" s="162" t="s">
        <v>130</v>
      </c>
      <c r="AU394" s="162" t="s">
        <v>82</v>
      </c>
      <c r="AV394" s="12" t="s">
        <v>80</v>
      </c>
      <c r="AW394" s="12" t="s">
        <v>32</v>
      </c>
      <c r="AX394" s="12" t="s">
        <v>75</v>
      </c>
      <c r="AY394" s="162" t="s">
        <v>120</v>
      </c>
    </row>
    <row r="395" spans="2:65" s="12" customFormat="1">
      <c r="B395" s="160"/>
      <c r="D395" s="161" t="s">
        <v>130</v>
      </c>
      <c r="E395" s="162" t="s">
        <v>1</v>
      </c>
      <c r="F395" s="163" t="s">
        <v>150</v>
      </c>
      <c r="H395" s="162" t="s">
        <v>1</v>
      </c>
      <c r="I395" s="164"/>
      <c r="L395" s="160"/>
      <c r="M395" s="165"/>
      <c r="N395" s="166"/>
      <c r="O395" s="166"/>
      <c r="P395" s="166"/>
      <c r="Q395" s="166"/>
      <c r="R395" s="166"/>
      <c r="S395" s="166"/>
      <c r="T395" s="167"/>
      <c r="AT395" s="162" t="s">
        <v>130</v>
      </c>
      <c r="AU395" s="162" t="s">
        <v>82</v>
      </c>
      <c r="AV395" s="12" t="s">
        <v>80</v>
      </c>
      <c r="AW395" s="12" t="s">
        <v>32</v>
      </c>
      <c r="AX395" s="12" t="s">
        <v>75</v>
      </c>
      <c r="AY395" s="162" t="s">
        <v>120</v>
      </c>
    </row>
    <row r="396" spans="2:65" s="13" customFormat="1">
      <c r="B396" s="168"/>
      <c r="D396" s="161" t="s">
        <v>130</v>
      </c>
      <c r="E396" s="169" t="s">
        <v>1</v>
      </c>
      <c r="F396" s="170" t="s">
        <v>599</v>
      </c>
      <c r="H396" s="171">
        <v>52.26</v>
      </c>
      <c r="I396" s="172"/>
      <c r="L396" s="168"/>
      <c r="M396" s="173"/>
      <c r="N396" s="174"/>
      <c r="O396" s="174"/>
      <c r="P396" s="174"/>
      <c r="Q396" s="174"/>
      <c r="R396" s="174"/>
      <c r="S396" s="174"/>
      <c r="T396" s="175"/>
      <c r="AT396" s="169" t="s">
        <v>130</v>
      </c>
      <c r="AU396" s="169" t="s">
        <v>82</v>
      </c>
      <c r="AV396" s="13" t="s">
        <v>82</v>
      </c>
      <c r="AW396" s="13" t="s">
        <v>32</v>
      </c>
      <c r="AX396" s="13" t="s">
        <v>75</v>
      </c>
      <c r="AY396" s="169" t="s">
        <v>120</v>
      </c>
    </row>
    <row r="397" spans="2:65" s="12" customFormat="1">
      <c r="B397" s="160"/>
      <c r="D397" s="161" t="s">
        <v>130</v>
      </c>
      <c r="E397" s="162" t="s">
        <v>1</v>
      </c>
      <c r="F397" s="163" t="s">
        <v>600</v>
      </c>
      <c r="H397" s="162" t="s">
        <v>1</v>
      </c>
      <c r="I397" s="164"/>
      <c r="L397" s="160"/>
      <c r="M397" s="165"/>
      <c r="N397" s="166"/>
      <c r="O397" s="166"/>
      <c r="P397" s="166"/>
      <c r="Q397" s="166"/>
      <c r="R397" s="166"/>
      <c r="S397" s="166"/>
      <c r="T397" s="167"/>
      <c r="AT397" s="162" t="s">
        <v>130</v>
      </c>
      <c r="AU397" s="162" t="s">
        <v>82</v>
      </c>
      <c r="AV397" s="12" t="s">
        <v>80</v>
      </c>
      <c r="AW397" s="12" t="s">
        <v>32</v>
      </c>
      <c r="AX397" s="12" t="s">
        <v>75</v>
      </c>
      <c r="AY397" s="162" t="s">
        <v>120</v>
      </c>
    </row>
    <row r="398" spans="2:65" s="13" customFormat="1">
      <c r="B398" s="168"/>
      <c r="D398" s="161" t="s">
        <v>130</v>
      </c>
      <c r="E398" s="169" t="s">
        <v>1</v>
      </c>
      <c r="F398" s="170" t="s">
        <v>601</v>
      </c>
      <c r="H398" s="171">
        <v>17.760000000000002</v>
      </c>
      <c r="I398" s="172"/>
      <c r="L398" s="168"/>
      <c r="M398" s="173"/>
      <c r="N398" s="174"/>
      <c r="O398" s="174"/>
      <c r="P398" s="174"/>
      <c r="Q398" s="174"/>
      <c r="R398" s="174"/>
      <c r="S398" s="174"/>
      <c r="T398" s="175"/>
      <c r="AT398" s="169" t="s">
        <v>130</v>
      </c>
      <c r="AU398" s="169" t="s">
        <v>82</v>
      </c>
      <c r="AV398" s="13" t="s">
        <v>82</v>
      </c>
      <c r="AW398" s="13" t="s">
        <v>32</v>
      </c>
      <c r="AX398" s="13" t="s">
        <v>75</v>
      </c>
      <c r="AY398" s="169" t="s">
        <v>120</v>
      </c>
    </row>
    <row r="399" spans="2:65" s="12" customFormat="1" ht="22.5">
      <c r="B399" s="160"/>
      <c r="D399" s="161" t="s">
        <v>130</v>
      </c>
      <c r="E399" s="162" t="s">
        <v>1</v>
      </c>
      <c r="F399" s="163" t="s">
        <v>602</v>
      </c>
      <c r="H399" s="162" t="s">
        <v>1</v>
      </c>
      <c r="I399" s="164"/>
      <c r="L399" s="160"/>
      <c r="M399" s="165"/>
      <c r="N399" s="166"/>
      <c r="O399" s="166"/>
      <c r="P399" s="166"/>
      <c r="Q399" s="166"/>
      <c r="R399" s="166"/>
      <c r="S399" s="166"/>
      <c r="T399" s="167"/>
      <c r="AT399" s="162" t="s">
        <v>130</v>
      </c>
      <c r="AU399" s="162" t="s">
        <v>82</v>
      </c>
      <c r="AV399" s="12" t="s">
        <v>80</v>
      </c>
      <c r="AW399" s="12" t="s">
        <v>32</v>
      </c>
      <c r="AX399" s="12" t="s">
        <v>75</v>
      </c>
      <c r="AY399" s="162" t="s">
        <v>120</v>
      </c>
    </row>
    <row r="400" spans="2:65" s="13" customFormat="1">
      <c r="B400" s="168"/>
      <c r="D400" s="161" t="s">
        <v>130</v>
      </c>
      <c r="E400" s="169" t="s">
        <v>1</v>
      </c>
      <c r="F400" s="170" t="s">
        <v>603</v>
      </c>
      <c r="H400" s="171">
        <v>6.66</v>
      </c>
      <c r="I400" s="172"/>
      <c r="L400" s="168"/>
      <c r="M400" s="173"/>
      <c r="N400" s="174"/>
      <c r="O400" s="174"/>
      <c r="P400" s="174"/>
      <c r="Q400" s="174"/>
      <c r="R400" s="174"/>
      <c r="S400" s="174"/>
      <c r="T400" s="175"/>
      <c r="AT400" s="169" t="s">
        <v>130</v>
      </c>
      <c r="AU400" s="169" t="s">
        <v>82</v>
      </c>
      <c r="AV400" s="13" t="s">
        <v>82</v>
      </c>
      <c r="AW400" s="13" t="s">
        <v>32</v>
      </c>
      <c r="AX400" s="13" t="s">
        <v>75</v>
      </c>
      <c r="AY400" s="169" t="s">
        <v>120</v>
      </c>
    </row>
    <row r="401" spans="2:65" s="15" customFormat="1">
      <c r="B401" s="195"/>
      <c r="D401" s="161" t="s">
        <v>130</v>
      </c>
      <c r="E401" s="196" t="s">
        <v>1</v>
      </c>
      <c r="F401" s="197" t="s">
        <v>488</v>
      </c>
      <c r="H401" s="198">
        <v>76.679999999999993</v>
      </c>
      <c r="I401" s="199"/>
      <c r="L401" s="195"/>
      <c r="M401" s="200"/>
      <c r="N401" s="201"/>
      <c r="O401" s="201"/>
      <c r="P401" s="201"/>
      <c r="Q401" s="201"/>
      <c r="R401" s="201"/>
      <c r="S401" s="201"/>
      <c r="T401" s="202"/>
      <c r="AT401" s="196" t="s">
        <v>130</v>
      </c>
      <c r="AU401" s="196" t="s">
        <v>82</v>
      </c>
      <c r="AV401" s="15" t="s">
        <v>137</v>
      </c>
      <c r="AW401" s="15" t="s">
        <v>32</v>
      </c>
      <c r="AX401" s="15" t="s">
        <v>75</v>
      </c>
      <c r="AY401" s="196" t="s">
        <v>120</v>
      </c>
    </row>
    <row r="402" spans="2:65" s="12" customFormat="1">
      <c r="B402" s="160"/>
      <c r="D402" s="161" t="s">
        <v>130</v>
      </c>
      <c r="E402" s="162" t="s">
        <v>1</v>
      </c>
      <c r="F402" s="163" t="s">
        <v>604</v>
      </c>
      <c r="H402" s="162" t="s">
        <v>1</v>
      </c>
      <c r="I402" s="164"/>
      <c r="L402" s="160"/>
      <c r="M402" s="165"/>
      <c r="N402" s="166"/>
      <c r="O402" s="166"/>
      <c r="P402" s="166"/>
      <c r="Q402" s="166"/>
      <c r="R402" s="166"/>
      <c r="S402" s="166"/>
      <c r="T402" s="167"/>
      <c r="AT402" s="162" t="s">
        <v>130</v>
      </c>
      <c r="AU402" s="162" t="s">
        <v>82</v>
      </c>
      <c r="AV402" s="12" t="s">
        <v>80</v>
      </c>
      <c r="AW402" s="12" t="s">
        <v>32</v>
      </c>
      <c r="AX402" s="12" t="s">
        <v>75</v>
      </c>
      <c r="AY402" s="162" t="s">
        <v>120</v>
      </c>
    </row>
    <row r="403" spans="2:65" s="13" customFormat="1">
      <c r="B403" s="168"/>
      <c r="D403" s="161" t="s">
        <v>130</v>
      </c>
      <c r="E403" s="169" t="s">
        <v>1</v>
      </c>
      <c r="F403" s="170" t="s">
        <v>225</v>
      </c>
      <c r="H403" s="171">
        <v>58.96</v>
      </c>
      <c r="I403" s="172"/>
      <c r="L403" s="168"/>
      <c r="M403" s="173"/>
      <c r="N403" s="174"/>
      <c r="O403" s="174"/>
      <c r="P403" s="174"/>
      <c r="Q403" s="174"/>
      <c r="R403" s="174"/>
      <c r="S403" s="174"/>
      <c r="T403" s="175"/>
      <c r="AT403" s="169" t="s">
        <v>130</v>
      </c>
      <c r="AU403" s="169" t="s">
        <v>82</v>
      </c>
      <c r="AV403" s="13" t="s">
        <v>82</v>
      </c>
      <c r="AW403" s="13" t="s">
        <v>32</v>
      </c>
      <c r="AX403" s="13" t="s">
        <v>75</v>
      </c>
      <c r="AY403" s="169" t="s">
        <v>120</v>
      </c>
    </row>
    <row r="404" spans="2:65" s="12" customFormat="1">
      <c r="B404" s="160"/>
      <c r="D404" s="161" t="s">
        <v>130</v>
      </c>
      <c r="E404" s="162" t="s">
        <v>1</v>
      </c>
      <c r="F404" s="163" t="s">
        <v>605</v>
      </c>
      <c r="H404" s="162" t="s">
        <v>1</v>
      </c>
      <c r="I404" s="164"/>
      <c r="L404" s="160"/>
      <c r="M404" s="165"/>
      <c r="N404" s="166"/>
      <c r="O404" s="166"/>
      <c r="P404" s="166"/>
      <c r="Q404" s="166"/>
      <c r="R404" s="166"/>
      <c r="S404" s="166"/>
      <c r="T404" s="167"/>
      <c r="AT404" s="162" t="s">
        <v>130</v>
      </c>
      <c r="AU404" s="162" t="s">
        <v>82</v>
      </c>
      <c r="AV404" s="12" t="s">
        <v>80</v>
      </c>
      <c r="AW404" s="12" t="s">
        <v>32</v>
      </c>
      <c r="AX404" s="12" t="s">
        <v>75</v>
      </c>
      <c r="AY404" s="162" t="s">
        <v>120</v>
      </c>
    </row>
    <row r="405" spans="2:65" s="13" customFormat="1">
      <c r="B405" s="168"/>
      <c r="D405" s="161" t="s">
        <v>130</v>
      </c>
      <c r="E405" s="169" t="s">
        <v>1</v>
      </c>
      <c r="F405" s="170" t="s">
        <v>606</v>
      </c>
      <c r="H405" s="171">
        <v>4.2</v>
      </c>
      <c r="I405" s="172"/>
      <c r="L405" s="168"/>
      <c r="M405" s="173"/>
      <c r="N405" s="174"/>
      <c r="O405" s="174"/>
      <c r="P405" s="174"/>
      <c r="Q405" s="174"/>
      <c r="R405" s="174"/>
      <c r="S405" s="174"/>
      <c r="T405" s="175"/>
      <c r="AT405" s="169" t="s">
        <v>130</v>
      </c>
      <c r="AU405" s="169" t="s">
        <v>82</v>
      </c>
      <c r="AV405" s="13" t="s">
        <v>82</v>
      </c>
      <c r="AW405" s="13" t="s">
        <v>32</v>
      </c>
      <c r="AX405" s="13" t="s">
        <v>75</v>
      </c>
      <c r="AY405" s="169" t="s">
        <v>120</v>
      </c>
    </row>
    <row r="406" spans="2:65" s="15" customFormat="1">
      <c r="B406" s="195"/>
      <c r="D406" s="161" t="s">
        <v>130</v>
      </c>
      <c r="E406" s="196" t="s">
        <v>1</v>
      </c>
      <c r="F406" s="197" t="s">
        <v>488</v>
      </c>
      <c r="H406" s="198">
        <v>63.160000000000004</v>
      </c>
      <c r="I406" s="199"/>
      <c r="L406" s="195"/>
      <c r="M406" s="200"/>
      <c r="N406" s="201"/>
      <c r="O406" s="201"/>
      <c r="P406" s="201"/>
      <c r="Q406" s="201"/>
      <c r="R406" s="201"/>
      <c r="S406" s="201"/>
      <c r="T406" s="202"/>
      <c r="AT406" s="196" t="s">
        <v>130</v>
      </c>
      <c r="AU406" s="196" t="s">
        <v>82</v>
      </c>
      <c r="AV406" s="15" t="s">
        <v>137</v>
      </c>
      <c r="AW406" s="15" t="s">
        <v>32</v>
      </c>
      <c r="AX406" s="15" t="s">
        <v>75</v>
      </c>
      <c r="AY406" s="196" t="s">
        <v>120</v>
      </c>
    </row>
    <row r="407" spans="2:65" s="14" customFormat="1">
      <c r="B407" s="176"/>
      <c r="D407" s="161" t="s">
        <v>130</v>
      </c>
      <c r="E407" s="177" t="s">
        <v>1</v>
      </c>
      <c r="F407" s="178" t="s">
        <v>152</v>
      </c>
      <c r="H407" s="179">
        <v>180.88</v>
      </c>
      <c r="I407" s="180"/>
      <c r="L407" s="176"/>
      <c r="M407" s="181"/>
      <c r="N407" s="182"/>
      <c r="O407" s="182"/>
      <c r="P407" s="182"/>
      <c r="Q407" s="182"/>
      <c r="R407" s="182"/>
      <c r="S407" s="182"/>
      <c r="T407" s="183"/>
      <c r="AT407" s="177" t="s">
        <v>130</v>
      </c>
      <c r="AU407" s="177" t="s">
        <v>82</v>
      </c>
      <c r="AV407" s="14" t="s">
        <v>128</v>
      </c>
      <c r="AW407" s="14" t="s">
        <v>32</v>
      </c>
      <c r="AX407" s="14" t="s">
        <v>80</v>
      </c>
      <c r="AY407" s="177" t="s">
        <v>120</v>
      </c>
    </row>
    <row r="408" spans="2:65" s="1" customFormat="1" ht="24" customHeight="1">
      <c r="B408" s="146"/>
      <c r="C408" s="147" t="s">
        <v>607</v>
      </c>
      <c r="D408" s="147" t="s">
        <v>123</v>
      </c>
      <c r="E408" s="148" t="s">
        <v>608</v>
      </c>
      <c r="F408" s="149" t="s">
        <v>609</v>
      </c>
      <c r="G408" s="150" t="s">
        <v>126</v>
      </c>
      <c r="H408" s="151">
        <v>180.88</v>
      </c>
      <c r="I408" s="152"/>
      <c r="J408" s="153">
        <f>ROUND(I408*H408,2)</f>
        <v>0</v>
      </c>
      <c r="K408" s="149" t="s">
        <v>127</v>
      </c>
      <c r="L408" s="32"/>
      <c r="M408" s="154" t="s">
        <v>1</v>
      </c>
      <c r="N408" s="155" t="s">
        <v>40</v>
      </c>
      <c r="O408" s="55"/>
      <c r="P408" s="156">
        <f>O408*H408</f>
        <v>0</v>
      </c>
      <c r="Q408" s="156">
        <v>2.0000000000000001E-4</v>
      </c>
      <c r="R408" s="156">
        <f>Q408*H408</f>
        <v>3.6176E-2</v>
      </c>
      <c r="S408" s="156">
        <v>0</v>
      </c>
      <c r="T408" s="157">
        <f>S408*H408</f>
        <v>0</v>
      </c>
      <c r="AR408" s="158" t="s">
        <v>211</v>
      </c>
      <c r="AT408" s="158" t="s">
        <v>123</v>
      </c>
      <c r="AU408" s="158" t="s">
        <v>82</v>
      </c>
      <c r="AY408" s="17" t="s">
        <v>120</v>
      </c>
      <c r="BE408" s="159">
        <f>IF(N408="základní",J408,0)</f>
        <v>0</v>
      </c>
      <c r="BF408" s="159">
        <f>IF(N408="snížená",J408,0)</f>
        <v>0</v>
      </c>
      <c r="BG408" s="159">
        <f>IF(N408="zákl. přenesená",J408,0)</f>
        <v>0</v>
      </c>
      <c r="BH408" s="159">
        <f>IF(N408="sníž. přenesená",J408,0)</f>
        <v>0</v>
      </c>
      <c r="BI408" s="159">
        <f>IF(N408="nulová",J408,0)</f>
        <v>0</v>
      </c>
      <c r="BJ408" s="17" t="s">
        <v>80</v>
      </c>
      <c r="BK408" s="159">
        <f>ROUND(I408*H408,2)</f>
        <v>0</v>
      </c>
      <c r="BL408" s="17" t="s">
        <v>211</v>
      </c>
      <c r="BM408" s="158" t="s">
        <v>610</v>
      </c>
    </row>
    <row r="409" spans="2:65" s="1" customFormat="1" ht="24" customHeight="1">
      <c r="B409" s="146"/>
      <c r="C409" s="147" t="s">
        <v>611</v>
      </c>
      <c r="D409" s="147" t="s">
        <v>123</v>
      </c>
      <c r="E409" s="148" t="s">
        <v>612</v>
      </c>
      <c r="F409" s="149" t="s">
        <v>613</v>
      </c>
      <c r="G409" s="150" t="s">
        <v>126</v>
      </c>
      <c r="H409" s="151">
        <v>180.88</v>
      </c>
      <c r="I409" s="152"/>
      <c r="J409" s="153">
        <f>ROUND(I409*H409,2)</f>
        <v>0</v>
      </c>
      <c r="K409" s="149" t="s">
        <v>127</v>
      </c>
      <c r="L409" s="32"/>
      <c r="M409" s="203" t="s">
        <v>1</v>
      </c>
      <c r="N409" s="204" t="s">
        <v>40</v>
      </c>
      <c r="O409" s="205"/>
      <c r="P409" s="206">
        <f>O409*H409</f>
        <v>0</v>
      </c>
      <c r="Q409" s="206">
        <v>2.9E-4</v>
      </c>
      <c r="R409" s="206">
        <f>Q409*H409</f>
        <v>5.24552E-2</v>
      </c>
      <c r="S409" s="206">
        <v>0</v>
      </c>
      <c r="T409" s="207">
        <f>S409*H409</f>
        <v>0</v>
      </c>
      <c r="AR409" s="158" t="s">
        <v>211</v>
      </c>
      <c r="AT409" s="158" t="s">
        <v>123</v>
      </c>
      <c r="AU409" s="158" t="s">
        <v>82</v>
      </c>
      <c r="AY409" s="17" t="s">
        <v>120</v>
      </c>
      <c r="BE409" s="159">
        <f>IF(N409="základní",J409,0)</f>
        <v>0</v>
      </c>
      <c r="BF409" s="159">
        <f>IF(N409="snížená",J409,0)</f>
        <v>0</v>
      </c>
      <c r="BG409" s="159">
        <f>IF(N409="zákl. přenesená",J409,0)</f>
        <v>0</v>
      </c>
      <c r="BH409" s="159">
        <f>IF(N409="sníž. přenesená",J409,0)</f>
        <v>0</v>
      </c>
      <c r="BI409" s="159">
        <f>IF(N409="nulová",J409,0)</f>
        <v>0</v>
      </c>
      <c r="BJ409" s="17" t="s">
        <v>80</v>
      </c>
      <c r="BK409" s="159">
        <f>ROUND(I409*H409,2)</f>
        <v>0</v>
      </c>
      <c r="BL409" s="17" t="s">
        <v>211</v>
      </c>
      <c r="BM409" s="158" t="s">
        <v>614</v>
      </c>
    </row>
    <row r="410" spans="2:65" s="1" customFormat="1" ht="6.95" customHeight="1">
      <c r="B410" s="44"/>
      <c r="C410" s="45"/>
      <c r="D410" s="45"/>
      <c r="E410" s="45"/>
      <c r="F410" s="45"/>
      <c r="G410" s="45"/>
      <c r="H410" s="45"/>
      <c r="I410" s="107"/>
      <c r="J410" s="45"/>
      <c r="K410" s="45"/>
      <c r="L410" s="32"/>
    </row>
  </sheetData>
  <autoFilter ref="C127:K409" xr:uid="{00000000-0009-0000-0000-000001000000}"/>
  <mergeCells count="6">
    <mergeCell ref="E120:H12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NAB_R_1906020-1 - ZŠ Brat...</vt:lpstr>
      <vt:lpstr>'NAB_R_1906020-1 - ZŠ Brat...'!Názvy_tisku</vt:lpstr>
      <vt:lpstr>'Rekapitulace stavby'!Názvy_tisku</vt:lpstr>
      <vt:lpstr>'NAB_R_1906020-1 - ZŠ Brat...'!Oblast_tisku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PC-HLJ\hlavica</dc:creator>
  <cp:lastModifiedBy>Pechová Renata</cp:lastModifiedBy>
  <dcterms:created xsi:type="dcterms:W3CDTF">2019-06-07T13:10:08Z</dcterms:created>
  <dcterms:modified xsi:type="dcterms:W3CDTF">2019-06-10T06:46:30Z</dcterms:modified>
</cp:coreProperties>
</file>