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plusData\Export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01 - SO 01 VODOZADRŽNÉ OP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SO 01 VODOZADRŽNÉ OP...'!$C$125:$K$207</definedName>
    <definedName name="_xlnm.Print_Area" localSheetId="1">'01 - SO 01 VODOZADRŽNÉ OP...'!$C$4:$J$76,'01 - SO 01 VODOZADRŽNÉ OP...'!$C$82:$J$107,'01 - SO 01 VODOZADRŽNÉ OP...'!$C$113:$J$207</definedName>
    <definedName name="_xlnm.Print_Titles" localSheetId="1">'01 - SO 01 VODOZADRŽNÉ OP...'!$125:$125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T195"/>
  <c r="R196"/>
  <c r="R195"/>
  <c r="P196"/>
  <c r="P195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2"/>
  <c r="F122"/>
  <c r="F120"/>
  <c r="E118"/>
  <c r="J91"/>
  <c r="F91"/>
  <c r="F89"/>
  <c r="E87"/>
  <c r="J24"/>
  <c r="E24"/>
  <c r="J92"/>
  <c r="J23"/>
  <c r="J18"/>
  <c r="E18"/>
  <c r="F123"/>
  <c r="J17"/>
  <c r="J12"/>
  <c r="J120"/>
  <c r="E7"/>
  <c r="E116"/>
  <c i="1" r="L90"/>
  <c r="AM90"/>
  <c r="AM89"/>
  <c r="L89"/>
  <c r="AM87"/>
  <c r="L87"/>
  <c r="L85"/>
  <c r="L84"/>
  <c i="2" r="BK198"/>
  <c r="BK190"/>
  <c r="BK181"/>
  <c r="J170"/>
  <c r="J164"/>
  <c r="J157"/>
  <c r="BK150"/>
  <c r="J146"/>
  <c r="J141"/>
  <c r="J137"/>
  <c r="J131"/>
  <c r="J205"/>
  <c r="J196"/>
  <c r="J188"/>
  <c r="BK178"/>
  <c r="J163"/>
  <c r="BK153"/>
  <c r="J144"/>
  <c r="BK136"/>
  <c i="1" r="AS94"/>
  <c i="2" r="BK201"/>
  <c r="BK184"/>
  <c r="J179"/>
  <c r="J169"/>
  <c r="J162"/>
  <c r="BK154"/>
  <c r="J143"/>
  <c r="J133"/>
  <c r="J193"/>
  <c r="BK183"/>
  <c r="J175"/>
  <c r="J172"/>
  <c r="J159"/>
  <c r="J153"/>
  <c r="BK141"/>
  <c r="J135"/>
  <c r="BK199"/>
  <c r="BK191"/>
  <c r="J184"/>
  <c r="J168"/>
  <c r="BK162"/>
  <c r="J152"/>
  <c r="J147"/>
  <c r="BK142"/>
  <c r="J138"/>
  <c r="BK134"/>
  <c r="J201"/>
  <c r="J189"/>
  <c r="J180"/>
  <c r="BK170"/>
  <c r="BK159"/>
  <c r="J149"/>
  <c r="BK138"/>
  <c r="J130"/>
  <c r="BK205"/>
  <c r="J191"/>
  <c r="J181"/>
  <c r="BK173"/>
  <c r="BK163"/>
  <c r="J160"/>
  <c r="J150"/>
  <c r="J142"/>
  <c r="J200"/>
  <c r="BK189"/>
  <c r="J185"/>
  <c r="J178"/>
  <c r="BK169"/>
  <c r="J158"/>
  <c r="J154"/>
  <c r="BK144"/>
  <c r="BK133"/>
  <c r="BK207"/>
  <c r="BK193"/>
  <c r="J186"/>
  <c r="BK179"/>
  <c r="J167"/>
  <c r="BK161"/>
  <c r="J151"/>
  <c r="BK148"/>
  <c r="BK143"/>
  <c r="BK139"/>
  <c r="BK132"/>
  <c r="BK206"/>
  <c r="BK200"/>
  <c r="BK187"/>
  <c r="BK176"/>
  <c r="BK164"/>
  <c r="J155"/>
  <c r="BK147"/>
  <c r="BK131"/>
  <c r="J207"/>
  <c r="J198"/>
  <c r="J183"/>
  <c r="J174"/>
  <c r="BK167"/>
  <c r="J156"/>
  <c r="J145"/>
  <c r="J134"/>
  <c r="BK196"/>
  <c r="BK186"/>
  <c r="J173"/>
  <c r="BK160"/>
  <c r="BK155"/>
  <c r="BK146"/>
  <c r="BK137"/>
  <c r="BK130"/>
  <c r="BK194"/>
  <c r="J187"/>
  <c r="BK182"/>
  <c r="J176"/>
  <c r="BK165"/>
  <c r="BK156"/>
  <c r="BK149"/>
  <c r="BK145"/>
  <c r="BK140"/>
  <c r="BK135"/>
  <c r="J129"/>
  <c r="BK204"/>
  <c r="J194"/>
  <c r="BK185"/>
  <c r="BK175"/>
  <c r="J161"/>
  <c r="BK152"/>
  <c r="J140"/>
  <c r="BK129"/>
  <c r="J206"/>
  <c r="J204"/>
  <c r="J190"/>
  <c r="BK180"/>
  <c r="BK172"/>
  <c r="J165"/>
  <c r="BK158"/>
  <c r="J148"/>
  <c r="J136"/>
  <c r="J199"/>
  <c r="BK188"/>
  <c r="J182"/>
  <c r="BK174"/>
  <c r="BK168"/>
  <c r="BK157"/>
  <c r="BK151"/>
  <c r="J139"/>
  <c r="J132"/>
  <c l="1" r="T128"/>
  <c r="BK171"/>
  <c r="J171"/>
  <c r="J100"/>
  <c r="R171"/>
  <c r="T177"/>
  <c r="P128"/>
  <c r="R166"/>
  <c r="P171"/>
  <c r="R177"/>
  <c r="R192"/>
  <c r="P197"/>
  <c r="R128"/>
  <c r="T166"/>
  <c r="T171"/>
  <c r="P177"/>
  <c r="P192"/>
  <c r="T197"/>
  <c r="R203"/>
  <c r="R202"/>
  <c r="BK128"/>
  <c r="J128"/>
  <c r="J98"/>
  <c r="BK166"/>
  <c r="J166"/>
  <c r="J99"/>
  <c r="P166"/>
  <c r="BK177"/>
  <c r="J177"/>
  <c r="J101"/>
  <c r="BK192"/>
  <c r="J192"/>
  <c r="J102"/>
  <c r="T192"/>
  <c r="BK197"/>
  <c r="J197"/>
  <c r="J104"/>
  <c r="R197"/>
  <c r="BK203"/>
  <c r="BK202"/>
  <c r="J202"/>
  <c r="J105"/>
  <c r="P203"/>
  <c r="P202"/>
  <c r="T203"/>
  <c r="T202"/>
  <c r="BK195"/>
  <c r="J195"/>
  <c r="J103"/>
  <c r="E85"/>
  <c r="J123"/>
  <c r="BF134"/>
  <c r="BF136"/>
  <c r="BF138"/>
  <c r="BF139"/>
  <c r="BF141"/>
  <c r="BF153"/>
  <c r="BF158"/>
  <c r="BF159"/>
  <c r="BF164"/>
  <c r="BF170"/>
  <c r="BF172"/>
  <c r="BF174"/>
  <c r="BF176"/>
  <c r="BF184"/>
  <c r="BF190"/>
  <c r="BF198"/>
  <c r="BF199"/>
  <c r="BF201"/>
  <c r="F92"/>
  <c r="BF132"/>
  <c r="BF133"/>
  <c r="BF135"/>
  <c r="BF142"/>
  <c r="BF144"/>
  <c r="BF147"/>
  <c r="BF149"/>
  <c r="BF155"/>
  <c r="BF156"/>
  <c r="BF160"/>
  <c r="BF165"/>
  <c r="BF178"/>
  <c r="BF180"/>
  <c r="BF182"/>
  <c r="BF183"/>
  <c r="BF189"/>
  <c r="BF194"/>
  <c r="BF196"/>
  <c r="BF206"/>
  <c r="BF143"/>
  <c r="BF148"/>
  <c r="BF151"/>
  <c r="BF152"/>
  <c r="BF154"/>
  <c r="BF162"/>
  <c r="BF173"/>
  <c r="BF179"/>
  <c r="BF181"/>
  <c r="BF188"/>
  <c r="BF191"/>
  <c r="BF193"/>
  <c r="BF200"/>
  <c r="J89"/>
  <c r="BF129"/>
  <c r="BF130"/>
  <c r="BF131"/>
  <c r="BF137"/>
  <c r="BF140"/>
  <c r="BF145"/>
  <c r="BF146"/>
  <c r="BF150"/>
  <c r="BF157"/>
  <c r="BF161"/>
  <c r="BF163"/>
  <c r="BF167"/>
  <c r="BF168"/>
  <c r="BF169"/>
  <c r="BF175"/>
  <c r="BF185"/>
  <c r="BF186"/>
  <c r="BF187"/>
  <c r="BF204"/>
  <c r="BF205"/>
  <c r="BF207"/>
  <c r="F37"/>
  <c i="1" r="BD95"/>
  <c r="BD94"/>
  <c r="W33"/>
  <c i="2" r="J33"/>
  <c i="1" r="AV95"/>
  <c i="2" r="F36"/>
  <c i="1" r="BC95"/>
  <c r="BC94"/>
  <c r="AY94"/>
  <c i="2" r="F35"/>
  <c i="1" r="BB95"/>
  <c r="BB94"/>
  <c r="W31"/>
  <c i="2" r="F33"/>
  <c i="1" r="AZ95"/>
  <c r="AZ94"/>
  <c r="W29"/>
  <c i="2" l="1" r="R127"/>
  <c r="R126"/>
  <c r="P127"/>
  <c r="P126"/>
  <c i="1" r="AU95"/>
  <c i="2" r="T127"/>
  <c r="T126"/>
  <c r="BK127"/>
  <c r="J127"/>
  <c r="J97"/>
  <c r="J203"/>
  <c r="J106"/>
  <c i="1" r="AU94"/>
  <c r="AV94"/>
  <c r="AK29"/>
  <c r="W32"/>
  <c r="AX94"/>
  <c i="2" r="J34"/>
  <c i="1" r="AW95"/>
  <c r="AT95"/>
  <c i="2" r="F34"/>
  <c i="1" r="BA95"/>
  <c r="BA94"/>
  <c r="W30"/>
  <c i="2" l="1" r="BK126"/>
  <c r="J126"/>
  <c r="J96"/>
  <c i="1" r="AW94"/>
  <c r="AK30"/>
  <c i="2" l="1" r="J30"/>
  <c i="1" r="AG95"/>
  <c r="AG94"/>
  <c r="AK26"/>
  <c r="AK35"/>
  <c r="AT94"/>
  <c i="2" l="1" r="J39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<sst xmlns="http://schemas.openxmlformats.org/spreadsheetml/2006/main">
  <si>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</si>
  <si>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</si>
  <si>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</si>
  <si>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</si>
  <si>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{a897ad3e-08d5-4667-b4eb-39db4fe121a5}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</si>
  <si>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</si>
  <si>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</si>
  <si>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</si>
  <si>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</si>
  <si>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</si>
  <si>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0,001</t>
  </si>
  <si>
    <t>Kód:</t>
  </si>
  <si>
    <t>230427</t>
  </si>
  <si>
    <t>Stavba:</t>
  </si>
  <si>
    <t>VODOZADRŽNÉ OPATRENIE AKUMULAČNÁ NÁDRŽ VOŠKOVÉ JAKUBANY</t>
  </si>
  <si>
    <t>JKSO:</t>
  </si>
  <si>
    <t>KS:</t>
  </si>
  <si>
    <t>Miesto:</t>
  </si>
  <si>
    <t>KN C 2806 JAKUBANY</t>
  </si>
  <si>
    <t>Dátum:</t>
  </si>
  <si>
    <t>27. 4. 2023</t>
  </si>
  <si>
    <t>Objednávateľ:</t>
  </si>
  <si>
    <t>IČO:</t>
  </si>
  <si>
    <t>Urbárska spoločnosť obce Jakubany, Jakubany 7</t>
  </si>
  <si>
    <t>IČ DPH:</t>
  </si>
  <si>
    <t>Zhotoviteľ:</t>
  </si>
  <si>
    <t xml:space="preserve"> </t>
  </si>
  <si>
    <t>Projektant:</t>
  </si>
  <si>
    <t>Ing. Alžbeta Volařiková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</si>
  <si>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</si>
  <si>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</si>
  <si>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</si>
  <si>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</si>
  <si>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</si>
  <si>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</si>
  <si>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</si>
  <si>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</si>
  <si>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</si>
  <si>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</si>
  <si>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</si>
  <si>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</si>
  <si>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</si>
  <si>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</si>
  <si>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</si>
  <si>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</si>
  <si>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</si>
  <si>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</si>
  <si>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</si>
  <si>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</si>
  <si>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</si>
  <si>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</si>
  <si>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</si>
  <si>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</si>
  <si>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</si>
  <si>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</si>
  <si>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</si>
  <si>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</si>
  <si>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</si>
  <si>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</si>
  <si>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</si>
  <si>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</si>
  <si>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</si>
  <si>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</si>
  <si>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</si>
  <si>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</si>
  <si>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</si>
  <si>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</si>
  <si>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</si>
  <si>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</si>
  <si>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</si>
  <si>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</si>
  <si>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</si>
  <si>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</si>
  <si>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</si>
  <si>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</si>
  <si>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</si>
  <si>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</si>
  <si>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</si>
  <si>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VODOZADRŽNÉ OPATRENIE AKUMULAČNÁ NÁDRŽ VOŠKOVÉ JAKUBANY</t>
  </si>
  <si>
    <t>STA</t>
  </si>
  <si>
    <t>1</t>
  </si>
  <si>
    <t>{ed570358-d6db-48f6-8c56-b1795a547b94}</t>
  </si>
  <si>
    <t>KRYCÍ LIST ROZPOČTU</t>
  </si>
  <si>
    <t>Objekt:</t>
  </si>
  <si>
    <t>01 - SO 01 VODOZADRŽNÉ OPATRENIE AKUMULAČNÁ NÁDRŽ VOŠKOVÉ JAKUBANY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</si>
  <si>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</si>
  <si>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</si>
  <si>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</si>
  <si>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</si>
  <si>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</si>
  <si>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</si>
  <si>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</si>
  <si>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</si>
  <si>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</si>
  <si>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</si>
  <si>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</si>
  <si>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</si>
  <si>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</si>
  <si>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</si>
  <si>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</si>
  <si>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</si>
  <si>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</si>
  <si>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</si>
  <si>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</si>
  <si>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</si>
  <si>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</si>
  <si>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</si>
  <si>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</si>
  <si>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</si>
  <si>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</si>
  <si>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</si>
  <si>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</si>
  <si>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</si>
  <si>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</si>
  <si>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</si>
  <si>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</si>
  <si>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</si>
  <si>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111101102.S</t>
  </si>
  <si>
    <t>Odstránenie travín a tŕstia s príp. premiestnením a uložením na hromady do 50 m, pri celk. ploche nad 1000 do 10000m2</t>
  </si>
  <si>
    <t>m2</t>
  </si>
  <si>
    <t>4</t>
  </si>
  <si>
    <t>2</t>
  </si>
  <si>
    <t>-1672493043</t>
  </si>
  <si>
    <t>111101104.S</t>
  </si>
  <si>
    <t>Odstránenie tŕstia vo vode s uložením na vzdialenosť do 50m, pre akúkoľvek plochu</t>
  </si>
  <si>
    <t>832323241</t>
  </si>
  <si>
    <t>3</t>
  </si>
  <si>
    <t>111201101.S</t>
  </si>
  <si>
    <t>Odstránenie krovín a stromov s koreňom s priemerom kmeňa do 100 mm, do 1000 m2</t>
  </si>
  <si>
    <t>392897501</t>
  </si>
  <si>
    <t>111201402.S</t>
  </si>
  <si>
    <t>Spálenie, alebo drvenie krovín a stromov s priemerom kmeňa do 100 mm na hromadách pre plochu nad 100 do 1000m2</t>
  </si>
  <si>
    <t>-556805398</t>
  </si>
  <si>
    <t>5</t>
  </si>
  <si>
    <t>111201501.S</t>
  </si>
  <si>
    <t>Spálenie, alebo drvenie konárov stromov s priemerom kmeňa nad 100 mm, na hromadách pre všetky druhy stromov</t>
  </si>
  <si>
    <t>ks</t>
  </si>
  <si>
    <t>944366242</t>
  </si>
  <si>
    <t>6</t>
  </si>
  <si>
    <t>112101101.S</t>
  </si>
  <si>
    <t>Odstránenie listnatých stromov do priemeru 300 mm, motorovou pílou</t>
  </si>
  <si>
    <t>-488119892</t>
  </si>
  <si>
    <t>7</t>
  </si>
  <si>
    <t>112101121.S</t>
  </si>
  <si>
    <t>Odstránenie ihličnatých stromov do priemeru 300 mm, motorovou pílou</t>
  </si>
  <si>
    <t>1153117262</t>
  </si>
  <si>
    <t>8</t>
  </si>
  <si>
    <t>112201101.S</t>
  </si>
  <si>
    <t>Odstránenie pňov na vzdial. 50 m priemeru nad 100 do 300 mm</t>
  </si>
  <si>
    <t>570638340</t>
  </si>
  <si>
    <t>9</t>
  </si>
  <si>
    <t>115001104.S</t>
  </si>
  <si>
    <t>Odvedenie vody potrubím pri priemere potrubia DN nad 250 do 300</t>
  </si>
  <si>
    <t>m</t>
  </si>
  <si>
    <t>229036000</t>
  </si>
  <si>
    <t>10</t>
  </si>
  <si>
    <t>115101200.S</t>
  </si>
  <si>
    <t>Čerpanie vody na dopravnú výšku do 10 m s priemerným prítokom litrov za minútu do 100 l</t>
  </si>
  <si>
    <t>hod</t>
  </si>
  <si>
    <t>771761342</t>
  </si>
  <si>
    <t>11</t>
  </si>
  <si>
    <t>121101113.S</t>
  </si>
  <si>
    <t>Odstránenie ornice s premiestn. na hromady, so zložením na vzdialenosť do 100 m a do 10000 m3</t>
  </si>
  <si>
    <t>m3</t>
  </si>
  <si>
    <t>74035691</t>
  </si>
  <si>
    <t>12</t>
  </si>
  <si>
    <t>122703601.S</t>
  </si>
  <si>
    <t>Odstránenie nánosov z vypúšťaných vodných nádrží pri únosnosti dna nad 15 kPa do 40 kPa</t>
  </si>
  <si>
    <t>1180463880</t>
  </si>
  <si>
    <t>13</t>
  </si>
  <si>
    <t>124303102.S</t>
  </si>
  <si>
    <t>Výkop vodotoku do 3 m horn. 4 1000-10000 m3</t>
  </si>
  <si>
    <t>-1710702607</t>
  </si>
  <si>
    <t>14</t>
  </si>
  <si>
    <t>124303109.S</t>
  </si>
  <si>
    <t>Vykopávky pre korytá vodotokov. Príplatok k cene za lepivosť horniny 4</t>
  </si>
  <si>
    <t>1409548651</t>
  </si>
  <si>
    <t>15</t>
  </si>
  <si>
    <t>124303119.S</t>
  </si>
  <si>
    <t>Príplatok za výkopy v tečúcej vode pri ltm hornina 4</t>
  </si>
  <si>
    <t>1756851553</t>
  </si>
  <si>
    <t>16</t>
  </si>
  <si>
    <t>124403102.S</t>
  </si>
  <si>
    <t>Výkop vodotoku do 3 m horn. 5 1000-10000 m3</t>
  </si>
  <si>
    <t>-943248961</t>
  </si>
  <si>
    <t>17</t>
  </si>
  <si>
    <t>124403109.S</t>
  </si>
  <si>
    <t>Príplatok za výkopy v tečúcej vode pri ltm hornina 5</t>
  </si>
  <si>
    <t>-260263652</t>
  </si>
  <si>
    <t>18</t>
  </si>
  <si>
    <t>129303101.S</t>
  </si>
  <si>
    <t>Čistenie koryta vodotoku šírky dna 5m hĺbka dna 2, 5m hornina4</t>
  </si>
  <si>
    <t>573746733</t>
  </si>
  <si>
    <t>19</t>
  </si>
  <si>
    <t>132301101.S</t>
  </si>
  <si>
    <t>Výkop ryhy do šírky 600 mm v horn.4 do 100 m3</t>
  </si>
  <si>
    <t>-1904385603</t>
  </si>
  <si>
    <t>132301109.S</t>
  </si>
  <si>
    <t>Príplatok za lepivosť pri hĺbení rýh šírky do 600 mm zapažených i nezapažených s urovnaním dna v hornine 4</t>
  </si>
  <si>
    <t>-16436742</t>
  </si>
  <si>
    <t>21</t>
  </si>
  <si>
    <t>132401101.S</t>
  </si>
  <si>
    <t>Výkop ryhy do šírky 600 mm v horn.5 pre akékoľvek množstvo</t>
  </si>
  <si>
    <t>1587404944</t>
  </si>
  <si>
    <t>22</t>
  </si>
  <si>
    <t>132401192.S</t>
  </si>
  <si>
    <t>Príplatok k cenám za výkop ryhy v tečúcej vode horn.5</t>
  </si>
  <si>
    <t>-1983086669</t>
  </si>
  <si>
    <t>23</t>
  </si>
  <si>
    <t>162201411.S</t>
  </si>
  <si>
    <t>Vodorovné premiestnenie kmeňov nad 100 do 300 mm do 1000 m</t>
  </si>
  <si>
    <t>1842088961</t>
  </si>
  <si>
    <t>24</t>
  </si>
  <si>
    <t>162253101.S</t>
  </si>
  <si>
    <t>Vodorovné premiestnenie nánosu nad 40 kPa na vzdialenosť nad 20-60 m</t>
  </si>
  <si>
    <t>-1446637645</t>
  </si>
  <si>
    <t>25</t>
  </si>
  <si>
    <t>162253901.S</t>
  </si>
  <si>
    <t>Príplatok k cene -3101 za každých ďalších i začatých 40 m nad 60m</t>
  </si>
  <si>
    <t>-895754414</t>
  </si>
  <si>
    <t>26</t>
  </si>
  <si>
    <t>162301161.S</t>
  </si>
  <si>
    <t>Vodorovné premiestnenie výkopku po nespevnenej ceste z horniny tr.1-4, nad 1000 do 10000 m3 na vzdialenosť nad 50 do 500 m</t>
  </si>
  <si>
    <t>736572978</t>
  </si>
  <si>
    <t>27</t>
  </si>
  <si>
    <t>171101111.S</t>
  </si>
  <si>
    <t>Uloženie sypaniny do násypu, podsyp z vhodných hornín, alebo preosiatej zeminy 0-32 mm</t>
  </si>
  <si>
    <t>-92548342</t>
  </si>
  <si>
    <t>28</t>
  </si>
  <si>
    <t>171103101.S</t>
  </si>
  <si>
    <t>Zemné hrádze prívodných a odpadných melioračných kanálov, z horniny 1-4</t>
  </si>
  <si>
    <t>-1091888243</t>
  </si>
  <si>
    <t>29</t>
  </si>
  <si>
    <t>171151101.S</t>
  </si>
  <si>
    <t>Hutnenie bokov násypov z hornín súdržných a sypkých</t>
  </si>
  <si>
    <t>2138912298</t>
  </si>
  <si>
    <t>30</t>
  </si>
  <si>
    <t>171201101.S</t>
  </si>
  <si>
    <t>Uloženie sypaniny do násypov s rozprestretím sypaniny vo vrstvách a s hrubým urovnaním nezhutnených</t>
  </si>
  <si>
    <t>-291271815</t>
  </si>
  <si>
    <t>31</t>
  </si>
  <si>
    <t>180401213.S</t>
  </si>
  <si>
    <t>Založenie trávnika lúčneho výsevom na svahu nad 1:2 do 1:1</t>
  </si>
  <si>
    <t>1545446157</t>
  </si>
  <si>
    <t>32</t>
  </si>
  <si>
    <t>M</t>
  </si>
  <si>
    <t>005720001400.S</t>
  </si>
  <si>
    <t>Osivá tráv - semená parkovej zmesi (zmes 30-60% lipnica lúčna,10-20% kostrava červená, 10-20% mätonohu trvácneho, svahy pod hladinou osiať pálkou širokolistou)</t>
  </si>
  <si>
    <t>kg</t>
  </si>
  <si>
    <t>1624189051</t>
  </si>
  <si>
    <t>33</t>
  </si>
  <si>
    <t>181101103.S</t>
  </si>
  <si>
    <t>Úprava pláne v zárezoch v hornine 5 bez zhutnenia</t>
  </si>
  <si>
    <t>1520936680</t>
  </si>
  <si>
    <t>34</t>
  </si>
  <si>
    <t>181101104.S</t>
  </si>
  <si>
    <t>Úprava pláne v zárezoch v hornine 5 so zhutnením</t>
  </si>
  <si>
    <t>-135557938</t>
  </si>
  <si>
    <t>35</t>
  </si>
  <si>
    <t>182101101.S</t>
  </si>
  <si>
    <t>Svahovanie trvalých svahov v zárezoch a násypoch v hornine triedy 1-4</t>
  </si>
  <si>
    <t>931897515</t>
  </si>
  <si>
    <t>36</t>
  </si>
  <si>
    <t>182101102.S</t>
  </si>
  <si>
    <t>Svahovanie trvalých svahov v zárezoch a násypoch v hornine triedy 5</t>
  </si>
  <si>
    <t>1767531791</t>
  </si>
  <si>
    <t>37</t>
  </si>
  <si>
    <t>182301131.S</t>
  </si>
  <si>
    <t>Rozprestretie ornice, alebo preosiatej zeminy na svahu so sklonom nad 1:5, plocha nad 500 m2, hr.do 100 mm</t>
  </si>
  <si>
    <t>-2007822945</t>
  </si>
  <si>
    <t>Zakladanie</t>
  </si>
  <si>
    <t>38</t>
  </si>
  <si>
    <t>215901101.S</t>
  </si>
  <si>
    <t>Zhutnenie podložia z rastlej horniny 1 až 4 pod násypy, z hornina súdržných do 92 % PS a nesúdržných</t>
  </si>
  <si>
    <t>272741370</t>
  </si>
  <si>
    <t>39</t>
  </si>
  <si>
    <t>271533001.S</t>
  </si>
  <si>
    <t xml:space="preserve">Násyp pod základové konštrukcie so zhutnením z  kameniva hrubého drveného fr.32-63 mm</t>
  </si>
  <si>
    <t>-1077885961</t>
  </si>
  <si>
    <t>40</t>
  </si>
  <si>
    <t>274315414.S</t>
  </si>
  <si>
    <t>Základové pásy (4) alebo bloky (5) z betónu vodostavebného triedy C 30/37, miešané na mieste</t>
  </si>
  <si>
    <t>-667310156</t>
  </si>
  <si>
    <t>41</t>
  </si>
  <si>
    <t>274351111.S</t>
  </si>
  <si>
    <t>Debnenie základových pásov (4) alebo blokov (5) tradičné obojstranné</t>
  </si>
  <si>
    <t>-119011128</t>
  </si>
  <si>
    <t>Zvislé a kompletné konštrukcie</t>
  </si>
  <si>
    <t>42</t>
  </si>
  <si>
    <t>325321116.S</t>
  </si>
  <si>
    <t>Konštrukcie priehradné, odberných veží a výpustných zariadení zo železového betónu vodostavebného C 30/37, miešané na mieste</t>
  </si>
  <si>
    <t>-706787816</t>
  </si>
  <si>
    <t>43</t>
  </si>
  <si>
    <t>321351010.S</t>
  </si>
  <si>
    <t>Debnenie konštrukcií priehradných plôch rovinných</t>
  </si>
  <si>
    <t>-1140870273</t>
  </si>
  <si>
    <t>44</t>
  </si>
  <si>
    <t>321352010.S</t>
  </si>
  <si>
    <t>Oddebnenie konštrukcií priehradných plôch rovinných</t>
  </si>
  <si>
    <t>-806435334</t>
  </si>
  <si>
    <t>45</t>
  </si>
  <si>
    <t>321368211.S</t>
  </si>
  <si>
    <t>Výstuž železobetónových priehradných konštrukcií, zvárané siete z oceľových ťahaných drôtov a betonárskej ocele zn. B500 (10505)</t>
  </si>
  <si>
    <t>t</t>
  </si>
  <si>
    <t>1669304373</t>
  </si>
  <si>
    <t>46</t>
  </si>
  <si>
    <t>348942112.R</t>
  </si>
  <si>
    <t>Zábradlie oceľové osadené privarené na nosníky z dvoch vodorovných rúrok a stlpikov, Jokel 30x30x2mm s náterom</t>
  </si>
  <si>
    <t>-1315177653</t>
  </si>
  <si>
    <t>Vodorovné konštrukcie</t>
  </si>
  <si>
    <t>47</t>
  </si>
  <si>
    <t>451311711.S</t>
  </si>
  <si>
    <t>Podklad pod dlažbu z prostého betónu vodostavebného C 25/30 vo vrstve hr. do 100 mm</t>
  </si>
  <si>
    <t>1454425548</t>
  </si>
  <si>
    <t>48</t>
  </si>
  <si>
    <t>457971111.S</t>
  </si>
  <si>
    <t>Zriadenie vrstvy z geotextílie s presahom s dočas. zaťaž. podkladu so sklonom do 1:5, šírky geotextílie do 3 m</t>
  </si>
  <si>
    <t>-2072134261</t>
  </si>
  <si>
    <t>49</t>
  </si>
  <si>
    <t>457979112.S</t>
  </si>
  <si>
    <t>Príplatok za pripevnenie geotextílie oceľovými skobami so sklonom do 1:5, pri počte skôb na 10m2 nad 4 do 8 ks</t>
  </si>
  <si>
    <t>1298710670</t>
  </si>
  <si>
    <t>50</t>
  </si>
  <si>
    <t>457971121.S</t>
  </si>
  <si>
    <t>Zriadenie vrstvy z geotextílie s presahom s dočas. zaťaž. podkladu so sklonom nad 1:5 do 1:1,5 šírky geotextílie do 3 m</t>
  </si>
  <si>
    <t>11256973</t>
  </si>
  <si>
    <t>51</t>
  </si>
  <si>
    <t>457979122.S</t>
  </si>
  <si>
    <t>Príplatok za pripevnenie geotextílie oceľovými skobami so sklonom1:5-1:1,5, pri počte skôb na 10m2 nad 4 do 8 ks</t>
  </si>
  <si>
    <t>-1739934037</t>
  </si>
  <si>
    <t>52</t>
  </si>
  <si>
    <t>693110002700.R</t>
  </si>
  <si>
    <t>Geotextília polypropylénová netkaná min. 150 g/m2, napr. Bontec NW 12</t>
  </si>
  <si>
    <t>-1043939617</t>
  </si>
  <si>
    <t>53</t>
  </si>
  <si>
    <t>461512111.S</t>
  </si>
  <si>
    <t>Drôtokamenné gabiónové opevnenie prahu akéhokoľvek tvaru, z lomového kameňa neupraveného, triedeného osadzované z terénu</t>
  </si>
  <si>
    <t>1246037111</t>
  </si>
  <si>
    <t>54</t>
  </si>
  <si>
    <t>462512161.S</t>
  </si>
  <si>
    <t>Zahádzka z lomového kameňa, hmotnosť jednotlivých kameňov do 200 kg bez výplne medzier</t>
  </si>
  <si>
    <t>-536975152</t>
  </si>
  <si>
    <t>55</t>
  </si>
  <si>
    <t>462512169.S</t>
  </si>
  <si>
    <t>Zahádzka z lomového kameňa, hmotnosť jednotlivých kameňov do 200 kg. Príplatok k cene za urovnanie líca zahádzky</t>
  </si>
  <si>
    <t>119156066</t>
  </si>
  <si>
    <t>56</t>
  </si>
  <si>
    <t>464571123.S</t>
  </si>
  <si>
    <t>Pohádzka dna, alebo svahov akejkoľvek hrúbky z kameniva ťaženého hrubého, zrnitosti 32-63 mm drveného hr. 100 mm</t>
  </si>
  <si>
    <t>815440287</t>
  </si>
  <si>
    <t>57</t>
  </si>
  <si>
    <t>465513227.S</t>
  </si>
  <si>
    <t>Dlažba z lomového kameňa, na cementovú maltu s vyškárovaním cementovou maltou, hr. kameňa 250 mm</t>
  </si>
  <si>
    <t>1211800572</t>
  </si>
  <si>
    <t>58</t>
  </si>
  <si>
    <t>466954221.R</t>
  </si>
  <si>
    <t>Plôtik vŕbový z kmienkov D 50 mm v osovej vzdialenosti do 2 m jednoradový</t>
  </si>
  <si>
    <t>-551022053</t>
  </si>
  <si>
    <t>59</t>
  </si>
  <si>
    <t>469151111.S</t>
  </si>
  <si>
    <t>Zhotovenie brehového opevnenia a dna fóliou z umelých hmôt PVC s ukotvením a zvarením spoju</t>
  </si>
  <si>
    <t>1975548246</t>
  </si>
  <si>
    <t>60</t>
  </si>
  <si>
    <t>283220000450.R</t>
  </si>
  <si>
    <t>Hydroizolačná fólia PVC-P, hr. 3 mm, izolácia základov proti zemnej vlhkosti, tlakovej vode, radónu, napr. PVC-P FATRAFOL 803, s prekrytím 15%</t>
  </si>
  <si>
    <t>664833917</t>
  </si>
  <si>
    <t>Rúrové vedenie</t>
  </si>
  <si>
    <t>61</t>
  </si>
  <si>
    <t>871374450.S</t>
  </si>
  <si>
    <t>Potrubie kanalizačné korugované PP SN 10 DN 300, monáž a dodávka</t>
  </si>
  <si>
    <t>2104757968</t>
  </si>
  <si>
    <t>62</t>
  </si>
  <si>
    <t>899503111.S</t>
  </si>
  <si>
    <t>Stúpadlo do šachiet a drobných objektov poplastované vidlicové osadené pri murovaní a betónovaní</t>
  </si>
  <si>
    <t>-2057593118</t>
  </si>
  <si>
    <t>Ostatné konštrukcie a práce-búranie</t>
  </si>
  <si>
    <t>63</t>
  </si>
  <si>
    <t>934956221.S</t>
  </si>
  <si>
    <t>Stavidlové tabule z fošní z dubového dreva, hr. 50 mm s potrebným kovaním šruby d16 v tvare U</t>
  </si>
  <si>
    <t>-353216461</t>
  </si>
  <si>
    <t>99</t>
  </si>
  <si>
    <t>Presun hmôt HSV</t>
  </si>
  <si>
    <t>64</t>
  </si>
  <si>
    <t>998276101.S</t>
  </si>
  <si>
    <t>Presun hmôt pre rúrové vedenie hĺbené z rúr z plast., hmôt alebo sklolamin. v otvorenom výkope, dopravné náklady, zariadenie staveniska, sociálne zariadnia a iné vedľajšie rozpočtové náklady</t>
  </si>
  <si>
    <t>-2095703317</t>
  </si>
  <si>
    <t>65</t>
  </si>
  <si>
    <t>998276118.S</t>
  </si>
  <si>
    <t>Príplatok k cenám za zväčšený presun pre rúrové vedenie hĺbené z rúr z plast., hmôt alebo sklolamin. nad vymedzenú najväčšiu dopravnú vzdialenosť 3000-5000 m</t>
  </si>
  <si>
    <t>1766834204</t>
  </si>
  <si>
    <t>66</t>
  </si>
  <si>
    <t>998321011.S</t>
  </si>
  <si>
    <t>Presun hmôt pre objekty hrádze priehradné zemné a kamenisté (832 11), dopravné náklady, zariadenie staveniska, sociálne zariadnia a iné vedľajšie rozpočtové náklady</t>
  </si>
  <si>
    <t>7709559</t>
  </si>
  <si>
    <t>67</t>
  </si>
  <si>
    <t>998321094.S</t>
  </si>
  <si>
    <t>Príplatok k cene za zväčšený presun (832 11) pre objekty hrádze priehradné zemné a kamenisté nad vymedzenú najväčšiu dopravnú vzdialenosť do 5000 m</t>
  </si>
  <si>
    <t>-22584253</t>
  </si>
  <si>
    <t>PSV</t>
  </si>
  <si>
    <t>Práce a dodávky PSV</t>
  </si>
  <si>
    <t>767</t>
  </si>
  <si>
    <t>Konštrukcie doplnkové kovové</t>
  </si>
  <si>
    <t>68</t>
  </si>
  <si>
    <t>767251133.S</t>
  </si>
  <si>
    <t>Montáž podest z oceľových pochôdznych lisovaných roštov skrutkovaním hmotnosti od 15 do 30 kg/m2</t>
  </si>
  <si>
    <t>-1574883503</t>
  </si>
  <si>
    <t>69</t>
  </si>
  <si>
    <t>553430010110.R</t>
  </si>
  <si>
    <t>Rošt podlahový lisovaný žiarozink - pororošt, rozmer oka 50x50 mm</t>
  </si>
  <si>
    <t>-2044615331</t>
  </si>
  <si>
    <t>70</t>
  </si>
  <si>
    <t>767995210.R</t>
  </si>
  <si>
    <t>Výroba, dodávka a montáž oceľovej konštrukcie lávky U100, vyťahovací hák D16 s náterom, kotvenie, spoje, zvary</t>
  </si>
  <si>
    <t>626432860</t>
  </si>
  <si>
    <t>71</t>
  </si>
  <si>
    <t>998767101.S</t>
  </si>
  <si>
    <t>Presun hmôt pre kovové stavebné doplnkové konštrukcie v objektoch výšky do 6 m</t>
  </si>
  <si>
    <t>-860206633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</si>
</sst>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S4" s="15" t="s">
        <v>10</v>
      </c>
    </row>
    <row r="5" s="1" customFormat="1" ht="12" customHeight="1">
      <c r="B5" s="18"/>
      <c r="D5" s="21" t="s">
        <v>11</v>
      </c>
      <c r="K5" s="22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S5" s="15" t="s">
        <v>6</v>
      </c>
    </row>
    <row r="6" s="1" customFormat="1" ht="36.96" customHeight="1">
      <c r="B6" s="18"/>
      <c r="D6" s="23" t="s">
        <v>13</v>
      </c>
      <c r="K6" s="24" t="s">
        <v>14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S6" s="15" t="s">
        <v>6</v>
      </c>
    </row>
    <row r="7" s="1" customFormat="1" ht="12" customHeight="1">
      <c r="B7" s="18"/>
      <c r="D7" s="25" t="s">
        <v>15</v>
      </c>
      <c r="K7" s="22" t="s">
        <v>1</v>
      </c>
      <c r="AK7" s="25" t="s">
        <v>16</v>
      </c>
      <c r="AN7" s="22" t="s">
        <v>1</v>
      </c>
      <c r="AR7" s="18"/>
      <c r="BS7" s="15" t="s">
        <v>6</v>
      </c>
    </row>
    <row r="8" s="1" customFormat="1" ht="12" customHeight="1">
      <c r="B8" s="18"/>
      <c r="D8" s="25" t="s">
        <v>17</v>
      </c>
      <c r="K8" s="22" t="s">
        <v>18</v>
      </c>
      <c r="AK8" s="25" t="s">
        <v>19</v>
      </c>
      <c r="AN8" s="22" t="s">
        <v>20</v>
      </c>
      <c r="AR8" s="18"/>
      <c r="BS8" s="15" t="s">
        <v>6</v>
      </c>
    </row>
    <row r="9" s="1" customFormat="1" ht="14.4" customHeight="1">
      <c r="B9" s="18"/>
      <c r="AR9" s="18"/>
      <c r="BS9" s="15" t="s">
        <v>6</v>
      </c>
    </row>
    <row r="10" s="1" customFormat="1" ht="12" customHeight="1">
      <c r="B10" s="18"/>
      <c r="D10" s="25" t="s">
        <v>21</v>
      </c>
      <c r="AK10" s="25" t="s">
        <v>22</v>
      </c>
      <c r="AN10" s="22" t="s">
        <v>1</v>
      </c>
      <c r="AR10" s="18"/>
      <c r="BS10" s="15" t="s">
        <v>6</v>
      </c>
    </row>
    <row r="11" s="1" customFormat="1" ht="18.48" customHeight="1">
      <c r="B11" s="18"/>
      <c r="E11" s="22" t="s">
        <v>23</v>
      </c>
      <c r="AK11" s="25" t="s">
        <v>24</v>
      </c>
      <c r="AN11" s="22" t="s">
        <v>1</v>
      </c>
      <c r="AR11" s="18"/>
      <c r="BS11" s="15" t="s">
        <v>6</v>
      </c>
    </row>
    <row r="12" s="1" customFormat="1" ht="6.96" customHeight="1">
      <c r="B12" s="18"/>
      <c r="AR12" s="18"/>
      <c r="BS12" s="15" t="s">
        <v>6</v>
      </c>
    </row>
    <row r="13" s="1" customFormat="1" ht="12" customHeight="1">
      <c r="B13" s="18"/>
      <c r="D13" s="25" t="s">
        <v>25</v>
      </c>
      <c r="AK13" s="25" t="s">
        <v>22</v>
      </c>
      <c r="AN13" s="22" t="s">
        <v>1</v>
      </c>
      <c r="AR13" s="18"/>
      <c r="BS13" s="15" t="s">
        <v>6</v>
      </c>
    </row>
    <row r="14">
      <c r="B14" s="18"/>
      <c r="E14" s="22" t="s">
        <v>26</v>
      </c>
      <c r="AK14" s="25" t="s">
        <v>24</v>
      </c>
      <c r="AN14" s="22" t="s">
        <v>1</v>
      </c>
      <c r="AR14" s="18"/>
      <c r="BS14" s="15" t="s">
        <v>6</v>
      </c>
    </row>
    <row r="15" s="1" customFormat="1" ht="6.96" customHeight="1">
      <c r="B15" s="18"/>
      <c r="AR15" s="18"/>
      <c r="BS15" s="15" t="s">
        <v>3</v>
      </c>
    </row>
    <row r="16" s="1" customFormat="1" ht="12" customHeight="1">
      <c r="B16" s="18"/>
      <c r="D16" s="25" t="s">
        <v>27</v>
      </c>
      <c r="AK16" s="25" t="s">
        <v>22</v>
      </c>
      <c r="AN16" s="22" t="s">
        <v>1</v>
      </c>
      <c r="AR16" s="18"/>
      <c r="BS16" s="15" t="s">
        <v>3</v>
      </c>
    </row>
    <row r="17" s="1" customFormat="1" ht="18.48" customHeight="1">
      <c r="B17" s="18"/>
      <c r="E17" s="22" t="s">
        <v>28</v>
      </c>
      <c r="AK17" s="25" t="s">
        <v>24</v>
      </c>
      <c r="AN17" s="22" t="s">
        <v>1</v>
      </c>
      <c r="AR17" s="18"/>
      <c r="BS17" s="15" t="s">
        <v>29</v>
      </c>
    </row>
    <row r="18" s="1" customFormat="1" ht="6.96" customHeight="1">
      <c r="B18" s="18"/>
      <c r="AR18" s="18"/>
      <c r="BS18" s="15" t="s">
        <v>6</v>
      </c>
    </row>
    <row r="19" s="1" customFormat="1" ht="12" customHeight="1">
      <c r="B19" s="18"/>
      <c r="D19" s="25" t="s">
        <v>30</v>
      </c>
      <c r="AK19" s="25" t="s">
        <v>22</v>
      </c>
      <c r="AN19" s="22" t="s">
        <v>1</v>
      </c>
      <c r="AR19" s="18"/>
      <c r="BS19" s="15" t="s">
        <v>6</v>
      </c>
    </row>
    <row r="20" s="1" customFormat="1" ht="18.48" customHeight="1">
      <c r="B20" s="18"/>
      <c r="E20" s="22" t="s">
        <v>26</v>
      </c>
      <c r="AK20" s="25" t="s">
        <v>24</v>
      </c>
      <c r="AN20" s="22" t="s">
        <v>1</v>
      </c>
      <c r="AR20" s="18"/>
      <c r="BS20" s="15" t="s">
        <v>29</v>
      </c>
    </row>
    <row r="21" s="1" customFormat="1" ht="6.96" customHeight="1">
      <c r="B21" s="18"/>
      <c r="AR21" s="18"/>
    </row>
    <row r="22" s="1" customFormat="1" ht="12" customHeight="1">
      <c r="B22" s="18"/>
      <c r="D22" s="25" t="s">
        <v>31</v>
      </c>
      <c r="AR22" s="18"/>
    </row>
    <row r="23" s="1" customFormat="1" ht="16.5" customHeight="1">
      <c r="B23" s="18"/>
      <c r="E23" s="26" t="s">
        <v>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R23" s="18"/>
    </row>
    <row r="24" s="1" customFormat="1" ht="6.96" customHeight="1">
      <c r="B24" s="18"/>
      <c r="AR24" s="18"/>
    </row>
    <row r="25" s="1" customFormat="1" ht="6.96" customHeight="1">
      <c r="B25" s="1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8"/>
    </row>
    <row r="26" s="2" customFormat="1" ht="25.92" customHeight="1">
      <c r="A26" s="28"/>
      <c r="B26" s="29"/>
      <c r="C26" s="28"/>
      <c r="D26" s="30" t="s">
        <v>32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2">
        <f>ROUND(AG94,2)</f>
        <v>311367.40000000002</v>
      </c>
      <c r="AL26" s="31"/>
      <c r="AM26" s="31"/>
      <c r="AN26" s="31"/>
      <c r="AO26" s="31"/>
      <c r="AP26" s="28"/>
      <c r="AQ26" s="28"/>
      <c r="AR26" s="29"/>
      <c r="BE26" s="28"/>
    </row>
    <row r="27" s="2" customFormat="1" ht="6.96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="2" customForma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3" t="s">
        <v>33</v>
      </c>
      <c r="M28" s="33"/>
      <c r="N28" s="33"/>
      <c r="O28" s="33"/>
      <c r="P28" s="33"/>
      <c r="Q28" s="28"/>
      <c r="R28" s="28"/>
      <c r="S28" s="28"/>
      <c r="T28" s="28"/>
      <c r="U28" s="28"/>
      <c r="V28" s="28"/>
      <c r="W28" s="33" t="s">
        <v>34</v>
      </c>
      <c r="X28" s="33"/>
      <c r="Y28" s="33"/>
      <c r="Z28" s="33"/>
      <c r="AA28" s="33"/>
      <c r="AB28" s="33"/>
      <c r="AC28" s="33"/>
      <c r="AD28" s="33"/>
      <c r="AE28" s="33"/>
      <c r="AF28" s="28"/>
      <c r="AG28" s="28"/>
      <c r="AH28" s="28"/>
      <c r="AI28" s="28"/>
      <c r="AJ28" s="28"/>
      <c r="AK28" s="33" t="s">
        <v>35</v>
      </c>
      <c r="AL28" s="33"/>
      <c r="AM28" s="33"/>
      <c r="AN28" s="33"/>
      <c r="AO28" s="33"/>
      <c r="AP28" s="28"/>
      <c r="AQ28" s="28"/>
      <c r="AR28" s="29"/>
      <c r="BE28" s="28"/>
    </row>
    <row r="29" s="3" customFormat="1" ht="14.4" customHeight="1">
      <c r="A29" s="3"/>
      <c r="B29" s="34"/>
      <c r="C29" s="3"/>
      <c r="D29" s="25" t="s">
        <v>36</v>
      </c>
      <c r="E29" s="3"/>
      <c r="F29" s="35" t="s">
        <v>37</v>
      </c>
      <c r="G29" s="3"/>
      <c r="H29" s="3"/>
      <c r="I29" s="3"/>
      <c r="J29" s="3"/>
      <c r="K29" s="3"/>
      <c r="L29" s="36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7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7">
        <f>ROUND(AV94, 2)</f>
        <v>0</v>
      </c>
      <c r="AL29" s="3"/>
      <c r="AM29" s="3"/>
      <c r="AN29" s="3"/>
      <c r="AO29" s="3"/>
      <c r="AP29" s="3"/>
      <c r="AQ29" s="3"/>
      <c r="AR29" s="34"/>
      <c r="BE29" s="3"/>
    </row>
    <row r="30" s="3" customFormat="1" ht="14.4" customHeight="1">
      <c r="A30" s="3"/>
      <c r="B30" s="34"/>
      <c r="C30" s="3"/>
      <c r="D30" s="3"/>
      <c r="E30" s="3"/>
      <c r="F30" s="35" t="s">
        <v>38</v>
      </c>
      <c r="G30" s="3"/>
      <c r="H30" s="3"/>
      <c r="I30" s="3"/>
      <c r="J30" s="3"/>
      <c r="K30" s="3"/>
      <c r="L30" s="36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7">
        <f>ROUND(BA94, 2)</f>
        <v>311367.40000000002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7">
        <f>ROUND(AW94, 2)</f>
        <v>62273.480000000003</v>
      </c>
      <c r="AL30" s="3"/>
      <c r="AM30" s="3"/>
      <c r="AN30" s="3"/>
      <c r="AO30" s="3"/>
      <c r="AP30" s="3"/>
      <c r="AQ30" s="3"/>
      <c r="AR30" s="34"/>
      <c r="BE30" s="3"/>
    </row>
    <row r="31" hidden="1" s="3" customFormat="1" ht="14.4" customHeight="1">
      <c r="A31" s="3"/>
      <c r="B31" s="34"/>
      <c r="C31" s="3"/>
      <c r="D31" s="3"/>
      <c r="E31" s="3"/>
      <c r="F31" s="25" t="s">
        <v>39</v>
      </c>
      <c r="G31" s="3"/>
      <c r="H31" s="3"/>
      <c r="I31" s="3"/>
      <c r="J31" s="3"/>
      <c r="K31" s="3"/>
      <c r="L31" s="36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7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7">
        <v>0</v>
      </c>
      <c r="AL31" s="3"/>
      <c r="AM31" s="3"/>
      <c r="AN31" s="3"/>
      <c r="AO31" s="3"/>
      <c r="AP31" s="3"/>
      <c r="AQ31" s="3"/>
      <c r="AR31" s="34"/>
      <c r="BE31" s="3"/>
    </row>
    <row r="32" hidden="1" s="3" customFormat="1" ht="14.4" customHeight="1">
      <c r="A32" s="3"/>
      <c r="B32" s="34"/>
      <c r="C32" s="3"/>
      <c r="D32" s="3"/>
      <c r="E32" s="3"/>
      <c r="F32" s="25" t="s">
        <v>40</v>
      </c>
      <c r="G32" s="3"/>
      <c r="H32" s="3"/>
      <c r="I32" s="3"/>
      <c r="J32" s="3"/>
      <c r="K32" s="3"/>
      <c r="L32" s="36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7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7">
        <v>0</v>
      </c>
      <c r="AL32" s="3"/>
      <c r="AM32" s="3"/>
      <c r="AN32" s="3"/>
      <c r="AO32" s="3"/>
      <c r="AP32" s="3"/>
      <c r="AQ32" s="3"/>
      <c r="AR32" s="34"/>
      <c r="BE32" s="3"/>
    </row>
    <row r="33" hidden="1" s="3" customFormat="1" ht="14.4" customHeight="1">
      <c r="A33" s="3"/>
      <c r="B33" s="34"/>
      <c r="C33" s="3"/>
      <c r="D33" s="3"/>
      <c r="E33" s="3"/>
      <c r="F33" s="35" t="s">
        <v>41</v>
      </c>
      <c r="G33" s="3"/>
      <c r="H33" s="3"/>
      <c r="I33" s="3"/>
      <c r="J33" s="3"/>
      <c r="K33" s="3"/>
      <c r="L33" s="3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7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7">
        <v>0</v>
      </c>
      <c r="AL33" s="3"/>
      <c r="AM33" s="3"/>
      <c r="AN33" s="3"/>
      <c r="AO33" s="3"/>
      <c r="AP33" s="3"/>
      <c r="AQ33" s="3"/>
      <c r="AR33" s="34"/>
      <c r="BE33" s="3"/>
    </row>
    <row r="34" s="2" customFormat="1" ht="6.96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="2" customFormat="1" ht="25.92" customHeight="1">
      <c r="A35" s="28"/>
      <c r="B35" s="29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42" t="s">
        <v>44</v>
      </c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3">
        <f>SUM(AK26:AK33)</f>
        <v>373640.88</v>
      </c>
      <c r="AL35" s="40"/>
      <c r="AM35" s="40"/>
      <c r="AN35" s="40"/>
      <c r="AO35" s="44"/>
      <c r="AP35" s="38"/>
      <c r="AQ35" s="38"/>
      <c r="AR35" s="29"/>
      <c r="BE35" s="28"/>
    </row>
    <row r="36" s="2" customFormat="1" ht="6.96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="2" customFormat="1" ht="14.4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45"/>
      <c r="D49" s="46" t="s">
        <v>45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46</v>
      </c>
      <c r="AI49" s="47"/>
      <c r="AJ49" s="47"/>
      <c r="AK49" s="47"/>
      <c r="AL49" s="47"/>
      <c r="AM49" s="47"/>
      <c r="AN49" s="47"/>
      <c r="AO49" s="47"/>
      <c r="AR49" s="45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28"/>
      <c r="B60" s="29"/>
      <c r="C60" s="28"/>
      <c r="D60" s="48" t="s">
        <v>47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8" t="s">
        <v>48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8" t="s">
        <v>47</v>
      </c>
      <c r="AI60" s="31"/>
      <c r="AJ60" s="31"/>
      <c r="AK60" s="31"/>
      <c r="AL60" s="31"/>
      <c r="AM60" s="48" t="s">
        <v>48</v>
      </c>
      <c r="AN60" s="31"/>
      <c r="AO60" s="31"/>
      <c r="AP60" s="28"/>
      <c r="AQ60" s="28"/>
      <c r="AR60" s="29"/>
      <c r="BE60" s="28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28"/>
      <c r="B64" s="29"/>
      <c r="C64" s="28"/>
      <c r="D64" s="46" t="s">
        <v>49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50</v>
      </c>
      <c r="AI64" s="49"/>
      <c r="AJ64" s="49"/>
      <c r="AK64" s="49"/>
      <c r="AL64" s="49"/>
      <c r="AM64" s="49"/>
      <c r="AN64" s="49"/>
      <c r="AO64" s="49"/>
      <c r="AP64" s="28"/>
      <c r="AQ64" s="28"/>
      <c r="AR64" s="29"/>
      <c r="BE64" s="28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28"/>
      <c r="B75" s="29"/>
      <c r="C75" s="28"/>
      <c r="D75" s="48" t="s">
        <v>47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8" t="s">
        <v>48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8" t="s">
        <v>47</v>
      </c>
      <c r="AI75" s="31"/>
      <c r="AJ75" s="31"/>
      <c r="AK75" s="31"/>
      <c r="AL75" s="31"/>
      <c r="AM75" s="48" t="s">
        <v>48</v>
      </c>
      <c r="AN75" s="31"/>
      <c r="AO75" s="31"/>
      <c r="AP75" s="28"/>
      <c r="AQ75" s="28"/>
      <c r="AR75" s="29"/>
      <c r="BE75" s="28"/>
    </row>
    <row r="76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="2" customFormat="1" ht="6.96" customHeight="1">
      <c r="A77" s="28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29"/>
      <c r="BE77" s="28"/>
    </row>
    <row r="81" s="2" customFormat="1" ht="6.96" customHeight="1">
      <c r="A81" s="28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29"/>
      <c r="BE81" s="28"/>
    </row>
    <row r="82" s="2" customFormat="1" ht="24.96" customHeight="1">
      <c r="A82" s="28"/>
      <c r="B82" s="29"/>
      <c r="C82" s="19" t="s">
        <v>51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="4" customFormat="1" ht="12" customHeight="1">
      <c r="A84" s="4"/>
      <c r="B84" s="54"/>
      <c r="C84" s="25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230427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54"/>
      <c r="BE84" s="4"/>
    </row>
    <row r="85" s="5" customFormat="1" ht="36.96" customHeight="1">
      <c r="A85" s="5"/>
      <c r="B85" s="55"/>
      <c r="C85" s="56" t="s">
        <v>13</v>
      </c>
      <c r="D85" s="5"/>
      <c r="E85" s="5"/>
      <c r="F85" s="5"/>
      <c r="G85" s="5"/>
      <c r="H85" s="5"/>
      <c r="I85" s="5"/>
      <c r="J85" s="5"/>
      <c r="K85" s="5"/>
      <c r="L85" s="57" t="str">
        <f>K6</f>
        <v>VODOZADRŽNÉ OPATRENIE AKUMULAČNÁ NÁDRŽ VOŠKOVÉ JAKUBANY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5"/>
      <c r="BE85" s="5"/>
    </row>
    <row r="86" s="2" customFormat="1" ht="6.96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="2" customFormat="1" ht="12" customHeight="1">
      <c r="A87" s="28"/>
      <c r="B87" s="29"/>
      <c r="C87" s="25" t="s">
        <v>17</v>
      </c>
      <c r="D87" s="28"/>
      <c r="E87" s="28"/>
      <c r="F87" s="28"/>
      <c r="G87" s="28"/>
      <c r="H87" s="28"/>
      <c r="I87" s="28"/>
      <c r="J87" s="28"/>
      <c r="K87" s="28"/>
      <c r="L87" s="58" t="str">
        <f>IF(K8="","",K8)</f>
        <v>KN C 2806 JAKUBANY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19</v>
      </c>
      <c r="AJ87" s="28"/>
      <c r="AK87" s="28"/>
      <c r="AL87" s="28"/>
      <c r="AM87" s="59" t="str">
        <f>IF(AN8= "","",AN8)</f>
        <v>27. 4. 2023</v>
      </c>
      <c r="AN87" s="59"/>
      <c r="AO87" s="28"/>
      <c r="AP87" s="28"/>
      <c r="AQ87" s="28"/>
      <c r="AR87" s="29"/>
      <c r="B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="2" customFormat="1" ht="15.15" customHeight="1">
      <c r="A89" s="28"/>
      <c r="B89" s="29"/>
      <c r="C89" s="25" t="s">
        <v>21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>Urbárska spoločnosť obce Jakubany, Jakubany 7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27</v>
      </c>
      <c r="AJ89" s="28"/>
      <c r="AK89" s="28"/>
      <c r="AL89" s="28"/>
      <c r="AM89" s="60" t="str">
        <f>IF(E17="","",E17)</f>
        <v>Ing. Alžbeta Volařiková</v>
      </c>
      <c r="AN89" s="4"/>
      <c r="AO89" s="4"/>
      <c r="AP89" s="4"/>
      <c r="AQ89" s="28"/>
      <c r="AR89" s="29"/>
      <c r="AS89" s="61" t="s">
        <v>52</v>
      </c>
      <c r="AT89" s="62"/>
      <c r="AU89" s="63"/>
      <c r="AV89" s="63"/>
      <c r="AW89" s="63"/>
      <c r="AX89" s="63"/>
      <c r="AY89" s="63"/>
      <c r="AZ89" s="63"/>
      <c r="BA89" s="63"/>
      <c r="BB89" s="63"/>
      <c r="BC89" s="63"/>
      <c r="BD89" s="64"/>
      <c r="BE89" s="28"/>
    </row>
    <row r="90" s="2" customFormat="1" ht="15.15" customHeight="1">
      <c r="A90" s="28"/>
      <c r="B90" s="29"/>
      <c r="C90" s="25" t="s">
        <v>25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30</v>
      </c>
      <c r="AJ90" s="28"/>
      <c r="AK90" s="28"/>
      <c r="AL90" s="28"/>
      <c r="AM90" s="60" t="str">
        <f>IF(E20="","",E20)</f>
        <v xml:space="preserve"> </v>
      </c>
      <c r="AN90" s="4"/>
      <c r="AO90" s="4"/>
      <c r="AP90" s="4"/>
      <c r="AQ90" s="28"/>
      <c r="AR90" s="29"/>
      <c r="AS90" s="65"/>
      <c r="AT90" s="66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28"/>
    </row>
    <row r="91" s="2" customFormat="1" ht="10.8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65"/>
      <c r="AT91" s="66"/>
      <c r="AU91" s="67"/>
      <c r="AV91" s="67"/>
      <c r="AW91" s="67"/>
      <c r="AX91" s="67"/>
      <c r="AY91" s="67"/>
      <c r="AZ91" s="67"/>
      <c r="BA91" s="67"/>
      <c r="BB91" s="67"/>
      <c r="BC91" s="67"/>
      <c r="BD91" s="68"/>
      <c r="BE91" s="28"/>
    </row>
    <row r="92" s="2" customFormat="1" ht="29.28" customHeight="1">
      <c r="A92" s="28"/>
      <c r="B92" s="29"/>
      <c r="C92" s="69" t="s">
        <v>53</v>
      </c>
      <c r="D92" s="70"/>
      <c r="E92" s="70"/>
      <c r="F92" s="70"/>
      <c r="G92" s="70"/>
      <c r="H92" s="71"/>
      <c r="I92" s="72" t="s">
        <v>54</v>
      </c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3" t="s">
        <v>55</v>
      </c>
      <c r="AH92" s="70"/>
      <c r="AI92" s="70"/>
      <c r="AJ92" s="70"/>
      <c r="AK92" s="70"/>
      <c r="AL92" s="70"/>
      <c r="AM92" s="70"/>
      <c r="AN92" s="72" t="s">
        <v>56</v>
      </c>
      <c r="AO92" s="70"/>
      <c r="AP92" s="74"/>
      <c r="AQ92" s="75" t="s">
        <v>57</v>
      </c>
      <c r="AR92" s="29"/>
      <c r="AS92" s="76" t="s">
        <v>58</v>
      </c>
      <c r="AT92" s="77" t="s">
        <v>59</v>
      </c>
      <c r="AU92" s="77" t="s">
        <v>60</v>
      </c>
      <c r="AV92" s="77" t="s">
        <v>61</v>
      </c>
      <c r="AW92" s="77" t="s">
        <v>62</v>
      </c>
      <c r="AX92" s="77" t="s">
        <v>63</v>
      </c>
      <c r="AY92" s="77" t="s">
        <v>64</v>
      </c>
      <c r="AZ92" s="77" t="s">
        <v>65</v>
      </c>
      <c r="BA92" s="77" t="s">
        <v>66</v>
      </c>
      <c r="BB92" s="77" t="s">
        <v>67</v>
      </c>
      <c r="BC92" s="77" t="s">
        <v>68</v>
      </c>
      <c r="BD92" s="78" t="s">
        <v>69</v>
      </c>
      <c r="BE92" s="28"/>
    </row>
    <row r="93" s="2" customFormat="1" ht="10.8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28"/>
    </row>
    <row r="94" s="6" customFormat="1" ht="32.4" customHeight="1">
      <c r="A94" s="6"/>
      <c r="B94" s="82"/>
      <c r="C94" s="83" t="s">
        <v>70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5">
        <f>ROUND(AG95,2)</f>
        <v>311367.40000000002</v>
      </c>
      <c r="AH94" s="85"/>
      <c r="AI94" s="85"/>
      <c r="AJ94" s="85"/>
      <c r="AK94" s="85"/>
      <c r="AL94" s="85"/>
      <c r="AM94" s="85"/>
      <c r="AN94" s="86">
        <f>SUM(AG94,AT94)</f>
        <v>373640.88</v>
      </c>
      <c r="AO94" s="86"/>
      <c r="AP94" s="86"/>
      <c r="AQ94" s="87" t="s">
        <v>1</v>
      </c>
      <c r="AR94" s="82"/>
      <c r="AS94" s="88">
        <f>ROUND(AS95,2)</f>
        <v>0</v>
      </c>
      <c r="AT94" s="89">
        <f>ROUND(SUM(AV94:AW94),2)</f>
        <v>62273.480000000003</v>
      </c>
      <c r="AU94" s="90">
        <f>ROUND(AU95,5)</f>
        <v>8806.6284699999997</v>
      </c>
      <c r="AV94" s="89">
        <f>ROUND(AZ94*L29,2)</f>
        <v>0</v>
      </c>
      <c r="AW94" s="89">
        <f>ROUND(BA94*L30,2)</f>
        <v>62273.480000000003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311367.40000000002</v>
      </c>
      <c r="BB94" s="89">
        <f>ROUND(BB95,2)</f>
        <v>0</v>
      </c>
      <c r="BC94" s="89">
        <f>ROUND(BC95,2)</f>
        <v>0</v>
      </c>
      <c r="BD94" s="91">
        <f>ROUND(BD95,2)</f>
        <v>0</v>
      </c>
      <c r="BE94" s="6"/>
      <c r="BS94" s="92" t="s">
        <v>71</v>
      </c>
      <c r="BT94" s="92" t="s">
        <v>72</v>
      </c>
      <c r="BU94" s="93" t="s">
        <v>73</v>
      </c>
      <c r="BV94" s="92" t="s">
        <v>74</v>
      </c>
      <c r="BW94" s="92" t="s">
        <v>4</v>
      </c>
      <c r="BX94" s="92" t="s">
        <v>75</v>
      </c>
      <c r="CL94" s="92" t="s">
        <v>1</v>
      </c>
    </row>
    <row r="95" s="7" customFormat="1" ht="37.5" customHeight="1">
      <c r="A95" s="94" t="s">
        <v>76</v>
      </c>
      <c r="B95" s="95"/>
      <c r="C95" s="96"/>
      <c r="D95" s="97" t="s">
        <v>77</v>
      </c>
      <c r="E95" s="97"/>
      <c r="F95" s="97"/>
      <c r="G95" s="97"/>
      <c r="H95" s="97"/>
      <c r="I95" s="98"/>
      <c r="J95" s="97" t="s">
        <v>78</v>
      </c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9">
        <f>'01 - SO 01 VODOZADRŽNÉ OP...'!J30</f>
        <v>311367.40000000002</v>
      </c>
      <c r="AH95" s="98"/>
      <c r="AI95" s="98"/>
      <c r="AJ95" s="98"/>
      <c r="AK95" s="98"/>
      <c r="AL95" s="98"/>
      <c r="AM95" s="98"/>
      <c r="AN95" s="99">
        <f>SUM(AG95,AT95)</f>
        <v>373640.88</v>
      </c>
      <c r="AO95" s="98"/>
      <c r="AP95" s="98"/>
      <c r="AQ95" s="100" t="s">
        <v>79</v>
      </c>
      <c r="AR95" s="95"/>
      <c r="AS95" s="101">
        <v>0</v>
      </c>
      <c r="AT95" s="102">
        <f>ROUND(SUM(AV95:AW95),2)</f>
        <v>62273.480000000003</v>
      </c>
      <c r="AU95" s="103">
        <f>'01 - SO 01 VODOZADRŽNÉ OP...'!P126</f>
        <v>8806.62847048</v>
      </c>
      <c r="AV95" s="102">
        <f>'01 - SO 01 VODOZADRŽNÉ OP...'!J33</f>
        <v>0</v>
      </c>
      <c r="AW95" s="102">
        <f>'01 - SO 01 VODOZADRŽNÉ OP...'!J34</f>
        <v>62273.480000000003</v>
      </c>
      <c r="AX95" s="102">
        <f>'01 - SO 01 VODOZADRŽNÉ OP...'!J35</f>
        <v>0</v>
      </c>
      <c r="AY95" s="102">
        <f>'01 - SO 01 VODOZADRŽNÉ OP...'!J36</f>
        <v>0</v>
      </c>
      <c r="AZ95" s="102">
        <f>'01 - SO 01 VODOZADRŽNÉ OP...'!F33</f>
        <v>0</v>
      </c>
      <c r="BA95" s="102">
        <f>'01 - SO 01 VODOZADRŽNÉ OP...'!F34</f>
        <v>311367.40000000002</v>
      </c>
      <c r="BB95" s="102">
        <f>'01 - SO 01 VODOZADRŽNÉ OP...'!F35</f>
        <v>0</v>
      </c>
      <c r="BC95" s="102">
        <f>'01 - SO 01 VODOZADRŽNÉ OP...'!F36</f>
        <v>0</v>
      </c>
      <c r="BD95" s="104">
        <f>'01 - SO 01 VODOZADRŽNÉ OP...'!F37</f>
        <v>0</v>
      </c>
      <c r="BE95" s="7"/>
      <c r="BT95" s="105" t="s">
        <v>80</v>
      </c>
      <c r="BV95" s="105" t="s">
        <v>74</v>
      </c>
      <c r="BW95" s="105" t="s">
        <v>81</v>
      </c>
      <c r="BX95" s="105" t="s">
        <v>4</v>
      </c>
      <c r="CL95" s="105" t="s">
        <v>1</v>
      </c>
      <c r="CM95" s="105" t="s">
        <v>72</v>
      </c>
    </row>
    <row r="96" s="2" customFormat="1" ht="30" customHeight="1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9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="2" customFormat="1" ht="6.96" customHeight="1">
      <c r="A97" s="28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SO 01 VODOZADRŽNÉ OP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06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72</v>
      </c>
    </row>
    <row r="4" s="1" customFormat="1" ht="24.96" customHeight="1">
      <c r="B4" s="18"/>
      <c r="D4" s="19" t="s">
        <v>82</v>
      </c>
      <c r="L4" s="18"/>
      <c r="M4" s="107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26.25" customHeight="1">
      <c r="B7" s="18"/>
      <c r="E7" s="108" t="str">
        <f>'Rekapitulácia stavby'!K6</f>
        <v>VODOZADRŽNÉ OPATRENIE AKUMULAČNÁ NÁDRŽ VOŠKOVÉ JAKUBANY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83</v>
      </c>
      <c r="E8" s="28"/>
      <c r="F8" s="28"/>
      <c r="G8" s="28"/>
      <c r="H8" s="28"/>
      <c r="I8" s="28"/>
      <c r="J8" s="28"/>
      <c r="K8" s="28"/>
      <c r="L8" s="45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30" customHeight="1">
      <c r="A9" s="28"/>
      <c r="B9" s="29"/>
      <c r="C9" s="28"/>
      <c r="D9" s="28"/>
      <c r="E9" s="57" t="s">
        <v>84</v>
      </c>
      <c r="F9" s="28"/>
      <c r="G9" s="28"/>
      <c r="H9" s="28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59" t="str">
        <f>'Rekapitulácia stavby'!AN8</f>
        <v>27. 4. 2023</v>
      </c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tr">
        <f>IF('Rekapitulácia stavby'!AN19="","",'Rekapitulácia stavby'!AN19)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tr">
        <f>IF('Rekapitulácia stavby'!E20="","",'Rekapitulácia stavby'!E20)</f>
        <v xml:space="preserve"> </v>
      </c>
      <c r="F24" s="28"/>
      <c r="G24" s="28"/>
      <c r="H24" s="28"/>
      <c r="I24" s="25" t="s">
        <v>24</v>
      </c>
      <c r="J24" s="22" t="str">
        <f>IF('Rekapitulácia stavby'!AN20="","",'Rekapitulácia stavby'!AN20)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31</v>
      </c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09"/>
      <c r="B27" s="110"/>
      <c r="C27" s="109"/>
      <c r="D27" s="109"/>
      <c r="E27" s="26" t="s">
        <v>1</v>
      </c>
      <c r="F27" s="26"/>
      <c r="G27" s="26"/>
      <c r="H27" s="26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0"/>
      <c r="E29" s="80"/>
      <c r="F29" s="80"/>
      <c r="G29" s="80"/>
      <c r="H29" s="80"/>
      <c r="I29" s="80"/>
      <c r="J29" s="80"/>
      <c r="K29" s="80"/>
      <c r="L29" s="112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</row>
    <row r="30" s="2" customFormat="1" ht="25.44" customHeight="1">
      <c r="A30" s="28"/>
      <c r="B30" s="29"/>
      <c r="C30" s="28"/>
      <c r="D30" s="114" t="s">
        <v>32</v>
      </c>
      <c r="E30" s="28"/>
      <c r="F30" s="28"/>
      <c r="G30" s="28"/>
      <c r="H30" s="28"/>
      <c r="I30" s="28"/>
      <c r="J30" s="86">
        <f>ROUND(J126, 2)</f>
        <v>311367.40000000002</v>
      </c>
      <c r="K30" s="28"/>
      <c r="L30" s="112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</row>
    <row r="31" s="2" customFormat="1" ht="6.96" customHeight="1">
      <c r="A31" s="28"/>
      <c r="B31" s="29"/>
      <c r="C31" s="28"/>
      <c r="D31" s="80"/>
      <c r="E31" s="80"/>
      <c r="F31" s="80"/>
      <c r="G31" s="80"/>
      <c r="H31" s="80"/>
      <c r="I31" s="80"/>
      <c r="J31" s="80"/>
      <c r="K31" s="80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14.4" customHeight="1">
      <c r="A32" s="28"/>
      <c r="B32" s="29"/>
      <c r="C32" s="28"/>
      <c r="D32" s="28"/>
      <c r="E32" s="28"/>
      <c r="F32" s="33" t="s">
        <v>34</v>
      </c>
      <c r="G32" s="28"/>
      <c r="H32" s="28"/>
      <c r="I32" s="33" t="s">
        <v>33</v>
      </c>
      <c r="J32" s="33" t="s">
        <v>35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14.4" customHeight="1">
      <c r="A33" s="28"/>
      <c r="B33" s="29"/>
      <c r="C33" s="28"/>
      <c r="D33" s="115" t="s">
        <v>36</v>
      </c>
      <c r="E33" s="35" t="s">
        <v>37</v>
      </c>
      <c r="F33" s="116">
        <f>ROUND((SUM(BE126:BE207)),  2)</f>
        <v>0</v>
      </c>
      <c r="G33" s="113"/>
      <c r="H33" s="113"/>
      <c r="I33" s="117">
        <v>0.20000000000000001</v>
      </c>
      <c r="J33" s="116">
        <f>ROUND(((SUM(BE126:BE207))*I33),  2)</f>
        <v>0</v>
      </c>
      <c r="K33" s="28"/>
      <c r="L33" s="112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</row>
    <row r="34" s="2" customFormat="1" ht="14.4" customHeight="1">
      <c r="A34" s="28"/>
      <c r="B34" s="29"/>
      <c r="C34" s="28"/>
      <c r="D34" s="28"/>
      <c r="E34" s="35" t="s">
        <v>38</v>
      </c>
      <c r="F34" s="118">
        <f>ROUND((SUM(BF126:BF207)),  2)</f>
        <v>311367.40000000002</v>
      </c>
      <c r="G34" s="28"/>
      <c r="H34" s="28"/>
      <c r="I34" s="119">
        <v>0.20000000000000001</v>
      </c>
      <c r="J34" s="118">
        <f>ROUND(((SUM(BF126:BF207))*I34),  2)</f>
        <v>62273.480000000003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28"/>
      <c r="E35" s="25" t="s">
        <v>39</v>
      </c>
      <c r="F35" s="118">
        <f>ROUND((SUM(BG126:BG207)),  2)</f>
        <v>0</v>
      </c>
      <c r="G35" s="28"/>
      <c r="H35" s="28"/>
      <c r="I35" s="119">
        <v>0.20000000000000001</v>
      </c>
      <c r="J35" s="118">
        <f>0</f>
        <v>0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idden="1" s="2" customFormat="1" ht="14.4" customHeight="1">
      <c r="A36" s="28"/>
      <c r="B36" s="29"/>
      <c r="C36" s="28"/>
      <c r="D36" s="28"/>
      <c r="E36" s="25" t="s">
        <v>40</v>
      </c>
      <c r="F36" s="118">
        <f>ROUND((SUM(BH126:BH207)),  2)</f>
        <v>0</v>
      </c>
      <c r="G36" s="28"/>
      <c r="H36" s="28"/>
      <c r="I36" s="119">
        <v>0.20000000000000001</v>
      </c>
      <c r="J36" s="118">
        <f>0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35" t="s">
        <v>41</v>
      </c>
      <c r="F37" s="116">
        <f>ROUND((SUM(BI126:BI207)),  2)</f>
        <v>0</v>
      </c>
      <c r="G37" s="113"/>
      <c r="H37" s="113"/>
      <c r="I37" s="117">
        <v>0</v>
      </c>
      <c r="J37" s="116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="2" customFormat="1" ht="6.96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="2" customFormat="1" ht="25.44" customHeight="1">
      <c r="A39" s="28"/>
      <c r="B39" s="29"/>
      <c r="C39" s="120"/>
      <c r="D39" s="121" t="s">
        <v>42</v>
      </c>
      <c r="E39" s="71"/>
      <c r="F39" s="71"/>
      <c r="G39" s="122" t="s">
        <v>43</v>
      </c>
      <c r="H39" s="123" t="s">
        <v>44</v>
      </c>
      <c r="I39" s="71"/>
      <c r="J39" s="124">
        <f>SUM(J30:J37)</f>
        <v>373640.88</v>
      </c>
      <c r="K39" s="125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14.4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48" t="s">
        <v>47</v>
      </c>
      <c r="E61" s="31"/>
      <c r="F61" s="126" t="s">
        <v>48</v>
      </c>
      <c r="G61" s="48" t="s">
        <v>47</v>
      </c>
      <c r="H61" s="31"/>
      <c r="I61" s="31"/>
      <c r="J61" s="127" t="s">
        <v>48</v>
      </c>
      <c r="K61" s="31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48" t="s">
        <v>47</v>
      </c>
      <c r="E76" s="31"/>
      <c r="F76" s="126" t="s">
        <v>48</v>
      </c>
      <c r="G76" s="48" t="s">
        <v>47</v>
      </c>
      <c r="H76" s="31"/>
      <c r="I76" s="31"/>
      <c r="J76" s="127" t="s">
        <v>48</v>
      </c>
      <c r="K76" s="31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85</v>
      </c>
      <c r="D82" s="28"/>
      <c r="E82" s="28"/>
      <c r="F82" s="28"/>
      <c r="G82" s="28"/>
      <c r="H82" s="28"/>
      <c r="I82" s="28"/>
      <c r="J82" s="28"/>
      <c r="K82" s="28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26.25" customHeight="1">
      <c r="A85" s="28"/>
      <c r="B85" s="29"/>
      <c r="C85" s="28"/>
      <c r="D85" s="28"/>
      <c r="E85" s="108" t="str">
        <f>E7</f>
        <v>VODOZADRŽNÉ OPATRENIE AKUMULAČNÁ NÁDRŽ VOŠKOVÉ JAKUBANY</v>
      </c>
      <c r="F85" s="25"/>
      <c r="G85" s="25"/>
      <c r="H85" s="25"/>
      <c r="I85" s="28"/>
      <c r="J85" s="28"/>
      <c r="K85" s="28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83</v>
      </c>
      <c r="D86" s="28"/>
      <c r="E86" s="28"/>
      <c r="F86" s="28"/>
      <c r="G86" s="28"/>
      <c r="H86" s="28"/>
      <c r="I86" s="28"/>
      <c r="J86" s="28"/>
      <c r="K86" s="28"/>
      <c r="L86" s="4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30" customHeight="1">
      <c r="A87" s="28"/>
      <c r="B87" s="29"/>
      <c r="C87" s="28"/>
      <c r="D87" s="28"/>
      <c r="E87" s="57" t="str">
        <f>E9</f>
        <v>01 - SO 01 VODOZADRŽNÉ OPATRENIE AKUMULAČNÁ NÁDRŽ VOŠKOVÉ JAKUBANY</v>
      </c>
      <c r="F87" s="28"/>
      <c r="G87" s="28"/>
      <c r="H87" s="28"/>
      <c r="I87" s="28"/>
      <c r="J87" s="28"/>
      <c r="K87" s="28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KN C 2806 JAKUBANY</v>
      </c>
      <c r="G89" s="28"/>
      <c r="H89" s="28"/>
      <c r="I89" s="25" t="s">
        <v>19</v>
      </c>
      <c r="J89" s="59" t="str">
        <f>IF(J12="","",J12)</f>
        <v>27. 4. 2023</v>
      </c>
      <c r="K89" s="28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>Urbárska spoločnosť obce Jakubany, Jakubany 7</v>
      </c>
      <c r="G91" s="28"/>
      <c r="H91" s="28"/>
      <c r="I91" s="25" t="s">
        <v>27</v>
      </c>
      <c r="J91" s="26" t="str">
        <f>E21</f>
        <v>Ing. Alžbeta Volařiková</v>
      </c>
      <c r="K91" s="28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 xml:space="preserve"> </v>
      </c>
      <c r="K92" s="28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28" t="s">
        <v>86</v>
      </c>
      <c r="D94" s="120"/>
      <c r="E94" s="120"/>
      <c r="F94" s="120"/>
      <c r="G94" s="120"/>
      <c r="H94" s="120"/>
      <c r="I94" s="120"/>
      <c r="J94" s="129" t="s">
        <v>87</v>
      </c>
      <c r="K94" s="12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0" t="s">
        <v>88</v>
      </c>
      <c r="D96" s="28"/>
      <c r="E96" s="28"/>
      <c r="F96" s="28"/>
      <c r="G96" s="28"/>
      <c r="H96" s="28"/>
      <c r="I96" s="28"/>
      <c r="J96" s="86">
        <f>J126</f>
        <v>311367.39999999991</v>
      </c>
      <c r="K96" s="28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89</v>
      </c>
    </row>
    <row r="97" s="9" customFormat="1" ht="24.96" customHeight="1">
      <c r="A97" s="9"/>
      <c r="B97" s="131"/>
      <c r="C97" s="9"/>
      <c r="D97" s="132" t="s">
        <v>90</v>
      </c>
      <c r="E97" s="133"/>
      <c r="F97" s="133"/>
      <c r="G97" s="133"/>
      <c r="H97" s="133"/>
      <c r="I97" s="133"/>
      <c r="J97" s="134">
        <f>J127</f>
        <v>308067.79999999993</v>
      </c>
      <c r="K97" s="9"/>
      <c r="L97" s="13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35"/>
      <c r="C98" s="10"/>
      <c r="D98" s="136" t="s">
        <v>91</v>
      </c>
      <c r="E98" s="137"/>
      <c r="F98" s="137"/>
      <c r="G98" s="137"/>
      <c r="H98" s="137"/>
      <c r="I98" s="137"/>
      <c r="J98" s="138">
        <f>J128</f>
        <v>124477.09</v>
      </c>
      <c r="K98" s="10"/>
      <c r="L98" s="13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5"/>
      <c r="C99" s="10"/>
      <c r="D99" s="136" t="s">
        <v>92</v>
      </c>
      <c r="E99" s="137"/>
      <c r="F99" s="137"/>
      <c r="G99" s="137"/>
      <c r="H99" s="137"/>
      <c r="I99" s="137"/>
      <c r="J99" s="138">
        <f>J166</f>
        <v>3760.3699999999994</v>
      </c>
      <c r="K99" s="10"/>
      <c r="L99" s="13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5"/>
      <c r="C100" s="10"/>
      <c r="D100" s="136" t="s">
        <v>93</v>
      </c>
      <c r="E100" s="137"/>
      <c r="F100" s="137"/>
      <c r="G100" s="137"/>
      <c r="H100" s="137"/>
      <c r="I100" s="137"/>
      <c r="J100" s="138">
        <f>J171</f>
        <v>4313.3299999999999</v>
      </c>
      <c r="K100" s="10"/>
      <c r="L100" s="13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5"/>
      <c r="C101" s="10"/>
      <c r="D101" s="136" t="s">
        <v>94</v>
      </c>
      <c r="E101" s="137"/>
      <c r="F101" s="137"/>
      <c r="G101" s="137"/>
      <c r="H101" s="137"/>
      <c r="I101" s="137"/>
      <c r="J101" s="138">
        <f>J177</f>
        <v>154659.78</v>
      </c>
      <c r="K101" s="10"/>
      <c r="L101" s="13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5"/>
      <c r="C102" s="10"/>
      <c r="D102" s="136" t="s">
        <v>95</v>
      </c>
      <c r="E102" s="137"/>
      <c r="F102" s="137"/>
      <c r="G102" s="137"/>
      <c r="H102" s="137"/>
      <c r="I102" s="137"/>
      <c r="J102" s="138">
        <f>J192</f>
        <v>1048.4400000000001</v>
      </c>
      <c r="K102" s="10"/>
      <c r="L102" s="13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5"/>
      <c r="C103" s="10"/>
      <c r="D103" s="136" t="s">
        <v>96</v>
      </c>
      <c r="E103" s="137"/>
      <c r="F103" s="137"/>
      <c r="G103" s="137"/>
      <c r="H103" s="137"/>
      <c r="I103" s="137"/>
      <c r="J103" s="138">
        <f>J195</f>
        <v>290.80000000000001</v>
      </c>
      <c r="K103" s="10"/>
      <c r="L103" s="13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5"/>
      <c r="C104" s="10"/>
      <c r="D104" s="136" t="s">
        <v>97</v>
      </c>
      <c r="E104" s="137"/>
      <c r="F104" s="137"/>
      <c r="G104" s="137"/>
      <c r="H104" s="137"/>
      <c r="I104" s="137"/>
      <c r="J104" s="138">
        <f>J197</f>
        <v>19517.990000000002</v>
      </c>
      <c r="K104" s="10"/>
      <c r="L104" s="13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31"/>
      <c r="C105" s="9"/>
      <c r="D105" s="132" t="s">
        <v>98</v>
      </c>
      <c r="E105" s="133"/>
      <c r="F105" s="133"/>
      <c r="G105" s="133"/>
      <c r="H105" s="133"/>
      <c r="I105" s="133"/>
      <c r="J105" s="134">
        <f>J202</f>
        <v>3299.5999999999999</v>
      </c>
      <c r="K105" s="9"/>
      <c r="L105" s="13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35"/>
      <c r="C106" s="10"/>
      <c r="D106" s="136" t="s">
        <v>99</v>
      </c>
      <c r="E106" s="137"/>
      <c r="F106" s="137"/>
      <c r="G106" s="137"/>
      <c r="H106" s="137"/>
      <c r="I106" s="137"/>
      <c r="J106" s="138">
        <f>J203</f>
        <v>3299.5999999999999</v>
      </c>
      <c r="K106" s="10"/>
      <c r="L106" s="13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28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6.96" customHeight="1">
      <c r="A108" s="28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12" s="2" customFormat="1" ht="6.96" customHeight="1">
      <c r="A112" s="28"/>
      <c r="B112" s="52"/>
      <c r="C112" s="53"/>
      <c r="D112" s="53"/>
      <c r="E112" s="53"/>
      <c r="F112" s="53"/>
      <c r="G112" s="53"/>
      <c r="H112" s="53"/>
      <c r="I112" s="53"/>
      <c r="J112" s="53"/>
      <c r="K112" s="53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24.96" customHeight="1">
      <c r="A113" s="28"/>
      <c r="B113" s="29"/>
      <c r="C113" s="19" t="s">
        <v>100</v>
      </c>
      <c r="D113" s="28"/>
      <c r="E113" s="28"/>
      <c r="F113" s="28"/>
      <c r="G113" s="28"/>
      <c r="H113" s="28"/>
      <c r="I113" s="28"/>
      <c r="J113" s="28"/>
      <c r="K113" s="28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6.96" customHeight="1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12" customHeight="1">
      <c r="A115" s="28"/>
      <c r="B115" s="29"/>
      <c r="C115" s="25" t="s">
        <v>13</v>
      </c>
      <c r="D115" s="28"/>
      <c r="E115" s="28"/>
      <c r="F115" s="28"/>
      <c r="G115" s="28"/>
      <c r="H115" s="28"/>
      <c r="I115" s="28"/>
      <c r="J115" s="28"/>
      <c r="K115" s="28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26.25" customHeight="1">
      <c r="A116" s="28"/>
      <c r="B116" s="29"/>
      <c r="C116" s="28"/>
      <c r="D116" s="28"/>
      <c r="E116" s="108" t="str">
        <f>E7</f>
        <v>VODOZADRŽNÉ OPATRENIE AKUMULAČNÁ NÁDRŽ VOŠKOVÉ JAKUBANY</v>
      </c>
      <c r="F116" s="25"/>
      <c r="G116" s="25"/>
      <c r="H116" s="25"/>
      <c r="I116" s="28"/>
      <c r="J116" s="28"/>
      <c r="K116" s="28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12" customHeight="1">
      <c r="A117" s="28"/>
      <c r="B117" s="29"/>
      <c r="C117" s="25" t="s">
        <v>83</v>
      </c>
      <c r="D117" s="28"/>
      <c r="E117" s="28"/>
      <c r="F117" s="28"/>
      <c r="G117" s="28"/>
      <c r="H117" s="28"/>
      <c r="I117" s="28"/>
      <c r="J117" s="28"/>
      <c r="K117" s="28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30" customHeight="1">
      <c r="A118" s="28"/>
      <c r="B118" s="29"/>
      <c r="C118" s="28"/>
      <c r="D118" s="28"/>
      <c r="E118" s="57" t="str">
        <f>E9</f>
        <v>01 - SO 01 VODOZADRŽNÉ OPATRENIE AKUMULAČNÁ NÁDRŽ VOŠKOVÉ JAKUBANY</v>
      </c>
      <c r="F118" s="28"/>
      <c r="G118" s="28"/>
      <c r="H118" s="28"/>
      <c r="I118" s="28"/>
      <c r="J118" s="28"/>
      <c r="K118" s="28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6.96" customHeight="1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12" customHeight="1">
      <c r="A120" s="28"/>
      <c r="B120" s="29"/>
      <c r="C120" s="25" t="s">
        <v>17</v>
      </c>
      <c r="D120" s="28"/>
      <c r="E120" s="28"/>
      <c r="F120" s="22" t="str">
        <f>F12</f>
        <v>KN C 2806 JAKUBANY</v>
      </c>
      <c r="G120" s="28"/>
      <c r="H120" s="28"/>
      <c r="I120" s="25" t="s">
        <v>19</v>
      </c>
      <c r="J120" s="59" t="str">
        <f>IF(J12="","",J12)</f>
        <v>27. 4. 2023</v>
      </c>
      <c r="K120" s="28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2" customFormat="1" ht="6.96" customHeight="1">
      <c r="A121" s="28"/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="2" customFormat="1" ht="25.65" customHeight="1">
      <c r="A122" s="28"/>
      <c r="B122" s="29"/>
      <c r="C122" s="25" t="s">
        <v>21</v>
      </c>
      <c r="D122" s="28"/>
      <c r="E122" s="28"/>
      <c r="F122" s="22" t="str">
        <f>E15</f>
        <v>Urbárska spoločnosť obce Jakubany, Jakubany 7</v>
      </c>
      <c r="G122" s="28"/>
      <c r="H122" s="28"/>
      <c r="I122" s="25" t="s">
        <v>27</v>
      </c>
      <c r="J122" s="26" t="str">
        <f>E21</f>
        <v>Ing. Alžbeta Volařiková</v>
      </c>
      <c r="K122" s="28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="2" customFormat="1" ht="15.15" customHeight="1">
      <c r="A123" s="28"/>
      <c r="B123" s="29"/>
      <c r="C123" s="25" t="s">
        <v>25</v>
      </c>
      <c r="D123" s="28"/>
      <c r="E123" s="28"/>
      <c r="F123" s="22" t="str">
        <f>IF(E18="","",E18)</f>
        <v xml:space="preserve"> </v>
      </c>
      <c r="G123" s="28"/>
      <c r="H123" s="28"/>
      <c r="I123" s="25" t="s">
        <v>30</v>
      </c>
      <c r="J123" s="26" t="str">
        <f>E24</f>
        <v xml:space="preserve"> </v>
      </c>
      <c r="K123" s="28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="2" customFormat="1" ht="10.32" customHeight="1">
      <c r="A124" s="28"/>
      <c r="B124" s="29"/>
      <c r="C124" s="28"/>
      <c r="D124" s="28"/>
      <c r="E124" s="28"/>
      <c r="F124" s="28"/>
      <c r="G124" s="28"/>
      <c r="H124" s="28"/>
      <c r="I124" s="28"/>
      <c r="J124" s="28"/>
      <c r="K124" s="28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="11" customFormat="1" ht="29.28" customHeight="1">
      <c r="A125" s="139"/>
      <c r="B125" s="140"/>
      <c r="C125" s="141" t="s">
        <v>101</v>
      </c>
      <c r="D125" s="142" t="s">
        <v>57</v>
      </c>
      <c r="E125" s="142" t="s">
        <v>53</v>
      </c>
      <c r="F125" s="142" t="s">
        <v>54</v>
      </c>
      <c r="G125" s="142" t="s">
        <v>102</v>
      </c>
      <c r="H125" s="142" t="s">
        <v>103</v>
      </c>
      <c r="I125" s="142" t="s">
        <v>104</v>
      </c>
      <c r="J125" s="143" t="s">
        <v>87</v>
      </c>
      <c r="K125" s="144" t="s">
        <v>105</v>
      </c>
      <c r="L125" s="145"/>
      <c r="M125" s="76" t="s">
        <v>1</v>
      </c>
      <c r="N125" s="77" t="s">
        <v>36</v>
      </c>
      <c r="O125" s="77" t="s">
        <v>106</v>
      </c>
      <c r="P125" s="77" t="s">
        <v>107</v>
      </c>
      <c r="Q125" s="77" t="s">
        <v>108</v>
      </c>
      <c r="R125" s="77" t="s">
        <v>109</v>
      </c>
      <c r="S125" s="77" t="s">
        <v>110</v>
      </c>
      <c r="T125" s="78" t="s">
        <v>111</v>
      </c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</row>
    <row r="126" s="2" customFormat="1" ht="22.8" customHeight="1">
      <c r="A126" s="28"/>
      <c r="B126" s="29"/>
      <c r="C126" s="83" t="s">
        <v>88</v>
      </c>
      <c r="D126" s="28"/>
      <c r="E126" s="28"/>
      <c r="F126" s="28"/>
      <c r="G126" s="28"/>
      <c r="H126" s="28"/>
      <c r="I126" s="28"/>
      <c r="J126" s="146">
        <f>BK126</f>
        <v>311367.39999999991</v>
      </c>
      <c r="K126" s="28"/>
      <c r="L126" s="29"/>
      <c r="M126" s="79"/>
      <c r="N126" s="63"/>
      <c r="O126" s="80"/>
      <c r="P126" s="147">
        <f>P127+P202</f>
        <v>8806.62847048</v>
      </c>
      <c r="Q126" s="80"/>
      <c r="R126" s="147">
        <f>R127+R202</f>
        <v>532.86890388212009</v>
      </c>
      <c r="S126" s="80"/>
      <c r="T126" s="148">
        <f>T127+T202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T126" s="15" t="s">
        <v>71</v>
      </c>
      <c r="AU126" s="15" t="s">
        <v>89</v>
      </c>
      <c r="BK126" s="149">
        <f>BK127+BK202</f>
        <v>311367.39999999991</v>
      </c>
    </row>
    <row r="127" s="12" customFormat="1" ht="25.92" customHeight="1">
      <c r="A127" s="12"/>
      <c r="B127" s="150"/>
      <c r="C127" s="12"/>
      <c r="D127" s="151" t="s">
        <v>71</v>
      </c>
      <c r="E127" s="152" t="s">
        <v>112</v>
      </c>
      <c r="F127" s="152" t="s">
        <v>113</v>
      </c>
      <c r="G127" s="12"/>
      <c r="H127" s="12"/>
      <c r="I127" s="12"/>
      <c r="J127" s="153">
        <f>BK127</f>
        <v>308067.79999999993</v>
      </c>
      <c r="K127" s="12"/>
      <c r="L127" s="150"/>
      <c r="M127" s="154"/>
      <c r="N127" s="155"/>
      <c r="O127" s="155"/>
      <c r="P127" s="156">
        <f>P128+P166+P171+P177+P192+P195+P197</f>
        <v>8735.0399084799992</v>
      </c>
      <c r="Q127" s="155"/>
      <c r="R127" s="156">
        <f>R128+R166+R171+R177+R192+R195+R197</f>
        <v>532.05474128212006</v>
      </c>
      <c r="S127" s="155"/>
      <c r="T127" s="157">
        <f>T128+T166+T171+T177+T192+T195+T197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1" t="s">
        <v>80</v>
      </c>
      <c r="AT127" s="158" t="s">
        <v>71</v>
      </c>
      <c r="AU127" s="158" t="s">
        <v>72</v>
      </c>
      <c r="AY127" s="151" t="s">
        <v>114</v>
      </c>
      <c r="BK127" s="159">
        <f>BK128+BK166+BK171+BK177+BK192+BK195+BK197</f>
        <v>308067.79999999993</v>
      </c>
    </row>
    <row r="128" s="12" customFormat="1" ht="22.8" customHeight="1">
      <c r="A128" s="12"/>
      <c r="B128" s="150"/>
      <c r="C128" s="12"/>
      <c r="D128" s="151" t="s">
        <v>71</v>
      </c>
      <c r="E128" s="160" t="s">
        <v>80</v>
      </c>
      <c r="F128" s="160" t="s">
        <v>115</v>
      </c>
      <c r="G128" s="12"/>
      <c r="H128" s="12"/>
      <c r="I128" s="12"/>
      <c r="J128" s="161">
        <f>BK128</f>
        <v>124477.09</v>
      </c>
      <c r="K128" s="12"/>
      <c r="L128" s="150"/>
      <c r="M128" s="154"/>
      <c r="N128" s="155"/>
      <c r="O128" s="155"/>
      <c r="P128" s="156">
        <f>SUM(P129:P165)</f>
        <v>5062.7849800000004</v>
      </c>
      <c r="Q128" s="155"/>
      <c r="R128" s="156">
        <f>SUM(R129:R165)</f>
        <v>3.0037299599999998</v>
      </c>
      <c r="S128" s="155"/>
      <c r="T128" s="157">
        <f>SUM(T129:T165)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1" t="s">
        <v>80</v>
      </c>
      <c r="AT128" s="158" t="s">
        <v>71</v>
      </c>
      <c r="AU128" s="158" t="s">
        <v>80</v>
      </c>
      <c r="AY128" s="151" t="s">
        <v>114</v>
      </c>
      <c r="BK128" s="159">
        <f>SUM(BK129:BK165)</f>
        <v>124477.09</v>
      </c>
    </row>
    <row r="129" s="2" customFormat="1" ht="37.8" customHeight="1">
      <c r="A129" s="28"/>
      <c r="B129" s="162"/>
      <c r="C129" s="163" t="s">
        <v>80</v>
      </c>
      <c r="D129" s="163" t="s">
        <v>116</v>
      </c>
      <c r="E129" s="164" t="s">
        <v>117</v>
      </c>
      <c r="F129" s="165" t="s">
        <v>118</v>
      </c>
      <c r="G129" s="166" t="s">
        <v>119</v>
      </c>
      <c r="H129" s="167">
        <v>6841</v>
      </c>
      <c r="I129" s="168">
        <v>0.089999999999999997</v>
      </c>
      <c r="J129" s="168">
        <f>ROUND(I129*H129,2)</f>
        <v>615.69000000000005</v>
      </c>
      <c r="K129" s="169"/>
      <c r="L129" s="29"/>
      <c r="M129" s="170" t="s">
        <v>1</v>
      </c>
      <c r="N129" s="171" t="s">
        <v>38</v>
      </c>
      <c r="O129" s="172">
        <v>0.0050000000000000001</v>
      </c>
      <c r="P129" s="172">
        <f>O129*H129</f>
        <v>34.204999999999998</v>
      </c>
      <c r="Q129" s="172">
        <v>0</v>
      </c>
      <c r="R129" s="172">
        <f>Q129*H129</f>
        <v>0</v>
      </c>
      <c r="S129" s="172">
        <v>0</v>
      </c>
      <c r="T129" s="173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74" t="s">
        <v>120</v>
      </c>
      <c r="AT129" s="174" t="s">
        <v>116</v>
      </c>
      <c r="AU129" s="174" t="s">
        <v>121</v>
      </c>
      <c r="AY129" s="15" t="s">
        <v>114</v>
      </c>
      <c r="BE129" s="175">
        <f>IF(N129="základná",J129,0)</f>
        <v>0</v>
      </c>
      <c r="BF129" s="175">
        <f>IF(N129="znížená",J129,0)</f>
        <v>615.69000000000005</v>
      </c>
      <c r="BG129" s="175">
        <f>IF(N129="zákl. prenesená",J129,0)</f>
        <v>0</v>
      </c>
      <c r="BH129" s="175">
        <f>IF(N129="zníž. prenesená",J129,0)</f>
        <v>0</v>
      </c>
      <c r="BI129" s="175">
        <f>IF(N129="nulová",J129,0)</f>
        <v>0</v>
      </c>
      <c r="BJ129" s="15" t="s">
        <v>121</v>
      </c>
      <c r="BK129" s="175">
        <f>ROUND(I129*H129,2)</f>
        <v>615.69000000000005</v>
      </c>
      <c r="BL129" s="15" t="s">
        <v>120</v>
      </c>
      <c r="BM129" s="174" t="s">
        <v>122</v>
      </c>
    </row>
    <row r="130" s="2" customFormat="1" ht="24.15" customHeight="1">
      <c r="A130" s="28"/>
      <c r="B130" s="162"/>
      <c r="C130" s="163" t="s">
        <v>121</v>
      </c>
      <c r="D130" s="163" t="s">
        <v>116</v>
      </c>
      <c r="E130" s="164" t="s">
        <v>123</v>
      </c>
      <c r="F130" s="165" t="s">
        <v>124</v>
      </c>
      <c r="G130" s="166" t="s">
        <v>119</v>
      </c>
      <c r="H130" s="167">
        <v>505</v>
      </c>
      <c r="I130" s="168">
        <v>0.34000000000000002</v>
      </c>
      <c r="J130" s="168">
        <f>ROUND(I130*H130,2)</f>
        <v>171.69999999999999</v>
      </c>
      <c r="K130" s="169"/>
      <c r="L130" s="29"/>
      <c r="M130" s="170" t="s">
        <v>1</v>
      </c>
      <c r="N130" s="171" t="s">
        <v>38</v>
      </c>
      <c r="O130" s="172">
        <v>0.025000000000000001</v>
      </c>
      <c r="P130" s="172">
        <f>O130*H130</f>
        <v>12.625</v>
      </c>
      <c r="Q130" s="172">
        <v>0</v>
      </c>
      <c r="R130" s="172">
        <f>Q130*H130</f>
        <v>0</v>
      </c>
      <c r="S130" s="172">
        <v>0</v>
      </c>
      <c r="T130" s="173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74" t="s">
        <v>120</v>
      </c>
      <c r="AT130" s="174" t="s">
        <v>116</v>
      </c>
      <c r="AU130" s="174" t="s">
        <v>121</v>
      </c>
      <c r="AY130" s="15" t="s">
        <v>114</v>
      </c>
      <c r="BE130" s="175">
        <f>IF(N130="základná",J130,0)</f>
        <v>0</v>
      </c>
      <c r="BF130" s="175">
        <f>IF(N130="znížená",J130,0)</f>
        <v>171.69999999999999</v>
      </c>
      <c r="BG130" s="175">
        <f>IF(N130="zákl. prenesená",J130,0)</f>
        <v>0</v>
      </c>
      <c r="BH130" s="175">
        <f>IF(N130="zníž. prenesená",J130,0)</f>
        <v>0</v>
      </c>
      <c r="BI130" s="175">
        <f>IF(N130="nulová",J130,0)</f>
        <v>0</v>
      </c>
      <c r="BJ130" s="15" t="s">
        <v>121</v>
      </c>
      <c r="BK130" s="175">
        <f>ROUND(I130*H130,2)</f>
        <v>171.69999999999999</v>
      </c>
      <c r="BL130" s="15" t="s">
        <v>120</v>
      </c>
      <c r="BM130" s="174" t="s">
        <v>125</v>
      </c>
    </row>
    <row r="131" s="2" customFormat="1" ht="24.15" customHeight="1">
      <c r="A131" s="28"/>
      <c r="B131" s="162"/>
      <c r="C131" s="163" t="s">
        <v>126</v>
      </c>
      <c r="D131" s="163" t="s">
        <v>116</v>
      </c>
      <c r="E131" s="164" t="s">
        <v>127</v>
      </c>
      <c r="F131" s="165" t="s">
        <v>128</v>
      </c>
      <c r="G131" s="166" t="s">
        <v>119</v>
      </c>
      <c r="H131" s="167">
        <v>684.10000000000002</v>
      </c>
      <c r="I131" s="168">
        <v>2.2799999999999998</v>
      </c>
      <c r="J131" s="168">
        <f>ROUND(I131*H131,2)</f>
        <v>1559.75</v>
      </c>
      <c r="K131" s="169"/>
      <c r="L131" s="29"/>
      <c r="M131" s="170" t="s">
        <v>1</v>
      </c>
      <c r="N131" s="171" t="s">
        <v>38</v>
      </c>
      <c r="O131" s="172">
        <v>0.16300000000000001</v>
      </c>
      <c r="P131" s="172">
        <f>O131*H131</f>
        <v>111.50830000000001</v>
      </c>
      <c r="Q131" s="172">
        <v>0</v>
      </c>
      <c r="R131" s="172">
        <f>Q131*H131</f>
        <v>0</v>
      </c>
      <c r="S131" s="172">
        <v>0</v>
      </c>
      <c r="T131" s="173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74" t="s">
        <v>120</v>
      </c>
      <c r="AT131" s="174" t="s">
        <v>116</v>
      </c>
      <c r="AU131" s="174" t="s">
        <v>121</v>
      </c>
      <c r="AY131" s="15" t="s">
        <v>114</v>
      </c>
      <c r="BE131" s="175">
        <f>IF(N131="základná",J131,0)</f>
        <v>0</v>
      </c>
      <c r="BF131" s="175">
        <f>IF(N131="znížená",J131,0)</f>
        <v>1559.75</v>
      </c>
      <c r="BG131" s="175">
        <f>IF(N131="zákl. prenesená",J131,0)</f>
        <v>0</v>
      </c>
      <c r="BH131" s="175">
        <f>IF(N131="zníž. prenesená",J131,0)</f>
        <v>0</v>
      </c>
      <c r="BI131" s="175">
        <f>IF(N131="nulová",J131,0)</f>
        <v>0</v>
      </c>
      <c r="BJ131" s="15" t="s">
        <v>121</v>
      </c>
      <c r="BK131" s="175">
        <f>ROUND(I131*H131,2)</f>
        <v>1559.75</v>
      </c>
      <c r="BL131" s="15" t="s">
        <v>120</v>
      </c>
      <c r="BM131" s="174" t="s">
        <v>129</v>
      </c>
    </row>
    <row r="132" s="2" customFormat="1" ht="37.8" customHeight="1">
      <c r="A132" s="28"/>
      <c r="B132" s="162"/>
      <c r="C132" s="163" t="s">
        <v>120</v>
      </c>
      <c r="D132" s="163" t="s">
        <v>116</v>
      </c>
      <c r="E132" s="164" t="s">
        <v>130</v>
      </c>
      <c r="F132" s="165" t="s">
        <v>131</v>
      </c>
      <c r="G132" s="166" t="s">
        <v>119</v>
      </c>
      <c r="H132" s="167">
        <v>684.10000000000002</v>
      </c>
      <c r="I132" s="168">
        <v>0.40999999999999998</v>
      </c>
      <c r="J132" s="168">
        <f>ROUND(I132*H132,2)</f>
        <v>280.48000000000002</v>
      </c>
      <c r="K132" s="169"/>
      <c r="L132" s="29"/>
      <c r="M132" s="170" t="s">
        <v>1</v>
      </c>
      <c r="N132" s="171" t="s">
        <v>38</v>
      </c>
      <c r="O132" s="172">
        <v>0.025000000000000001</v>
      </c>
      <c r="P132" s="172">
        <f>O132*H132</f>
        <v>17.102500000000003</v>
      </c>
      <c r="Q132" s="172">
        <v>5.3199999999999999E-05</v>
      </c>
      <c r="R132" s="172">
        <f>Q132*H132</f>
        <v>0.036394120000000002</v>
      </c>
      <c r="S132" s="172">
        <v>0</v>
      </c>
      <c r="T132" s="173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74" t="s">
        <v>120</v>
      </c>
      <c r="AT132" s="174" t="s">
        <v>116</v>
      </c>
      <c r="AU132" s="174" t="s">
        <v>121</v>
      </c>
      <c r="AY132" s="15" t="s">
        <v>114</v>
      </c>
      <c r="BE132" s="175">
        <f>IF(N132="základná",J132,0)</f>
        <v>0</v>
      </c>
      <c r="BF132" s="175">
        <f>IF(N132="znížená",J132,0)</f>
        <v>280.48000000000002</v>
      </c>
      <c r="BG132" s="175">
        <f>IF(N132="zákl. prenesená",J132,0)</f>
        <v>0</v>
      </c>
      <c r="BH132" s="175">
        <f>IF(N132="zníž. prenesená",J132,0)</f>
        <v>0</v>
      </c>
      <c r="BI132" s="175">
        <f>IF(N132="nulová",J132,0)</f>
        <v>0</v>
      </c>
      <c r="BJ132" s="15" t="s">
        <v>121</v>
      </c>
      <c r="BK132" s="175">
        <f>ROUND(I132*H132,2)</f>
        <v>280.48000000000002</v>
      </c>
      <c r="BL132" s="15" t="s">
        <v>120</v>
      </c>
      <c r="BM132" s="174" t="s">
        <v>132</v>
      </c>
    </row>
    <row r="133" s="2" customFormat="1" ht="37.8" customHeight="1">
      <c r="A133" s="28"/>
      <c r="B133" s="162"/>
      <c r="C133" s="163" t="s">
        <v>133</v>
      </c>
      <c r="D133" s="163" t="s">
        <v>116</v>
      </c>
      <c r="E133" s="164" t="s">
        <v>134</v>
      </c>
      <c r="F133" s="165" t="s">
        <v>135</v>
      </c>
      <c r="G133" s="166" t="s">
        <v>136</v>
      </c>
      <c r="H133" s="167">
        <v>14</v>
      </c>
      <c r="I133" s="168">
        <v>26.329999999999998</v>
      </c>
      <c r="J133" s="168">
        <f>ROUND(I133*H133,2)</f>
        <v>368.62</v>
      </c>
      <c r="K133" s="169"/>
      <c r="L133" s="29"/>
      <c r="M133" s="170" t="s">
        <v>1</v>
      </c>
      <c r="N133" s="171" t="s">
        <v>38</v>
      </c>
      <c r="O133" s="172">
        <v>1.6080000000000001</v>
      </c>
      <c r="P133" s="172">
        <f>O133*H133</f>
        <v>22.512</v>
      </c>
      <c r="Q133" s="172">
        <v>0.00317906</v>
      </c>
      <c r="R133" s="172">
        <f>Q133*H133</f>
        <v>0.044506839999999999</v>
      </c>
      <c r="S133" s="172">
        <v>0</v>
      </c>
      <c r="T133" s="173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74" t="s">
        <v>120</v>
      </c>
      <c r="AT133" s="174" t="s">
        <v>116</v>
      </c>
      <c r="AU133" s="174" t="s">
        <v>121</v>
      </c>
      <c r="AY133" s="15" t="s">
        <v>114</v>
      </c>
      <c r="BE133" s="175">
        <f>IF(N133="základná",J133,0)</f>
        <v>0</v>
      </c>
      <c r="BF133" s="175">
        <f>IF(N133="znížená",J133,0)</f>
        <v>368.62</v>
      </c>
      <c r="BG133" s="175">
        <f>IF(N133="zákl. prenesená",J133,0)</f>
        <v>0</v>
      </c>
      <c r="BH133" s="175">
        <f>IF(N133="zníž. prenesená",J133,0)</f>
        <v>0</v>
      </c>
      <c r="BI133" s="175">
        <f>IF(N133="nulová",J133,0)</f>
        <v>0</v>
      </c>
      <c r="BJ133" s="15" t="s">
        <v>121</v>
      </c>
      <c r="BK133" s="175">
        <f>ROUND(I133*H133,2)</f>
        <v>368.62</v>
      </c>
      <c r="BL133" s="15" t="s">
        <v>120</v>
      </c>
      <c r="BM133" s="174" t="s">
        <v>137</v>
      </c>
    </row>
    <row r="134" s="2" customFormat="1" ht="24.15" customHeight="1">
      <c r="A134" s="28"/>
      <c r="B134" s="162"/>
      <c r="C134" s="163" t="s">
        <v>138</v>
      </c>
      <c r="D134" s="163" t="s">
        <v>116</v>
      </c>
      <c r="E134" s="164" t="s">
        <v>139</v>
      </c>
      <c r="F134" s="165" t="s">
        <v>140</v>
      </c>
      <c r="G134" s="166" t="s">
        <v>136</v>
      </c>
      <c r="H134" s="167">
        <v>7</v>
      </c>
      <c r="I134" s="168">
        <v>9</v>
      </c>
      <c r="J134" s="168">
        <f>ROUND(I134*H134,2)</f>
        <v>63</v>
      </c>
      <c r="K134" s="169"/>
      <c r="L134" s="29"/>
      <c r="M134" s="170" t="s">
        <v>1</v>
      </c>
      <c r="N134" s="171" t="s">
        <v>38</v>
      </c>
      <c r="O134" s="172">
        <v>0.46600000000000003</v>
      </c>
      <c r="P134" s="172">
        <f>O134*H134</f>
        <v>3.262</v>
      </c>
      <c r="Q134" s="172">
        <v>0</v>
      </c>
      <c r="R134" s="172">
        <f>Q134*H134</f>
        <v>0</v>
      </c>
      <c r="S134" s="172">
        <v>0</v>
      </c>
      <c r="T134" s="173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74" t="s">
        <v>120</v>
      </c>
      <c r="AT134" s="174" t="s">
        <v>116</v>
      </c>
      <c r="AU134" s="174" t="s">
        <v>121</v>
      </c>
      <c r="AY134" s="15" t="s">
        <v>114</v>
      </c>
      <c r="BE134" s="175">
        <f>IF(N134="základná",J134,0)</f>
        <v>0</v>
      </c>
      <c r="BF134" s="175">
        <f>IF(N134="znížená",J134,0)</f>
        <v>63</v>
      </c>
      <c r="BG134" s="175">
        <f>IF(N134="zákl. prenesená",J134,0)</f>
        <v>0</v>
      </c>
      <c r="BH134" s="175">
        <f>IF(N134="zníž. prenesená",J134,0)</f>
        <v>0</v>
      </c>
      <c r="BI134" s="175">
        <f>IF(N134="nulová",J134,0)</f>
        <v>0</v>
      </c>
      <c r="BJ134" s="15" t="s">
        <v>121</v>
      </c>
      <c r="BK134" s="175">
        <f>ROUND(I134*H134,2)</f>
        <v>63</v>
      </c>
      <c r="BL134" s="15" t="s">
        <v>120</v>
      </c>
      <c r="BM134" s="174" t="s">
        <v>141</v>
      </c>
    </row>
    <row r="135" s="2" customFormat="1" ht="24.15" customHeight="1">
      <c r="A135" s="28"/>
      <c r="B135" s="162"/>
      <c r="C135" s="163" t="s">
        <v>142</v>
      </c>
      <c r="D135" s="163" t="s">
        <v>116</v>
      </c>
      <c r="E135" s="164" t="s">
        <v>143</v>
      </c>
      <c r="F135" s="165" t="s">
        <v>144</v>
      </c>
      <c r="G135" s="166" t="s">
        <v>136</v>
      </c>
      <c r="H135" s="167">
        <v>23</v>
      </c>
      <c r="I135" s="168">
        <v>5.1399999999999997</v>
      </c>
      <c r="J135" s="168">
        <f>ROUND(I135*H135,2)</f>
        <v>118.22</v>
      </c>
      <c r="K135" s="169"/>
      <c r="L135" s="29"/>
      <c r="M135" s="170" t="s">
        <v>1</v>
      </c>
      <c r="N135" s="171" t="s">
        <v>38</v>
      </c>
      <c r="O135" s="172">
        <v>0.26600000000000001</v>
      </c>
      <c r="P135" s="172">
        <f>O135*H135</f>
        <v>6.1180000000000003</v>
      </c>
      <c r="Q135" s="172">
        <v>0</v>
      </c>
      <c r="R135" s="172">
        <f>Q135*H135</f>
        <v>0</v>
      </c>
      <c r="S135" s="172">
        <v>0</v>
      </c>
      <c r="T135" s="173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74" t="s">
        <v>120</v>
      </c>
      <c r="AT135" s="174" t="s">
        <v>116</v>
      </c>
      <c r="AU135" s="174" t="s">
        <v>121</v>
      </c>
      <c r="AY135" s="15" t="s">
        <v>114</v>
      </c>
      <c r="BE135" s="175">
        <f>IF(N135="základná",J135,0)</f>
        <v>0</v>
      </c>
      <c r="BF135" s="175">
        <f>IF(N135="znížená",J135,0)</f>
        <v>118.22</v>
      </c>
      <c r="BG135" s="175">
        <f>IF(N135="zákl. prenesená",J135,0)</f>
        <v>0</v>
      </c>
      <c r="BH135" s="175">
        <f>IF(N135="zníž. prenesená",J135,0)</f>
        <v>0</v>
      </c>
      <c r="BI135" s="175">
        <f>IF(N135="nulová",J135,0)</f>
        <v>0</v>
      </c>
      <c r="BJ135" s="15" t="s">
        <v>121</v>
      </c>
      <c r="BK135" s="175">
        <f>ROUND(I135*H135,2)</f>
        <v>118.22</v>
      </c>
      <c r="BL135" s="15" t="s">
        <v>120</v>
      </c>
      <c r="BM135" s="174" t="s">
        <v>145</v>
      </c>
    </row>
    <row r="136" s="2" customFormat="1" ht="24.15" customHeight="1">
      <c r="A136" s="28"/>
      <c r="B136" s="162"/>
      <c r="C136" s="163" t="s">
        <v>146</v>
      </c>
      <c r="D136" s="163" t="s">
        <v>116</v>
      </c>
      <c r="E136" s="164" t="s">
        <v>147</v>
      </c>
      <c r="F136" s="165" t="s">
        <v>148</v>
      </c>
      <c r="G136" s="166" t="s">
        <v>136</v>
      </c>
      <c r="H136" s="167">
        <v>30</v>
      </c>
      <c r="I136" s="168">
        <v>10.93</v>
      </c>
      <c r="J136" s="168">
        <f>ROUND(I136*H136,2)</f>
        <v>327.89999999999998</v>
      </c>
      <c r="K136" s="169"/>
      <c r="L136" s="29"/>
      <c r="M136" s="170" t="s">
        <v>1</v>
      </c>
      <c r="N136" s="171" t="s">
        <v>38</v>
      </c>
      <c r="O136" s="172">
        <v>0.627</v>
      </c>
      <c r="P136" s="172">
        <f>O136*H136</f>
        <v>18.809999999999999</v>
      </c>
      <c r="Q136" s="172">
        <v>1.52E-05</v>
      </c>
      <c r="R136" s="172">
        <f>Q136*H136</f>
        <v>0.00045600000000000003</v>
      </c>
      <c r="S136" s="172">
        <v>0</v>
      </c>
      <c r="T136" s="173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74" t="s">
        <v>120</v>
      </c>
      <c r="AT136" s="174" t="s">
        <v>116</v>
      </c>
      <c r="AU136" s="174" t="s">
        <v>121</v>
      </c>
      <c r="AY136" s="15" t="s">
        <v>114</v>
      </c>
      <c r="BE136" s="175">
        <f>IF(N136="základná",J136,0)</f>
        <v>0</v>
      </c>
      <c r="BF136" s="175">
        <f>IF(N136="znížená",J136,0)</f>
        <v>327.89999999999998</v>
      </c>
      <c r="BG136" s="175">
        <f>IF(N136="zákl. prenesená",J136,0)</f>
        <v>0</v>
      </c>
      <c r="BH136" s="175">
        <f>IF(N136="zníž. prenesená",J136,0)</f>
        <v>0</v>
      </c>
      <c r="BI136" s="175">
        <f>IF(N136="nulová",J136,0)</f>
        <v>0</v>
      </c>
      <c r="BJ136" s="15" t="s">
        <v>121</v>
      </c>
      <c r="BK136" s="175">
        <f>ROUND(I136*H136,2)</f>
        <v>327.89999999999998</v>
      </c>
      <c r="BL136" s="15" t="s">
        <v>120</v>
      </c>
      <c r="BM136" s="174" t="s">
        <v>149</v>
      </c>
    </row>
    <row r="137" s="2" customFormat="1" ht="24.15" customHeight="1">
      <c r="A137" s="28"/>
      <c r="B137" s="162"/>
      <c r="C137" s="163" t="s">
        <v>150</v>
      </c>
      <c r="D137" s="163" t="s">
        <v>116</v>
      </c>
      <c r="E137" s="164" t="s">
        <v>151</v>
      </c>
      <c r="F137" s="165" t="s">
        <v>152</v>
      </c>
      <c r="G137" s="166" t="s">
        <v>153</v>
      </c>
      <c r="H137" s="167">
        <v>135</v>
      </c>
      <c r="I137" s="168">
        <v>30.23</v>
      </c>
      <c r="J137" s="168">
        <f>ROUND(I137*H137,2)</f>
        <v>4081.0500000000002</v>
      </c>
      <c r="K137" s="169"/>
      <c r="L137" s="29"/>
      <c r="M137" s="170" t="s">
        <v>1</v>
      </c>
      <c r="N137" s="171" t="s">
        <v>38</v>
      </c>
      <c r="O137" s="172">
        <v>0.73399999999999999</v>
      </c>
      <c r="P137" s="172">
        <f>O137*H137</f>
        <v>99.090000000000003</v>
      </c>
      <c r="Q137" s="172">
        <v>0.0153928</v>
      </c>
      <c r="R137" s="172">
        <f>Q137*H137</f>
        <v>2.0780279999999998</v>
      </c>
      <c r="S137" s="172">
        <v>0</v>
      </c>
      <c r="T137" s="173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74" t="s">
        <v>120</v>
      </c>
      <c r="AT137" s="174" t="s">
        <v>116</v>
      </c>
      <c r="AU137" s="174" t="s">
        <v>121</v>
      </c>
      <c r="AY137" s="15" t="s">
        <v>114</v>
      </c>
      <c r="BE137" s="175">
        <f>IF(N137="základná",J137,0)</f>
        <v>0</v>
      </c>
      <c r="BF137" s="175">
        <f>IF(N137="znížená",J137,0)</f>
        <v>4081.0500000000002</v>
      </c>
      <c r="BG137" s="175">
        <f>IF(N137="zákl. prenesená",J137,0)</f>
        <v>0</v>
      </c>
      <c r="BH137" s="175">
        <f>IF(N137="zníž. prenesená",J137,0)</f>
        <v>0</v>
      </c>
      <c r="BI137" s="175">
        <f>IF(N137="nulová",J137,0)</f>
        <v>0</v>
      </c>
      <c r="BJ137" s="15" t="s">
        <v>121</v>
      </c>
      <c r="BK137" s="175">
        <f>ROUND(I137*H137,2)</f>
        <v>4081.0500000000002</v>
      </c>
      <c r="BL137" s="15" t="s">
        <v>120</v>
      </c>
      <c r="BM137" s="174" t="s">
        <v>154</v>
      </c>
    </row>
    <row r="138" s="2" customFormat="1" ht="24.15" customHeight="1">
      <c r="A138" s="28"/>
      <c r="B138" s="162"/>
      <c r="C138" s="163" t="s">
        <v>155</v>
      </c>
      <c r="D138" s="163" t="s">
        <v>116</v>
      </c>
      <c r="E138" s="164" t="s">
        <v>156</v>
      </c>
      <c r="F138" s="165" t="s">
        <v>157</v>
      </c>
      <c r="G138" s="166" t="s">
        <v>158</v>
      </c>
      <c r="H138" s="167">
        <v>240</v>
      </c>
      <c r="I138" s="168">
        <v>5.3099999999999996</v>
      </c>
      <c r="J138" s="168">
        <f>ROUND(I138*H138,2)</f>
        <v>1274.4000000000001</v>
      </c>
      <c r="K138" s="169"/>
      <c r="L138" s="29"/>
      <c r="M138" s="170" t="s">
        <v>1</v>
      </c>
      <c r="N138" s="171" t="s">
        <v>38</v>
      </c>
      <c r="O138" s="172">
        <v>0.223</v>
      </c>
      <c r="P138" s="172">
        <f>O138*H138</f>
        <v>53.520000000000003</v>
      </c>
      <c r="Q138" s="172">
        <v>0</v>
      </c>
      <c r="R138" s="172">
        <f>Q138*H138</f>
        <v>0</v>
      </c>
      <c r="S138" s="172">
        <v>0</v>
      </c>
      <c r="T138" s="173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74" t="s">
        <v>120</v>
      </c>
      <c r="AT138" s="174" t="s">
        <v>116</v>
      </c>
      <c r="AU138" s="174" t="s">
        <v>121</v>
      </c>
      <c r="AY138" s="15" t="s">
        <v>114</v>
      </c>
      <c r="BE138" s="175">
        <f>IF(N138="základná",J138,0)</f>
        <v>0</v>
      </c>
      <c r="BF138" s="175">
        <f>IF(N138="znížená",J138,0)</f>
        <v>1274.4000000000001</v>
      </c>
      <c r="BG138" s="175">
        <f>IF(N138="zákl. prenesená",J138,0)</f>
        <v>0</v>
      </c>
      <c r="BH138" s="175">
        <f>IF(N138="zníž. prenesená",J138,0)</f>
        <v>0</v>
      </c>
      <c r="BI138" s="175">
        <f>IF(N138="nulová",J138,0)</f>
        <v>0</v>
      </c>
      <c r="BJ138" s="15" t="s">
        <v>121</v>
      </c>
      <c r="BK138" s="175">
        <f>ROUND(I138*H138,2)</f>
        <v>1274.4000000000001</v>
      </c>
      <c r="BL138" s="15" t="s">
        <v>120</v>
      </c>
      <c r="BM138" s="174" t="s">
        <v>159</v>
      </c>
    </row>
    <row r="139" s="2" customFormat="1" ht="33" customHeight="1">
      <c r="A139" s="28"/>
      <c r="B139" s="162"/>
      <c r="C139" s="163" t="s">
        <v>160</v>
      </c>
      <c r="D139" s="163" t="s">
        <v>116</v>
      </c>
      <c r="E139" s="164" t="s">
        <v>161</v>
      </c>
      <c r="F139" s="165" t="s">
        <v>162</v>
      </c>
      <c r="G139" s="166" t="s">
        <v>163</v>
      </c>
      <c r="H139" s="167">
        <v>2052.3000000000002</v>
      </c>
      <c r="I139" s="168">
        <v>1.0900000000000001</v>
      </c>
      <c r="J139" s="168">
        <f>ROUND(I139*H139,2)</f>
        <v>2237.0100000000002</v>
      </c>
      <c r="K139" s="169"/>
      <c r="L139" s="29"/>
      <c r="M139" s="170" t="s">
        <v>1</v>
      </c>
      <c r="N139" s="171" t="s">
        <v>38</v>
      </c>
      <c r="O139" s="172">
        <v>0.010999999999999999</v>
      </c>
      <c r="P139" s="172">
        <f>O139*H139</f>
        <v>22.575300000000002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74" t="s">
        <v>120</v>
      </c>
      <c r="AT139" s="174" t="s">
        <v>116</v>
      </c>
      <c r="AU139" s="174" t="s">
        <v>121</v>
      </c>
      <c r="AY139" s="15" t="s">
        <v>114</v>
      </c>
      <c r="BE139" s="175">
        <f>IF(N139="základná",J139,0)</f>
        <v>0</v>
      </c>
      <c r="BF139" s="175">
        <f>IF(N139="znížená",J139,0)</f>
        <v>2237.0100000000002</v>
      </c>
      <c r="BG139" s="175">
        <f>IF(N139="zákl. prenesená",J139,0)</f>
        <v>0</v>
      </c>
      <c r="BH139" s="175">
        <f>IF(N139="zníž. prenesená",J139,0)</f>
        <v>0</v>
      </c>
      <c r="BI139" s="175">
        <f>IF(N139="nulová",J139,0)</f>
        <v>0</v>
      </c>
      <c r="BJ139" s="15" t="s">
        <v>121</v>
      </c>
      <c r="BK139" s="175">
        <f>ROUND(I139*H139,2)</f>
        <v>2237.0100000000002</v>
      </c>
      <c r="BL139" s="15" t="s">
        <v>120</v>
      </c>
      <c r="BM139" s="174" t="s">
        <v>164</v>
      </c>
    </row>
    <row r="140" s="2" customFormat="1" ht="33" customHeight="1">
      <c r="A140" s="28"/>
      <c r="B140" s="162"/>
      <c r="C140" s="163" t="s">
        <v>165</v>
      </c>
      <c r="D140" s="163" t="s">
        <v>116</v>
      </c>
      <c r="E140" s="164" t="s">
        <v>166</v>
      </c>
      <c r="F140" s="165" t="s">
        <v>167</v>
      </c>
      <c r="G140" s="166" t="s">
        <v>163</v>
      </c>
      <c r="H140" s="167">
        <v>250.5</v>
      </c>
      <c r="I140" s="168">
        <v>7.6399999999999997</v>
      </c>
      <c r="J140" s="168">
        <f>ROUND(I140*H140,2)</f>
        <v>1913.8199999999999</v>
      </c>
      <c r="K140" s="169"/>
      <c r="L140" s="29"/>
      <c r="M140" s="170" t="s">
        <v>1</v>
      </c>
      <c r="N140" s="171" t="s">
        <v>38</v>
      </c>
      <c r="O140" s="172">
        <v>0.17000000000000001</v>
      </c>
      <c r="P140" s="172">
        <f>O140*H140</f>
        <v>42.585000000000001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74" t="s">
        <v>120</v>
      </c>
      <c r="AT140" s="174" t="s">
        <v>116</v>
      </c>
      <c r="AU140" s="174" t="s">
        <v>121</v>
      </c>
      <c r="AY140" s="15" t="s">
        <v>114</v>
      </c>
      <c r="BE140" s="175">
        <f>IF(N140="základná",J140,0)</f>
        <v>0</v>
      </c>
      <c r="BF140" s="175">
        <f>IF(N140="znížená",J140,0)</f>
        <v>1913.8199999999999</v>
      </c>
      <c r="BG140" s="175">
        <f>IF(N140="zákl. prenesená",J140,0)</f>
        <v>0</v>
      </c>
      <c r="BH140" s="175">
        <f>IF(N140="zníž. prenesená",J140,0)</f>
        <v>0</v>
      </c>
      <c r="BI140" s="175">
        <f>IF(N140="nulová",J140,0)</f>
        <v>0</v>
      </c>
      <c r="BJ140" s="15" t="s">
        <v>121</v>
      </c>
      <c r="BK140" s="175">
        <f>ROUND(I140*H140,2)</f>
        <v>1913.8199999999999</v>
      </c>
      <c r="BL140" s="15" t="s">
        <v>120</v>
      </c>
      <c r="BM140" s="174" t="s">
        <v>168</v>
      </c>
    </row>
    <row r="141" s="2" customFormat="1" ht="21.75" customHeight="1">
      <c r="A141" s="28"/>
      <c r="B141" s="162"/>
      <c r="C141" s="163" t="s">
        <v>169</v>
      </c>
      <c r="D141" s="163" t="s">
        <v>116</v>
      </c>
      <c r="E141" s="164" t="s">
        <v>170</v>
      </c>
      <c r="F141" s="165" t="s">
        <v>171</v>
      </c>
      <c r="G141" s="166" t="s">
        <v>163</v>
      </c>
      <c r="H141" s="167">
        <v>2346.5</v>
      </c>
      <c r="I141" s="168">
        <v>6.7400000000000002</v>
      </c>
      <c r="J141" s="168">
        <f>ROUND(I141*H141,2)</f>
        <v>15815.41</v>
      </c>
      <c r="K141" s="169"/>
      <c r="L141" s="29"/>
      <c r="M141" s="170" t="s">
        <v>1</v>
      </c>
      <c r="N141" s="171" t="s">
        <v>38</v>
      </c>
      <c r="O141" s="172">
        <v>0.33200000000000002</v>
      </c>
      <c r="P141" s="172">
        <f>O141*H141</f>
        <v>779.03800000000001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74" t="s">
        <v>120</v>
      </c>
      <c r="AT141" s="174" t="s">
        <v>116</v>
      </c>
      <c r="AU141" s="174" t="s">
        <v>121</v>
      </c>
      <c r="AY141" s="15" t="s">
        <v>114</v>
      </c>
      <c r="BE141" s="175">
        <f>IF(N141="základná",J141,0)</f>
        <v>0</v>
      </c>
      <c r="BF141" s="175">
        <f>IF(N141="znížená",J141,0)</f>
        <v>15815.41</v>
      </c>
      <c r="BG141" s="175">
        <f>IF(N141="zákl. prenesená",J141,0)</f>
        <v>0</v>
      </c>
      <c r="BH141" s="175">
        <f>IF(N141="zníž. prenesená",J141,0)</f>
        <v>0</v>
      </c>
      <c r="BI141" s="175">
        <f>IF(N141="nulová",J141,0)</f>
        <v>0</v>
      </c>
      <c r="BJ141" s="15" t="s">
        <v>121</v>
      </c>
      <c r="BK141" s="175">
        <f>ROUND(I141*H141,2)</f>
        <v>15815.41</v>
      </c>
      <c r="BL141" s="15" t="s">
        <v>120</v>
      </c>
      <c r="BM141" s="174" t="s">
        <v>172</v>
      </c>
    </row>
    <row r="142" s="2" customFormat="1" ht="24.15" customHeight="1">
      <c r="A142" s="28"/>
      <c r="B142" s="162"/>
      <c r="C142" s="163" t="s">
        <v>173</v>
      </c>
      <c r="D142" s="163" t="s">
        <v>116</v>
      </c>
      <c r="E142" s="164" t="s">
        <v>174</v>
      </c>
      <c r="F142" s="165" t="s">
        <v>175</v>
      </c>
      <c r="G142" s="166" t="s">
        <v>163</v>
      </c>
      <c r="H142" s="167">
        <v>1173.25</v>
      </c>
      <c r="I142" s="168">
        <v>1.53</v>
      </c>
      <c r="J142" s="168">
        <f>ROUND(I142*H142,2)</f>
        <v>1795.0699999999999</v>
      </c>
      <c r="K142" s="169"/>
      <c r="L142" s="29"/>
      <c r="M142" s="170" t="s">
        <v>1</v>
      </c>
      <c r="N142" s="171" t="s">
        <v>38</v>
      </c>
      <c r="O142" s="172">
        <v>0.050999999999999997</v>
      </c>
      <c r="P142" s="172">
        <f>O142*H142</f>
        <v>59.835749999999997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74" t="s">
        <v>120</v>
      </c>
      <c r="AT142" s="174" t="s">
        <v>116</v>
      </c>
      <c r="AU142" s="174" t="s">
        <v>121</v>
      </c>
      <c r="AY142" s="15" t="s">
        <v>114</v>
      </c>
      <c r="BE142" s="175">
        <f>IF(N142="základná",J142,0)</f>
        <v>0</v>
      </c>
      <c r="BF142" s="175">
        <f>IF(N142="znížená",J142,0)</f>
        <v>1795.0699999999999</v>
      </c>
      <c r="BG142" s="175">
        <f>IF(N142="zákl. prenesená",J142,0)</f>
        <v>0</v>
      </c>
      <c r="BH142" s="175">
        <f>IF(N142="zníž. prenesená",J142,0)</f>
        <v>0</v>
      </c>
      <c r="BI142" s="175">
        <f>IF(N142="nulová",J142,0)</f>
        <v>0</v>
      </c>
      <c r="BJ142" s="15" t="s">
        <v>121</v>
      </c>
      <c r="BK142" s="175">
        <f>ROUND(I142*H142,2)</f>
        <v>1795.0699999999999</v>
      </c>
      <c r="BL142" s="15" t="s">
        <v>120</v>
      </c>
      <c r="BM142" s="174" t="s">
        <v>176</v>
      </c>
    </row>
    <row r="143" s="2" customFormat="1" ht="21.75" customHeight="1">
      <c r="A143" s="28"/>
      <c r="B143" s="162"/>
      <c r="C143" s="163" t="s">
        <v>177</v>
      </c>
      <c r="D143" s="163" t="s">
        <v>116</v>
      </c>
      <c r="E143" s="164" t="s">
        <v>178</v>
      </c>
      <c r="F143" s="165" t="s">
        <v>179</v>
      </c>
      <c r="G143" s="166" t="s">
        <v>163</v>
      </c>
      <c r="H143" s="167">
        <v>234.65000000000001</v>
      </c>
      <c r="I143" s="168">
        <v>6.4500000000000002</v>
      </c>
      <c r="J143" s="168">
        <f>ROUND(I143*H143,2)</f>
        <v>1513.49</v>
      </c>
      <c r="K143" s="169"/>
      <c r="L143" s="29"/>
      <c r="M143" s="170" t="s">
        <v>1</v>
      </c>
      <c r="N143" s="171" t="s">
        <v>38</v>
      </c>
      <c r="O143" s="172">
        <v>0.40100000000000002</v>
      </c>
      <c r="P143" s="172">
        <f>O143*H143</f>
        <v>94.094650000000001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74" t="s">
        <v>120</v>
      </c>
      <c r="AT143" s="174" t="s">
        <v>116</v>
      </c>
      <c r="AU143" s="174" t="s">
        <v>121</v>
      </c>
      <c r="AY143" s="15" t="s">
        <v>114</v>
      </c>
      <c r="BE143" s="175">
        <f>IF(N143="základná",J143,0)</f>
        <v>0</v>
      </c>
      <c r="BF143" s="175">
        <f>IF(N143="znížená",J143,0)</f>
        <v>1513.49</v>
      </c>
      <c r="BG143" s="175">
        <f>IF(N143="zákl. prenesená",J143,0)</f>
        <v>0</v>
      </c>
      <c r="BH143" s="175">
        <f>IF(N143="zníž. prenesená",J143,0)</f>
        <v>0</v>
      </c>
      <c r="BI143" s="175">
        <f>IF(N143="nulová",J143,0)</f>
        <v>0</v>
      </c>
      <c r="BJ143" s="15" t="s">
        <v>121</v>
      </c>
      <c r="BK143" s="175">
        <f>ROUND(I143*H143,2)</f>
        <v>1513.49</v>
      </c>
      <c r="BL143" s="15" t="s">
        <v>120</v>
      </c>
      <c r="BM143" s="174" t="s">
        <v>180</v>
      </c>
    </row>
    <row r="144" s="2" customFormat="1" ht="21.75" customHeight="1">
      <c r="A144" s="28"/>
      <c r="B144" s="162"/>
      <c r="C144" s="163" t="s">
        <v>181</v>
      </c>
      <c r="D144" s="163" t="s">
        <v>116</v>
      </c>
      <c r="E144" s="164" t="s">
        <v>182</v>
      </c>
      <c r="F144" s="165" t="s">
        <v>183</v>
      </c>
      <c r="G144" s="166" t="s">
        <v>163</v>
      </c>
      <c r="H144" s="167">
        <v>2346.5</v>
      </c>
      <c r="I144" s="168">
        <v>15.84</v>
      </c>
      <c r="J144" s="168">
        <f>ROUND(I144*H144,2)</f>
        <v>37168.559999999998</v>
      </c>
      <c r="K144" s="169"/>
      <c r="L144" s="29"/>
      <c r="M144" s="170" t="s">
        <v>1</v>
      </c>
      <c r="N144" s="171" t="s">
        <v>38</v>
      </c>
      <c r="O144" s="172">
        <v>0.46899999999999997</v>
      </c>
      <c r="P144" s="172">
        <f>O144*H144</f>
        <v>1100.5084999999999</v>
      </c>
      <c r="Q144" s="172">
        <v>0.00034000000000000002</v>
      </c>
      <c r="R144" s="172">
        <f>Q144*H144</f>
        <v>0.79781000000000002</v>
      </c>
      <c r="S144" s="172">
        <v>0</v>
      </c>
      <c r="T144" s="173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74" t="s">
        <v>120</v>
      </c>
      <c r="AT144" s="174" t="s">
        <v>116</v>
      </c>
      <c r="AU144" s="174" t="s">
        <v>121</v>
      </c>
      <c r="AY144" s="15" t="s">
        <v>114</v>
      </c>
      <c r="BE144" s="175">
        <f>IF(N144="základná",J144,0)</f>
        <v>0</v>
      </c>
      <c r="BF144" s="175">
        <f>IF(N144="znížená",J144,0)</f>
        <v>37168.559999999998</v>
      </c>
      <c r="BG144" s="175">
        <f>IF(N144="zákl. prenesená",J144,0)</f>
        <v>0</v>
      </c>
      <c r="BH144" s="175">
        <f>IF(N144="zníž. prenesená",J144,0)</f>
        <v>0</v>
      </c>
      <c r="BI144" s="175">
        <f>IF(N144="nulová",J144,0)</f>
        <v>0</v>
      </c>
      <c r="BJ144" s="15" t="s">
        <v>121</v>
      </c>
      <c r="BK144" s="175">
        <f>ROUND(I144*H144,2)</f>
        <v>37168.559999999998</v>
      </c>
      <c r="BL144" s="15" t="s">
        <v>120</v>
      </c>
      <c r="BM144" s="174" t="s">
        <v>184</v>
      </c>
    </row>
    <row r="145" s="2" customFormat="1" ht="21.75" customHeight="1">
      <c r="A145" s="28"/>
      <c r="B145" s="162"/>
      <c r="C145" s="163" t="s">
        <v>185</v>
      </c>
      <c r="D145" s="163" t="s">
        <v>116</v>
      </c>
      <c r="E145" s="164" t="s">
        <v>186</v>
      </c>
      <c r="F145" s="165" t="s">
        <v>187</v>
      </c>
      <c r="G145" s="166" t="s">
        <v>163</v>
      </c>
      <c r="H145" s="167">
        <v>234.65000000000001</v>
      </c>
      <c r="I145" s="168">
        <v>8.6199999999999992</v>
      </c>
      <c r="J145" s="168">
        <f>ROUND(I145*H145,2)</f>
        <v>2022.6800000000001</v>
      </c>
      <c r="K145" s="169"/>
      <c r="L145" s="29"/>
      <c r="M145" s="170" t="s">
        <v>1</v>
      </c>
      <c r="N145" s="171" t="s">
        <v>38</v>
      </c>
      <c r="O145" s="172">
        <v>0.53900000000000003</v>
      </c>
      <c r="P145" s="172">
        <f>O145*H145</f>
        <v>126.47635000000001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74" t="s">
        <v>120</v>
      </c>
      <c r="AT145" s="174" t="s">
        <v>116</v>
      </c>
      <c r="AU145" s="174" t="s">
        <v>121</v>
      </c>
      <c r="AY145" s="15" t="s">
        <v>114</v>
      </c>
      <c r="BE145" s="175">
        <f>IF(N145="základná",J145,0)</f>
        <v>0</v>
      </c>
      <c r="BF145" s="175">
        <f>IF(N145="znížená",J145,0)</f>
        <v>2022.6800000000001</v>
      </c>
      <c r="BG145" s="175">
        <f>IF(N145="zákl. prenesená",J145,0)</f>
        <v>0</v>
      </c>
      <c r="BH145" s="175">
        <f>IF(N145="zníž. prenesená",J145,0)</f>
        <v>0</v>
      </c>
      <c r="BI145" s="175">
        <f>IF(N145="nulová",J145,0)</f>
        <v>0</v>
      </c>
      <c r="BJ145" s="15" t="s">
        <v>121</v>
      </c>
      <c r="BK145" s="175">
        <f>ROUND(I145*H145,2)</f>
        <v>2022.6800000000001</v>
      </c>
      <c r="BL145" s="15" t="s">
        <v>120</v>
      </c>
      <c r="BM145" s="174" t="s">
        <v>188</v>
      </c>
    </row>
    <row r="146" s="2" customFormat="1" ht="24.15" customHeight="1">
      <c r="A146" s="28"/>
      <c r="B146" s="162"/>
      <c r="C146" s="163" t="s">
        <v>189</v>
      </c>
      <c r="D146" s="163" t="s">
        <v>116</v>
      </c>
      <c r="E146" s="164" t="s">
        <v>190</v>
      </c>
      <c r="F146" s="165" t="s">
        <v>191</v>
      </c>
      <c r="G146" s="166" t="s">
        <v>163</v>
      </c>
      <c r="H146" s="167">
        <v>12.6</v>
      </c>
      <c r="I146" s="168">
        <v>42.109999999999999</v>
      </c>
      <c r="J146" s="168">
        <f>ROUND(I146*H146,2)</f>
        <v>530.59000000000003</v>
      </c>
      <c r="K146" s="169"/>
      <c r="L146" s="29"/>
      <c r="M146" s="170" t="s">
        <v>1</v>
      </c>
      <c r="N146" s="171" t="s">
        <v>38</v>
      </c>
      <c r="O146" s="172">
        <v>2.653</v>
      </c>
      <c r="P146" s="172">
        <f>O146*H146</f>
        <v>33.427799999999998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74" t="s">
        <v>120</v>
      </c>
      <c r="AT146" s="174" t="s">
        <v>116</v>
      </c>
      <c r="AU146" s="174" t="s">
        <v>121</v>
      </c>
      <c r="AY146" s="15" t="s">
        <v>114</v>
      </c>
      <c r="BE146" s="175">
        <f>IF(N146="základná",J146,0)</f>
        <v>0</v>
      </c>
      <c r="BF146" s="175">
        <f>IF(N146="znížená",J146,0)</f>
        <v>530.59000000000003</v>
      </c>
      <c r="BG146" s="175">
        <f>IF(N146="zákl. prenesená",J146,0)</f>
        <v>0</v>
      </c>
      <c r="BH146" s="175">
        <f>IF(N146="zníž. prenesená",J146,0)</f>
        <v>0</v>
      </c>
      <c r="BI146" s="175">
        <f>IF(N146="nulová",J146,0)</f>
        <v>0</v>
      </c>
      <c r="BJ146" s="15" t="s">
        <v>121</v>
      </c>
      <c r="BK146" s="175">
        <f>ROUND(I146*H146,2)</f>
        <v>530.59000000000003</v>
      </c>
      <c r="BL146" s="15" t="s">
        <v>120</v>
      </c>
      <c r="BM146" s="174" t="s">
        <v>192</v>
      </c>
    </row>
    <row r="147" s="2" customFormat="1" ht="21.75" customHeight="1">
      <c r="A147" s="28"/>
      <c r="B147" s="162"/>
      <c r="C147" s="163" t="s">
        <v>193</v>
      </c>
      <c r="D147" s="163" t="s">
        <v>116</v>
      </c>
      <c r="E147" s="164" t="s">
        <v>194</v>
      </c>
      <c r="F147" s="165" t="s">
        <v>195</v>
      </c>
      <c r="G147" s="166" t="s">
        <v>163</v>
      </c>
      <c r="H147" s="167">
        <v>0.38400000000000001</v>
      </c>
      <c r="I147" s="168">
        <v>74.019999999999996</v>
      </c>
      <c r="J147" s="168">
        <f>ROUND(I147*H147,2)</f>
        <v>28.420000000000002</v>
      </c>
      <c r="K147" s="169"/>
      <c r="L147" s="29"/>
      <c r="M147" s="170" t="s">
        <v>1</v>
      </c>
      <c r="N147" s="171" t="s">
        <v>38</v>
      </c>
      <c r="O147" s="172">
        <v>4.2000000000000002</v>
      </c>
      <c r="P147" s="172">
        <f>O147*H147</f>
        <v>1.6128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74" t="s">
        <v>120</v>
      </c>
      <c r="AT147" s="174" t="s">
        <v>116</v>
      </c>
      <c r="AU147" s="174" t="s">
        <v>121</v>
      </c>
      <c r="AY147" s="15" t="s">
        <v>114</v>
      </c>
      <c r="BE147" s="175">
        <f>IF(N147="základná",J147,0)</f>
        <v>0</v>
      </c>
      <c r="BF147" s="175">
        <f>IF(N147="znížená",J147,0)</f>
        <v>28.420000000000002</v>
      </c>
      <c r="BG147" s="175">
        <f>IF(N147="zákl. prenesená",J147,0)</f>
        <v>0</v>
      </c>
      <c r="BH147" s="175">
        <f>IF(N147="zníž. prenesená",J147,0)</f>
        <v>0</v>
      </c>
      <c r="BI147" s="175">
        <f>IF(N147="nulová",J147,0)</f>
        <v>0</v>
      </c>
      <c r="BJ147" s="15" t="s">
        <v>121</v>
      </c>
      <c r="BK147" s="175">
        <f>ROUND(I147*H147,2)</f>
        <v>28.420000000000002</v>
      </c>
      <c r="BL147" s="15" t="s">
        <v>120</v>
      </c>
      <c r="BM147" s="174" t="s">
        <v>196</v>
      </c>
    </row>
    <row r="148" s="2" customFormat="1" ht="37.8" customHeight="1">
      <c r="A148" s="28"/>
      <c r="B148" s="162"/>
      <c r="C148" s="163" t="s">
        <v>7</v>
      </c>
      <c r="D148" s="163" t="s">
        <v>116</v>
      </c>
      <c r="E148" s="164" t="s">
        <v>197</v>
      </c>
      <c r="F148" s="165" t="s">
        <v>198</v>
      </c>
      <c r="G148" s="166" t="s">
        <v>163</v>
      </c>
      <c r="H148" s="167">
        <v>0.38400000000000001</v>
      </c>
      <c r="I148" s="168">
        <v>16.989999999999998</v>
      </c>
      <c r="J148" s="168">
        <f>ROUND(I148*H148,2)</f>
        <v>6.5199999999999996</v>
      </c>
      <c r="K148" s="169"/>
      <c r="L148" s="29"/>
      <c r="M148" s="170" t="s">
        <v>1</v>
      </c>
      <c r="N148" s="171" t="s">
        <v>38</v>
      </c>
      <c r="O148" s="172">
        <v>0.94999999999999996</v>
      </c>
      <c r="P148" s="172">
        <f>O148*H148</f>
        <v>0.36480000000000001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74" t="s">
        <v>120</v>
      </c>
      <c r="AT148" s="174" t="s">
        <v>116</v>
      </c>
      <c r="AU148" s="174" t="s">
        <v>121</v>
      </c>
      <c r="AY148" s="15" t="s">
        <v>114</v>
      </c>
      <c r="BE148" s="175">
        <f>IF(N148="základná",J148,0)</f>
        <v>0</v>
      </c>
      <c r="BF148" s="175">
        <f>IF(N148="znížená",J148,0)</f>
        <v>6.5199999999999996</v>
      </c>
      <c r="BG148" s="175">
        <f>IF(N148="zákl. prenesená",J148,0)</f>
        <v>0</v>
      </c>
      <c r="BH148" s="175">
        <f>IF(N148="zníž. prenesená",J148,0)</f>
        <v>0</v>
      </c>
      <c r="BI148" s="175">
        <f>IF(N148="nulová",J148,0)</f>
        <v>0</v>
      </c>
      <c r="BJ148" s="15" t="s">
        <v>121</v>
      </c>
      <c r="BK148" s="175">
        <f>ROUND(I148*H148,2)</f>
        <v>6.5199999999999996</v>
      </c>
      <c r="BL148" s="15" t="s">
        <v>120</v>
      </c>
      <c r="BM148" s="174" t="s">
        <v>199</v>
      </c>
    </row>
    <row r="149" s="2" customFormat="1" ht="24.15" customHeight="1">
      <c r="A149" s="28"/>
      <c r="B149" s="162"/>
      <c r="C149" s="163" t="s">
        <v>200</v>
      </c>
      <c r="D149" s="163" t="s">
        <v>116</v>
      </c>
      <c r="E149" s="164" t="s">
        <v>201</v>
      </c>
      <c r="F149" s="165" t="s">
        <v>202</v>
      </c>
      <c r="G149" s="166" t="s">
        <v>163</v>
      </c>
      <c r="H149" s="167">
        <v>4.625</v>
      </c>
      <c r="I149" s="168">
        <v>123.06999999999999</v>
      </c>
      <c r="J149" s="168">
        <f>ROUND(I149*H149,2)</f>
        <v>569.20000000000005</v>
      </c>
      <c r="K149" s="169"/>
      <c r="L149" s="29"/>
      <c r="M149" s="170" t="s">
        <v>1</v>
      </c>
      <c r="N149" s="171" t="s">
        <v>38</v>
      </c>
      <c r="O149" s="172">
        <v>6.9829999999999997</v>
      </c>
      <c r="P149" s="172">
        <f>O149*H149</f>
        <v>32.296374999999998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74" t="s">
        <v>120</v>
      </c>
      <c r="AT149" s="174" t="s">
        <v>116</v>
      </c>
      <c r="AU149" s="174" t="s">
        <v>121</v>
      </c>
      <c r="AY149" s="15" t="s">
        <v>114</v>
      </c>
      <c r="BE149" s="175">
        <f>IF(N149="základná",J149,0)</f>
        <v>0</v>
      </c>
      <c r="BF149" s="175">
        <f>IF(N149="znížená",J149,0)</f>
        <v>569.20000000000005</v>
      </c>
      <c r="BG149" s="175">
        <f>IF(N149="zákl. prenesená",J149,0)</f>
        <v>0</v>
      </c>
      <c r="BH149" s="175">
        <f>IF(N149="zníž. prenesená",J149,0)</f>
        <v>0</v>
      </c>
      <c r="BI149" s="175">
        <f>IF(N149="nulová",J149,0)</f>
        <v>0</v>
      </c>
      <c r="BJ149" s="15" t="s">
        <v>121</v>
      </c>
      <c r="BK149" s="175">
        <f>ROUND(I149*H149,2)</f>
        <v>569.20000000000005</v>
      </c>
      <c r="BL149" s="15" t="s">
        <v>120</v>
      </c>
      <c r="BM149" s="174" t="s">
        <v>203</v>
      </c>
    </row>
    <row r="150" s="2" customFormat="1" ht="21.75" customHeight="1">
      <c r="A150" s="28"/>
      <c r="B150" s="162"/>
      <c r="C150" s="163" t="s">
        <v>204</v>
      </c>
      <c r="D150" s="163" t="s">
        <v>116</v>
      </c>
      <c r="E150" s="164" t="s">
        <v>205</v>
      </c>
      <c r="F150" s="165" t="s">
        <v>206</v>
      </c>
      <c r="G150" s="166" t="s">
        <v>163</v>
      </c>
      <c r="H150" s="167">
        <v>4.625</v>
      </c>
      <c r="I150" s="168">
        <v>40.600000000000001</v>
      </c>
      <c r="J150" s="168">
        <f>ROUND(I150*H150,2)</f>
        <v>187.78</v>
      </c>
      <c r="K150" s="169"/>
      <c r="L150" s="29"/>
      <c r="M150" s="170" t="s">
        <v>1</v>
      </c>
      <c r="N150" s="171" t="s">
        <v>38</v>
      </c>
      <c r="O150" s="172">
        <v>1.9870000000000001</v>
      </c>
      <c r="P150" s="172">
        <f>O150*H150</f>
        <v>9.1898750000000007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74" t="s">
        <v>120</v>
      </c>
      <c r="AT150" s="174" t="s">
        <v>116</v>
      </c>
      <c r="AU150" s="174" t="s">
        <v>121</v>
      </c>
      <c r="AY150" s="15" t="s">
        <v>114</v>
      </c>
      <c r="BE150" s="175">
        <f>IF(N150="základná",J150,0)</f>
        <v>0</v>
      </c>
      <c r="BF150" s="175">
        <f>IF(N150="znížená",J150,0)</f>
        <v>187.78</v>
      </c>
      <c r="BG150" s="175">
        <f>IF(N150="zákl. prenesená",J150,0)</f>
        <v>0</v>
      </c>
      <c r="BH150" s="175">
        <f>IF(N150="zníž. prenesená",J150,0)</f>
        <v>0</v>
      </c>
      <c r="BI150" s="175">
        <f>IF(N150="nulová",J150,0)</f>
        <v>0</v>
      </c>
      <c r="BJ150" s="15" t="s">
        <v>121</v>
      </c>
      <c r="BK150" s="175">
        <f>ROUND(I150*H150,2)</f>
        <v>187.78</v>
      </c>
      <c r="BL150" s="15" t="s">
        <v>120</v>
      </c>
      <c r="BM150" s="174" t="s">
        <v>207</v>
      </c>
    </row>
    <row r="151" s="2" customFormat="1" ht="24.15" customHeight="1">
      <c r="A151" s="28"/>
      <c r="B151" s="162"/>
      <c r="C151" s="163" t="s">
        <v>208</v>
      </c>
      <c r="D151" s="163" t="s">
        <v>116</v>
      </c>
      <c r="E151" s="164" t="s">
        <v>209</v>
      </c>
      <c r="F151" s="165" t="s">
        <v>210</v>
      </c>
      <c r="G151" s="166" t="s">
        <v>136</v>
      </c>
      <c r="H151" s="167">
        <v>30</v>
      </c>
      <c r="I151" s="168">
        <v>15.83</v>
      </c>
      <c r="J151" s="168">
        <f>ROUND(I151*H151,2)</f>
        <v>474.89999999999998</v>
      </c>
      <c r="K151" s="169"/>
      <c r="L151" s="29"/>
      <c r="M151" s="170" t="s">
        <v>1</v>
      </c>
      <c r="N151" s="171" t="s">
        <v>38</v>
      </c>
      <c r="O151" s="172">
        <v>0.249</v>
      </c>
      <c r="P151" s="172">
        <f>O151*H151</f>
        <v>7.4699999999999998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74" t="s">
        <v>120</v>
      </c>
      <c r="AT151" s="174" t="s">
        <v>116</v>
      </c>
      <c r="AU151" s="174" t="s">
        <v>121</v>
      </c>
      <c r="AY151" s="15" t="s">
        <v>114</v>
      </c>
      <c r="BE151" s="175">
        <f>IF(N151="základná",J151,0)</f>
        <v>0</v>
      </c>
      <c r="BF151" s="175">
        <f>IF(N151="znížená",J151,0)</f>
        <v>474.89999999999998</v>
      </c>
      <c r="BG151" s="175">
        <f>IF(N151="zákl. prenesená",J151,0)</f>
        <v>0</v>
      </c>
      <c r="BH151" s="175">
        <f>IF(N151="zníž. prenesená",J151,0)</f>
        <v>0</v>
      </c>
      <c r="BI151" s="175">
        <f>IF(N151="nulová",J151,0)</f>
        <v>0</v>
      </c>
      <c r="BJ151" s="15" t="s">
        <v>121</v>
      </c>
      <c r="BK151" s="175">
        <f>ROUND(I151*H151,2)</f>
        <v>474.89999999999998</v>
      </c>
      <c r="BL151" s="15" t="s">
        <v>120</v>
      </c>
      <c r="BM151" s="174" t="s">
        <v>211</v>
      </c>
    </row>
    <row r="152" s="2" customFormat="1" ht="24.15" customHeight="1">
      <c r="A152" s="28"/>
      <c r="B152" s="162"/>
      <c r="C152" s="163" t="s">
        <v>212</v>
      </c>
      <c r="D152" s="163" t="s">
        <v>116</v>
      </c>
      <c r="E152" s="164" t="s">
        <v>213</v>
      </c>
      <c r="F152" s="165" t="s">
        <v>214</v>
      </c>
      <c r="G152" s="166" t="s">
        <v>163</v>
      </c>
      <c r="H152" s="167">
        <v>250.5</v>
      </c>
      <c r="I152" s="168">
        <v>1.55</v>
      </c>
      <c r="J152" s="168">
        <f>ROUND(I152*H152,2)</f>
        <v>388.27999999999997</v>
      </c>
      <c r="K152" s="169"/>
      <c r="L152" s="29"/>
      <c r="M152" s="170" t="s">
        <v>1</v>
      </c>
      <c r="N152" s="171" t="s">
        <v>38</v>
      </c>
      <c r="O152" s="172">
        <v>0.016</v>
      </c>
      <c r="P152" s="172">
        <f>O152*H152</f>
        <v>4.008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74" t="s">
        <v>120</v>
      </c>
      <c r="AT152" s="174" t="s">
        <v>116</v>
      </c>
      <c r="AU152" s="174" t="s">
        <v>121</v>
      </c>
      <c r="AY152" s="15" t="s">
        <v>114</v>
      </c>
      <c r="BE152" s="175">
        <f>IF(N152="základná",J152,0)</f>
        <v>0</v>
      </c>
      <c r="BF152" s="175">
        <f>IF(N152="znížená",J152,0)</f>
        <v>388.27999999999997</v>
      </c>
      <c r="BG152" s="175">
        <f>IF(N152="zákl. prenesená",J152,0)</f>
        <v>0</v>
      </c>
      <c r="BH152" s="175">
        <f>IF(N152="zníž. prenesená",J152,0)</f>
        <v>0</v>
      </c>
      <c r="BI152" s="175">
        <f>IF(N152="nulová",J152,0)</f>
        <v>0</v>
      </c>
      <c r="BJ152" s="15" t="s">
        <v>121</v>
      </c>
      <c r="BK152" s="175">
        <f>ROUND(I152*H152,2)</f>
        <v>388.27999999999997</v>
      </c>
      <c r="BL152" s="15" t="s">
        <v>120</v>
      </c>
      <c r="BM152" s="174" t="s">
        <v>215</v>
      </c>
    </row>
    <row r="153" s="2" customFormat="1" ht="24.15" customHeight="1">
      <c r="A153" s="28"/>
      <c r="B153" s="162"/>
      <c r="C153" s="163" t="s">
        <v>216</v>
      </c>
      <c r="D153" s="163" t="s">
        <v>116</v>
      </c>
      <c r="E153" s="164" t="s">
        <v>217</v>
      </c>
      <c r="F153" s="165" t="s">
        <v>218</v>
      </c>
      <c r="G153" s="166" t="s">
        <v>163</v>
      </c>
      <c r="H153" s="167">
        <v>250.5</v>
      </c>
      <c r="I153" s="168">
        <v>1.55</v>
      </c>
      <c r="J153" s="168">
        <f>ROUND(I153*H153,2)</f>
        <v>388.27999999999997</v>
      </c>
      <c r="K153" s="169"/>
      <c r="L153" s="29"/>
      <c r="M153" s="170" t="s">
        <v>1</v>
      </c>
      <c r="N153" s="171" t="s">
        <v>38</v>
      </c>
      <c r="O153" s="172">
        <v>0.016</v>
      </c>
      <c r="P153" s="172">
        <f>O153*H153</f>
        <v>4.008</v>
      </c>
      <c r="Q153" s="172">
        <v>0</v>
      </c>
      <c r="R153" s="172">
        <f>Q153*H153</f>
        <v>0</v>
      </c>
      <c r="S153" s="172">
        <v>0</v>
      </c>
      <c r="T153" s="173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74" t="s">
        <v>120</v>
      </c>
      <c r="AT153" s="174" t="s">
        <v>116</v>
      </c>
      <c r="AU153" s="174" t="s">
        <v>121</v>
      </c>
      <c r="AY153" s="15" t="s">
        <v>114</v>
      </c>
      <c r="BE153" s="175">
        <f>IF(N153="základná",J153,0)</f>
        <v>0</v>
      </c>
      <c r="BF153" s="175">
        <f>IF(N153="znížená",J153,0)</f>
        <v>388.27999999999997</v>
      </c>
      <c r="BG153" s="175">
        <f>IF(N153="zákl. prenesená",J153,0)</f>
        <v>0</v>
      </c>
      <c r="BH153" s="175">
        <f>IF(N153="zníž. prenesená",J153,0)</f>
        <v>0</v>
      </c>
      <c r="BI153" s="175">
        <f>IF(N153="nulová",J153,0)</f>
        <v>0</v>
      </c>
      <c r="BJ153" s="15" t="s">
        <v>121</v>
      </c>
      <c r="BK153" s="175">
        <f>ROUND(I153*H153,2)</f>
        <v>388.27999999999997</v>
      </c>
      <c r="BL153" s="15" t="s">
        <v>120</v>
      </c>
      <c r="BM153" s="174" t="s">
        <v>219</v>
      </c>
    </row>
    <row r="154" s="2" customFormat="1" ht="44.25" customHeight="1">
      <c r="A154" s="28"/>
      <c r="B154" s="162"/>
      <c r="C154" s="163" t="s">
        <v>220</v>
      </c>
      <c r="D154" s="163" t="s">
        <v>116</v>
      </c>
      <c r="E154" s="164" t="s">
        <v>221</v>
      </c>
      <c r="F154" s="165" t="s">
        <v>222</v>
      </c>
      <c r="G154" s="166" t="s">
        <v>163</v>
      </c>
      <c r="H154" s="167">
        <v>1834.8</v>
      </c>
      <c r="I154" s="168">
        <v>1.77</v>
      </c>
      <c r="J154" s="168">
        <f>ROUND(I154*H154,2)</f>
        <v>3247.5999999999999</v>
      </c>
      <c r="K154" s="169"/>
      <c r="L154" s="29"/>
      <c r="M154" s="170" t="s">
        <v>1</v>
      </c>
      <c r="N154" s="171" t="s">
        <v>38</v>
      </c>
      <c r="O154" s="172">
        <v>0.023</v>
      </c>
      <c r="P154" s="172">
        <f>O154*H154</f>
        <v>42.200399999999995</v>
      </c>
      <c r="Q154" s="172">
        <v>0</v>
      </c>
      <c r="R154" s="172">
        <f>Q154*H154</f>
        <v>0</v>
      </c>
      <c r="S154" s="172">
        <v>0</v>
      </c>
      <c r="T154" s="173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74" t="s">
        <v>120</v>
      </c>
      <c r="AT154" s="174" t="s">
        <v>116</v>
      </c>
      <c r="AU154" s="174" t="s">
        <v>121</v>
      </c>
      <c r="AY154" s="15" t="s">
        <v>114</v>
      </c>
      <c r="BE154" s="175">
        <f>IF(N154="základná",J154,0)</f>
        <v>0</v>
      </c>
      <c r="BF154" s="175">
        <f>IF(N154="znížená",J154,0)</f>
        <v>3247.5999999999999</v>
      </c>
      <c r="BG154" s="175">
        <f>IF(N154="zákl. prenesená",J154,0)</f>
        <v>0</v>
      </c>
      <c r="BH154" s="175">
        <f>IF(N154="zníž. prenesená",J154,0)</f>
        <v>0</v>
      </c>
      <c r="BI154" s="175">
        <f>IF(N154="nulová",J154,0)</f>
        <v>0</v>
      </c>
      <c r="BJ154" s="15" t="s">
        <v>121</v>
      </c>
      <c r="BK154" s="175">
        <f>ROUND(I154*H154,2)</f>
        <v>3247.5999999999999</v>
      </c>
      <c r="BL154" s="15" t="s">
        <v>120</v>
      </c>
      <c r="BM154" s="174" t="s">
        <v>223</v>
      </c>
    </row>
    <row r="155" s="2" customFormat="1" ht="33" customHeight="1">
      <c r="A155" s="28"/>
      <c r="B155" s="162"/>
      <c r="C155" s="163" t="s">
        <v>224</v>
      </c>
      <c r="D155" s="163" t="s">
        <v>116</v>
      </c>
      <c r="E155" s="164" t="s">
        <v>225</v>
      </c>
      <c r="F155" s="165" t="s">
        <v>226</v>
      </c>
      <c r="G155" s="166" t="s">
        <v>163</v>
      </c>
      <c r="H155" s="167">
        <v>448.19999999999999</v>
      </c>
      <c r="I155" s="168">
        <v>4.29</v>
      </c>
      <c r="J155" s="168">
        <f>ROUND(I155*H155,2)</f>
        <v>1922.78</v>
      </c>
      <c r="K155" s="169"/>
      <c r="L155" s="29"/>
      <c r="M155" s="170" t="s">
        <v>1</v>
      </c>
      <c r="N155" s="171" t="s">
        <v>38</v>
      </c>
      <c r="O155" s="172">
        <v>0.11600000000000001</v>
      </c>
      <c r="P155" s="172">
        <f>O155*H155</f>
        <v>51.991199999999999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74" t="s">
        <v>120</v>
      </c>
      <c r="AT155" s="174" t="s">
        <v>116</v>
      </c>
      <c r="AU155" s="174" t="s">
        <v>121</v>
      </c>
      <c r="AY155" s="15" t="s">
        <v>114</v>
      </c>
      <c r="BE155" s="175">
        <f>IF(N155="základná",J155,0)</f>
        <v>0</v>
      </c>
      <c r="BF155" s="175">
        <f>IF(N155="znížená",J155,0)</f>
        <v>1922.78</v>
      </c>
      <c r="BG155" s="175">
        <f>IF(N155="zákl. prenesená",J155,0)</f>
        <v>0</v>
      </c>
      <c r="BH155" s="175">
        <f>IF(N155="zníž. prenesená",J155,0)</f>
        <v>0</v>
      </c>
      <c r="BI155" s="175">
        <f>IF(N155="nulová",J155,0)</f>
        <v>0</v>
      </c>
      <c r="BJ155" s="15" t="s">
        <v>121</v>
      </c>
      <c r="BK155" s="175">
        <f>ROUND(I155*H155,2)</f>
        <v>1922.78</v>
      </c>
      <c r="BL155" s="15" t="s">
        <v>120</v>
      </c>
      <c r="BM155" s="174" t="s">
        <v>227</v>
      </c>
    </row>
    <row r="156" s="2" customFormat="1" ht="24.15" customHeight="1">
      <c r="A156" s="28"/>
      <c r="B156" s="162"/>
      <c r="C156" s="163" t="s">
        <v>228</v>
      </c>
      <c r="D156" s="163" t="s">
        <v>116</v>
      </c>
      <c r="E156" s="164" t="s">
        <v>229</v>
      </c>
      <c r="F156" s="165" t="s">
        <v>230</v>
      </c>
      <c r="G156" s="166" t="s">
        <v>163</v>
      </c>
      <c r="H156" s="167">
        <v>2415</v>
      </c>
      <c r="I156" s="168">
        <v>9.5099999999999998</v>
      </c>
      <c r="J156" s="168">
        <f>ROUND(I156*H156,2)</f>
        <v>22966.650000000001</v>
      </c>
      <c r="K156" s="169"/>
      <c r="L156" s="29"/>
      <c r="M156" s="170" t="s">
        <v>1</v>
      </c>
      <c r="N156" s="171" t="s">
        <v>38</v>
      </c>
      <c r="O156" s="172">
        <v>0.51100000000000001</v>
      </c>
      <c r="P156" s="172">
        <f>O156*H156</f>
        <v>1234.0650000000001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74" t="s">
        <v>120</v>
      </c>
      <c r="AT156" s="174" t="s">
        <v>116</v>
      </c>
      <c r="AU156" s="174" t="s">
        <v>121</v>
      </c>
      <c r="AY156" s="15" t="s">
        <v>114</v>
      </c>
      <c r="BE156" s="175">
        <f>IF(N156="základná",J156,0)</f>
        <v>0</v>
      </c>
      <c r="BF156" s="175">
        <f>IF(N156="znížená",J156,0)</f>
        <v>22966.650000000001</v>
      </c>
      <c r="BG156" s="175">
        <f>IF(N156="zákl. prenesená",J156,0)</f>
        <v>0</v>
      </c>
      <c r="BH156" s="175">
        <f>IF(N156="zníž. prenesená",J156,0)</f>
        <v>0</v>
      </c>
      <c r="BI156" s="175">
        <f>IF(N156="nulová",J156,0)</f>
        <v>0</v>
      </c>
      <c r="BJ156" s="15" t="s">
        <v>121</v>
      </c>
      <c r="BK156" s="175">
        <f>ROUND(I156*H156,2)</f>
        <v>22966.650000000001</v>
      </c>
      <c r="BL156" s="15" t="s">
        <v>120</v>
      </c>
      <c r="BM156" s="174" t="s">
        <v>231</v>
      </c>
    </row>
    <row r="157" s="2" customFormat="1" ht="21.75" customHeight="1">
      <c r="A157" s="28"/>
      <c r="B157" s="162"/>
      <c r="C157" s="163" t="s">
        <v>232</v>
      </c>
      <c r="D157" s="163" t="s">
        <v>116</v>
      </c>
      <c r="E157" s="164" t="s">
        <v>233</v>
      </c>
      <c r="F157" s="165" t="s">
        <v>234</v>
      </c>
      <c r="G157" s="166" t="s">
        <v>119</v>
      </c>
      <c r="H157" s="167">
        <v>2298</v>
      </c>
      <c r="I157" s="168">
        <v>1.25</v>
      </c>
      <c r="J157" s="168">
        <f>ROUND(I157*H157,2)</f>
        <v>2872.5</v>
      </c>
      <c r="K157" s="169"/>
      <c r="L157" s="29"/>
      <c r="M157" s="170" t="s">
        <v>1</v>
      </c>
      <c r="N157" s="171" t="s">
        <v>38</v>
      </c>
      <c r="O157" s="172">
        <v>0.010999999999999999</v>
      </c>
      <c r="P157" s="172">
        <f>O157*H157</f>
        <v>25.277999999999999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74" t="s">
        <v>120</v>
      </c>
      <c r="AT157" s="174" t="s">
        <v>116</v>
      </c>
      <c r="AU157" s="174" t="s">
        <v>121</v>
      </c>
      <c r="AY157" s="15" t="s">
        <v>114</v>
      </c>
      <c r="BE157" s="175">
        <f>IF(N157="základná",J157,0)</f>
        <v>0</v>
      </c>
      <c r="BF157" s="175">
        <f>IF(N157="znížená",J157,0)</f>
        <v>2872.5</v>
      </c>
      <c r="BG157" s="175">
        <f>IF(N157="zákl. prenesená",J157,0)</f>
        <v>0</v>
      </c>
      <c r="BH157" s="175">
        <f>IF(N157="zníž. prenesená",J157,0)</f>
        <v>0</v>
      </c>
      <c r="BI157" s="175">
        <f>IF(N157="nulová",J157,0)</f>
        <v>0</v>
      </c>
      <c r="BJ157" s="15" t="s">
        <v>121</v>
      </c>
      <c r="BK157" s="175">
        <f>ROUND(I157*H157,2)</f>
        <v>2872.5</v>
      </c>
      <c r="BL157" s="15" t="s">
        <v>120</v>
      </c>
      <c r="BM157" s="174" t="s">
        <v>235</v>
      </c>
    </row>
    <row r="158" s="2" customFormat="1" ht="33" customHeight="1">
      <c r="A158" s="28"/>
      <c r="B158" s="162"/>
      <c r="C158" s="163" t="s">
        <v>236</v>
      </c>
      <c r="D158" s="163" t="s">
        <v>116</v>
      </c>
      <c r="E158" s="164" t="s">
        <v>237</v>
      </c>
      <c r="F158" s="165" t="s">
        <v>238</v>
      </c>
      <c r="G158" s="166" t="s">
        <v>163</v>
      </c>
      <c r="H158" s="167">
        <v>1834.8</v>
      </c>
      <c r="I158" s="168">
        <v>1.1499999999999999</v>
      </c>
      <c r="J158" s="168">
        <f>ROUND(I158*H158,2)</f>
        <v>2110.02</v>
      </c>
      <c r="K158" s="169"/>
      <c r="L158" s="29"/>
      <c r="M158" s="170" t="s">
        <v>1</v>
      </c>
      <c r="N158" s="171" t="s">
        <v>38</v>
      </c>
      <c r="O158" s="172">
        <v>0.031</v>
      </c>
      <c r="P158" s="172">
        <f>O158*H158</f>
        <v>56.878799999999998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74" t="s">
        <v>120</v>
      </c>
      <c r="AT158" s="174" t="s">
        <v>116</v>
      </c>
      <c r="AU158" s="174" t="s">
        <v>121</v>
      </c>
      <c r="AY158" s="15" t="s">
        <v>114</v>
      </c>
      <c r="BE158" s="175">
        <f>IF(N158="základná",J158,0)</f>
        <v>0</v>
      </c>
      <c r="BF158" s="175">
        <f>IF(N158="znížená",J158,0)</f>
        <v>2110.02</v>
      </c>
      <c r="BG158" s="175">
        <f>IF(N158="zákl. prenesená",J158,0)</f>
        <v>0</v>
      </c>
      <c r="BH158" s="175">
        <f>IF(N158="zníž. prenesená",J158,0)</f>
        <v>0</v>
      </c>
      <c r="BI158" s="175">
        <f>IF(N158="nulová",J158,0)</f>
        <v>0</v>
      </c>
      <c r="BJ158" s="15" t="s">
        <v>121</v>
      </c>
      <c r="BK158" s="175">
        <f>ROUND(I158*H158,2)</f>
        <v>2110.02</v>
      </c>
      <c r="BL158" s="15" t="s">
        <v>120</v>
      </c>
      <c r="BM158" s="174" t="s">
        <v>239</v>
      </c>
    </row>
    <row r="159" s="2" customFormat="1" ht="24.15" customHeight="1">
      <c r="A159" s="28"/>
      <c r="B159" s="162"/>
      <c r="C159" s="163" t="s">
        <v>240</v>
      </c>
      <c r="D159" s="163" t="s">
        <v>116</v>
      </c>
      <c r="E159" s="164" t="s">
        <v>241</v>
      </c>
      <c r="F159" s="165" t="s">
        <v>242</v>
      </c>
      <c r="G159" s="166" t="s">
        <v>119</v>
      </c>
      <c r="H159" s="167">
        <v>1506</v>
      </c>
      <c r="I159" s="168">
        <v>1.03</v>
      </c>
      <c r="J159" s="168">
        <f>ROUND(I159*H159,2)</f>
        <v>1551.1800000000001</v>
      </c>
      <c r="K159" s="169"/>
      <c r="L159" s="29"/>
      <c r="M159" s="170" t="s">
        <v>1</v>
      </c>
      <c r="N159" s="171" t="s">
        <v>38</v>
      </c>
      <c r="O159" s="172">
        <v>0.071429999999999994</v>
      </c>
      <c r="P159" s="172">
        <f>O159*H159</f>
        <v>107.57357999999999</v>
      </c>
      <c r="Q159" s="172">
        <v>0</v>
      </c>
      <c r="R159" s="172">
        <f>Q159*H159</f>
        <v>0</v>
      </c>
      <c r="S159" s="172">
        <v>0</v>
      </c>
      <c r="T159" s="173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74" t="s">
        <v>120</v>
      </c>
      <c r="AT159" s="174" t="s">
        <v>116</v>
      </c>
      <c r="AU159" s="174" t="s">
        <v>121</v>
      </c>
      <c r="AY159" s="15" t="s">
        <v>114</v>
      </c>
      <c r="BE159" s="175">
        <f>IF(N159="základná",J159,0)</f>
        <v>0</v>
      </c>
      <c r="BF159" s="175">
        <f>IF(N159="znížená",J159,0)</f>
        <v>1551.1800000000001</v>
      </c>
      <c r="BG159" s="175">
        <f>IF(N159="zákl. prenesená",J159,0)</f>
        <v>0</v>
      </c>
      <c r="BH159" s="175">
        <f>IF(N159="zníž. prenesená",J159,0)</f>
        <v>0</v>
      </c>
      <c r="BI159" s="175">
        <f>IF(N159="nulová",J159,0)</f>
        <v>0</v>
      </c>
      <c r="BJ159" s="15" t="s">
        <v>121</v>
      </c>
      <c r="BK159" s="175">
        <f>ROUND(I159*H159,2)</f>
        <v>1551.1800000000001</v>
      </c>
      <c r="BL159" s="15" t="s">
        <v>120</v>
      </c>
      <c r="BM159" s="174" t="s">
        <v>243</v>
      </c>
    </row>
    <row r="160" s="2" customFormat="1" ht="49.05" customHeight="1">
      <c r="A160" s="28"/>
      <c r="B160" s="162"/>
      <c r="C160" s="176" t="s">
        <v>244</v>
      </c>
      <c r="D160" s="176" t="s">
        <v>245</v>
      </c>
      <c r="E160" s="177" t="s">
        <v>246</v>
      </c>
      <c r="F160" s="178" t="s">
        <v>247</v>
      </c>
      <c r="G160" s="179" t="s">
        <v>248</v>
      </c>
      <c r="H160" s="180">
        <v>46.534999999999997</v>
      </c>
      <c r="I160" s="181">
        <v>7.1399999999999997</v>
      </c>
      <c r="J160" s="181">
        <f>ROUND(I160*H160,2)</f>
        <v>332.25999999999999</v>
      </c>
      <c r="K160" s="182"/>
      <c r="L160" s="183"/>
      <c r="M160" s="184" t="s">
        <v>1</v>
      </c>
      <c r="N160" s="185" t="s">
        <v>38</v>
      </c>
      <c r="O160" s="172">
        <v>0</v>
      </c>
      <c r="P160" s="172">
        <f>O160*H160</f>
        <v>0</v>
      </c>
      <c r="Q160" s="172">
        <v>0.001</v>
      </c>
      <c r="R160" s="172">
        <f>Q160*H160</f>
        <v>0.046535</v>
      </c>
      <c r="S160" s="172">
        <v>0</v>
      </c>
      <c r="T160" s="173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74" t="s">
        <v>146</v>
      </c>
      <c r="AT160" s="174" t="s">
        <v>245</v>
      </c>
      <c r="AU160" s="174" t="s">
        <v>121</v>
      </c>
      <c r="AY160" s="15" t="s">
        <v>114</v>
      </c>
      <c r="BE160" s="175">
        <f>IF(N160="základná",J160,0)</f>
        <v>0</v>
      </c>
      <c r="BF160" s="175">
        <f>IF(N160="znížená",J160,0)</f>
        <v>332.25999999999999</v>
      </c>
      <c r="BG160" s="175">
        <f>IF(N160="zákl. prenesená",J160,0)</f>
        <v>0</v>
      </c>
      <c r="BH160" s="175">
        <f>IF(N160="zníž. prenesená",J160,0)</f>
        <v>0</v>
      </c>
      <c r="BI160" s="175">
        <f>IF(N160="nulová",J160,0)</f>
        <v>0</v>
      </c>
      <c r="BJ160" s="15" t="s">
        <v>121</v>
      </c>
      <c r="BK160" s="175">
        <f>ROUND(I160*H160,2)</f>
        <v>332.25999999999999</v>
      </c>
      <c r="BL160" s="15" t="s">
        <v>120</v>
      </c>
      <c r="BM160" s="174" t="s">
        <v>249</v>
      </c>
    </row>
    <row r="161" s="2" customFormat="1" ht="21.75" customHeight="1">
      <c r="A161" s="28"/>
      <c r="B161" s="162"/>
      <c r="C161" s="163" t="s">
        <v>250</v>
      </c>
      <c r="D161" s="163" t="s">
        <v>116</v>
      </c>
      <c r="E161" s="164" t="s">
        <v>251</v>
      </c>
      <c r="F161" s="165" t="s">
        <v>252</v>
      </c>
      <c r="G161" s="166" t="s">
        <v>119</v>
      </c>
      <c r="H161" s="167">
        <v>2664</v>
      </c>
      <c r="I161" s="168">
        <v>0.42999999999999999</v>
      </c>
      <c r="J161" s="168">
        <f>ROUND(I161*H161,2)</f>
        <v>1145.52</v>
      </c>
      <c r="K161" s="169"/>
      <c r="L161" s="29"/>
      <c r="M161" s="170" t="s">
        <v>1</v>
      </c>
      <c r="N161" s="171" t="s">
        <v>38</v>
      </c>
      <c r="O161" s="172">
        <v>0.021999999999999999</v>
      </c>
      <c r="P161" s="172">
        <f>O161*H161</f>
        <v>58.607999999999997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74" t="s">
        <v>120</v>
      </c>
      <c r="AT161" s="174" t="s">
        <v>116</v>
      </c>
      <c r="AU161" s="174" t="s">
        <v>121</v>
      </c>
      <c r="AY161" s="15" t="s">
        <v>114</v>
      </c>
      <c r="BE161" s="175">
        <f>IF(N161="základná",J161,0)</f>
        <v>0</v>
      </c>
      <c r="BF161" s="175">
        <f>IF(N161="znížená",J161,0)</f>
        <v>1145.52</v>
      </c>
      <c r="BG161" s="175">
        <f>IF(N161="zákl. prenesená",J161,0)</f>
        <v>0</v>
      </c>
      <c r="BH161" s="175">
        <f>IF(N161="zníž. prenesená",J161,0)</f>
        <v>0</v>
      </c>
      <c r="BI161" s="175">
        <f>IF(N161="nulová",J161,0)</f>
        <v>0</v>
      </c>
      <c r="BJ161" s="15" t="s">
        <v>121</v>
      </c>
      <c r="BK161" s="175">
        <f>ROUND(I161*H161,2)</f>
        <v>1145.52</v>
      </c>
      <c r="BL161" s="15" t="s">
        <v>120</v>
      </c>
      <c r="BM161" s="174" t="s">
        <v>253</v>
      </c>
    </row>
    <row r="162" s="2" customFormat="1" ht="21.75" customHeight="1">
      <c r="A162" s="28"/>
      <c r="B162" s="162"/>
      <c r="C162" s="163" t="s">
        <v>254</v>
      </c>
      <c r="D162" s="163" t="s">
        <v>116</v>
      </c>
      <c r="E162" s="164" t="s">
        <v>255</v>
      </c>
      <c r="F162" s="165" t="s">
        <v>256</v>
      </c>
      <c r="G162" s="166" t="s">
        <v>119</v>
      </c>
      <c r="H162" s="167">
        <v>4534</v>
      </c>
      <c r="I162" s="168">
        <v>0.67000000000000004</v>
      </c>
      <c r="J162" s="168">
        <f>ROUND(I162*H162,2)</f>
        <v>3037.7800000000002</v>
      </c>
      <c r="K162" s="169"/>
      <c r="L162" s="29"/>
      <c r="M162" s="170" t="s">
        <v>1</v>
      </c>
      <c r="N162" s="171" t="s">
        <v>38</v>
      </c>
      <c r="O162" s="172">
        <v>0.028000000000000001</v>
      </c>
      <c r="P162" s="172">
        <f>O162*H162</f>
        <v>126.952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74" t="s">
        <v>120</v>
      </c>
      <c r="AT162" s="174" t="s">
        <v>116</v>
      </c>
      <c r="AU162" s="174" t="s">
        <v>121</v>
      </c>
      <c r="AY162" s="15" t="s">
        <v>114</v>
      </c>
      <c r="BE162" s="175">
        <f>IF(N162="základná",J162,0)</f>
        <v>0</v>
      </c>
      <c r="BF162" s="175">
        <f>IF(N162="znížená",J162,0)</f>
        <v>3037.7800000000002</v>
      </c>
      <c r="BG162" s="175">
        <f>IF(N162="zákl. prenesená",J162,0)</f>
        <v>0</v>
      </c>
      <c r="BH162" s="175">
        <f>IF(N162="zníž. prenesená",J162,0)</f>
        <v>0</v>
      </c>
      <c r="BI162" s="175">
        <f>IF(N162="nulová",J162,0)</f>
        <v>0</v>
      </c>
      <c r="BJ162" s="15" t="s">
        <v>121</v>
      </c>
      <c r="BK162" s="175">
        <f>ROUND(I162*H162,2)</f>
        <v>3037.7800000000002</v>
      </c>
      <c r="BL162" s="15" t="s">
        <v>120</v>
      </c>
      <c r="BM162" s="174" t="s">
        <v>257</v>
      </c>
    </row>
    <row r="163" s="2" customFormat="1" ht="24.15" customHeight="1">
      <c r="A163" s="28"/>
      <c r="B163" s="162"/>
      <c r="C163" s="163" t="s">
        <v>258</v>
      </c>
      <c r="D163" s="163" t="s">
        <v>116</v>
      </c>
      <c r="E163" s="164" t="s">
        <v>259</v>
      </c>
      <c r="F163" s="165" t="s">
        <v>260</v>
      </c>
      <c r="G163" s="166" t="s">
        <v>119</v>
      </c>
      <c r="H163" s="167">
        <v>1728</v>
      </c>
      <c r="I163" s="168">
        <v>2.04</v>
      </c>
      <c r="J163" s="168">
        <f>ROUND(I163*H163,2)</f>
        <v>3525.1199999999999</v>
      </c>
      <c r="K163" s="169"/>
      <c r="L163" s="29"/>
      <c r="M163" s="170" t="s">
        <v>1</v>
      </c>
      <c r="N163" s="171" t="s">
        <v>38</v>
      </c>
      <c r="O163" s="172">
        <v>0.11700000000000001</v>
      </c>
      <c r="P163" s="172">
        <f>O163*H163</f>
        <v>202.17600000000002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74" t="s">
        <v>120</v>
      </c>
      <c r="AT163" s="174" t="s">
        <v>116</v>
      </c>
      <c r="AU163" s="174" t="s">
        <v>121</v>
      </c>
      <c r="AY163" s="15" t="s">
        <v>114</v>
      </c>
      <c r="BE163" s="175">
        <f>IF(N163="základná",J163,0)</f>
        <v>0</v>
      </c>
      <c r="BF163" s="175">
        <f>IF(N163="znížená",J163,0)</f>
        <v>3525.1199999999999</v>
      </c>
      <c r="BG163" s="175">
        <f>IF(N163="zákl. prenesená",J163,0)</f>
        <v>0</v>
      </c>
      <c r="BH163" s="175">
        <f>IF(N163="zníž. prenesená",J163,0)</f>
        <v>0</v>
      </c>
      <c r="BI163" s="175">
        <f>IF(N163="nulová",J163,0)</f>
        <v>0</v>
      </c>
      <c r="BJ163" s="15" t="s">
        <v>121</v>
      </c>
      <c r="BK163" s="175">
        <f>ROUND(I163*H163,2)</f>
        <v>3525.1199999999999</v>
      </c>
      <c r="BL163" s="15" t="s">
        <v>120</v>
      </c>
      <c r="BM163" s="174" t="s">
        <v>261</v>
      </c>
    </row>
    <row r="164" s="2" customFormat="1" ht="24.15" customHeight="1">
      <c r="A164" s="28"/>
      <c r="B164" s="162"/>
      <c r="C164" s="163" t="s">
        <v>262</v>
      </c>
      <c r="D164" s="163" t="s">
        <v>116</v>
      </c>
      <c r="E164" s="164" t="s">
        <v>263</v>
      </c>
      <c r="F164" s="165" t="s">
        <v>264</v>
      </c>
      <c r="G164" s="166" t="s">
        <v>119</v>
      </c>
      <c r="H164" s="167">
        <v>1728</v>
      </c>
      <c r="I164" s="168">
        <v>3.3399999999999999</v>
      </c>
      <c r="J164" s="168">
        <f>ROUND(I164*H164,2)</f>
        <v>5771.5200000000004</v>
      </c>
      <c r="K164" s="169"/>
      <c r="L164" s="29"/>
      <c r="M164" s="170" t="s">
        <v>1</v>
      </c>
      <c r="N164" s="171" t="s">
        <v>38</v>
      </c>
      <c r="O164" s="172">
        <v>0.217</v>
      </c>
      <c r="P164" s="172">
        <f>O164*H164</f>
        <v>374.976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74" t="s">
        <v>120</v>
      </c>
      <c r="AT164" s="174" t="s">
        <v>116</v>
      </c>
      <c r="AU164" s="174" t="s">
        <v>121</v>
      </c>
      <c r="AY164" s="15" t="s">
        <v>114</v>
      </c>
      <c r="BE164" s="175">
        <f>IF(N164="základná",J164,0)</f>
        <v>0</v>
      </c>
      <c r="BF164" s="175">
        <f>IF(N164="znížená",J164,0)</f>
        <v>5771.5200000000004</v>
      </c>
      <c r="BG164" s="175">
        <f>IF(N164="zákl. prenesená",J164,0)</f>
        <v>0</v>
      </c>
      <c r="BH164" s="175">
        <f>IF(N164="zníž. prenesená",J164,0)</f>
        <v>0</v>
      </c>
      <c r="BI164" s="175">
        <f>IF(N164="nulová",J164,0)</f>
        <v>0</v>
      </c>
      <c r="BJ164" s="15" t="s">
        <v>121</v>
      </c>
      <c r="BK164" s="175">
        <f>ROUND(I164*H164,2)</f>
        <v>5771.5200000000004</v>
      </c>
      <c r="BL164" s="15" t="s">
        <v>120</v>
      </c>
      <c r="BM164" s="174" t="s">
        <v>265</v>
      </c>
    </row>
    <row r="165" s="2" customFormat="1" ht="37.8" customHeight="1">
      <c r="A165" s="28"/>
      <c r="B165" s="162"/>
      <c r="C165" s="163" t="s">
        <v>266</v>
      </c>
      <c r="D165" s="163" t="s">
        <v>116</v>
      </c>
      <c r="E165" s="164" t="s">
        <v>267</v>
      </c>
      <c r="F165" s="165" t="s">
        <v>268</v>
      </c>
      <c r="G165" s="166" t="s">
        <v>119</v>
      </c>
      <c r="H165" s="167">
        <v>1506</v>
      </c>
      <c r="I165" s="168">
        <v>1.3899999999999999</v>
      </c>
      <c r="J165" s="168">
        <f>ROUND(I165*H165,2)</f>
        <v>2093.3400000000001</v>
      </c>
      <c r="K165" s="169"/>
      <c r="L165" s="29"/>
      <c r="M165" s="170" t="s">
        <v>1</v>
      </c>
      <c r="N165" s="171" t="s">
        <v>38</v>
      </c>
      <c r="O165" s="172">
        <v>0.057000000000000002</v>
      </c>
      <c r="P165" s="172">
        <f>O165*H165</f>
        <v>85.841999999999999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74" t="s">
        <v>120</v>
      </c>
      <c r="AT165" s="174" t="s">
        <v>116</v>
      </c>
      <c r="AU165" s="174" t="s">
        <v>121</v>
      </c>
      <c r="AY165" s="15" t="s">
        <v>114</v>
      </c>
      <c r="BE165" s="175">
        <f>IF(N165="základná",J165,0)</f>
        <v>0</v>
      </c>
      <c r="BF165" s="175">
        <f>IF(N165="znížená",J165,0)</f>
        <v>2093.3400000000001</v>
      </c>
      <c r="BG165" s="175">
        <f>IF(N165="zákl. prenesená",J165,0)</f>
        <v>0</v>
      </c>
      <c r="BH165" s="175">
        <f>IF(N165="zníž. prenesená",J165,0)</f>
        <v>0</v>
      </c>
      <c r="BI165" s="175">
        <f>IF(N165="nulová",J165,0)</f>
        <v>0</v>
      </c>
      <c r="BJ165" s="15" t="s">
        <v>121</v>
      </c>
      <c r="BK165" s="175">
        <f>ROUND(I165*H165,2)</f>
        <v>2093.3400000000001</v>
      </c>
      <c r="BL165" s="15" t="s">
        <v>120</v>
      </c>
      <c r="BM165" s="174" t="s">
        <v>269</v>
      </c>
    </row>
    <row r="166" s="12" customFormat="1" ht="22.8" customHeight="1">
      <c r="A166" s="12"/>
      <c r="B166" s="150"/>
      <c r="C166" s="12"/>
      <c r="D166" s="151" t="s">
        <v>71</v>
      </c>
      <c r="E166" s="160" t="s">
        <v>121</v>
      </c>
      <c r="F166" s="160" t="s">
        <v>270</v>
      </c>
      <c r="G166" s="12"/>
      <c r="H166" s="12"/>
      <c r="I166" s="12"/>
      <c r="J166" s="161">
        <f>BK166</f>
        <v>3760.3699999999994</v>
      </c>
      <c r="K166" s="12"/>
      <c r="L166" s="150"/>
      <c r="M166" s="154"/>
      <c r="N166" s="155"/>
      <c r="O166" s="155"/>
      <c r="P166" s="156">
        <f>SUM(P167:P170)</f>
        <v>50.460193999999994</v>
      </c>
      <c r="Q166" s="155"/>
      <c r="R166" s="156">
        <f>SUM(R167:R170)</f>
        <v>41.103111499999997</v>
      </c>
      <c r="S166" s="155"/>
      <c r="T166" s="157">
        <f>SUM(T167:T170)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1" t="s">
        <v>80</v>
      </c>
      <c r="AT166" s="158" t="s">
        <v>71</v>
      </c>
      <c r="AU166" s="158" t="s">
        <v>80</v>
      </c>
      <c r="AY166" s="151" t="s">
        <v>114</v>
      </c>
      <c r="BK166" s="159">
        <f>SUM(BK167:BK170)</f>
        <v>3760.3699999999994</v>
      </c>
    </row>
    <row r="167" s="2" customFormat="1" ht="33" customHeight="1">
      <c r="A167" s="28"/>
      <c r="B167" s="162"/>
      <c r="C167" s="163" t="s">
        <v>271</v>
      </c>
      <c r="D167" s="163" t="s">
        <v>116</v>
      </c>
      <c r="E167" s="164" t="s">
        <v>272</v>
      </c>
      <c r="F167" s="165" t="s">
        <v>273</v>
      </c>
      <c r="G167" s="166" t="s">
        <v>119</v>
      </c>
      <c r="H167" s="167">
        <v>4534</v>
      </c>
      <c r="I167" s="168">
        <v>0.27000000000000002</v>
      </c>
      <c r="J167" s="168">
        <f>ROUND(I167*H167,2)</f>
        <v>1224.1800000000001</v>
      </c>
      <c r="K167" s="169"/>
      <c r="L167" s="29"/>
      <c r="M167" s="170" t="s">
        <v>1</v>
      </c>
      <c r="N167" s="171" t="s">
        <v>38</v>
      </c>
      <c r="O167" s="172">
        <v>0.0040000000000000001</v>
      </c>
      <c r="P167" s="172">
        <f>O167*H167</f>
        <v>18.135999999999999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74" t="s">
        <v>120</v>
      </c>
      <c r="AT167" s="174" t="s">
        <v>116</v>
      </c>
      <c r="AU167" s="174" t="s">
        <v>121</v>
      </c>
      <c r="AY167" s="15" t="s">
        <v>114</v>
      </c>
      <c r="BE167" s="175">
        <f>IF(N167="základná",J167,0)</f>
        <v>0</v>
      </c>
      <c r="BF167" s="175">
        <f>IF(N167="znížená",J167,0)</f>
        <v>1224.1800000000001</v>
      </c>
      <c r="BG167" s="175">
        <f>IF(N167="zákl. prenesená",J167,0)</f>
        <v>0</v>
      </c>
      <c r="BH167" s="175">
        <f>IF(N167="zníž. prenesená",J167,0)</f>
        <v>0</v>
      </c>
      <c r="BI167" s="175">
        <f>IF(N167="nulová",J167,0)</f>
        <v>0</v>
      </c>
      <c r="BJ167" s="15" t="s">
        <v>121</v>
      </c>
      <c r="BK167" s="175">
        <f>ROUND(I167*H167,2)</f>
        <v>1224.1800000000001</v>
      </c>
      <c r="BL167" s="15" t="s">
        <v>120</v>
      </c>
      <c r="BM167" s="174" t="s">
        <v>274</v>
      </c>
    </row>
    <row r="168" s="2" customFormat="1" ht="24.15" customHeight="1">
      <c r="A168" s="28"/>
      <c r="B168" s="162"/>
      <c r="C168" s="163" t="s">
        <v>275</v>
      </c>
      <c r="D168" s="163" t="s">
        <v>116</v>
      </c>
      <c r="E168" s="164" t="s">
        <v>276</v>
      </c>
      <c r="F168" s="165" t="s">
        <v>277</v>
      </c>
      <c r="G168" s="166" t="s">
        <v>163</v>
      </c>
      <c r="H168" s="167">
        <v>13.199999999999999</v>
      </c>
      <c r="I168" s="168">
        <v>71.329999999999998</v>
      </c>
      <c r="J168" s="168">
        <f>ROUND(I168*H168,2)</f>
        <v>941.55999999999995</v>
      </c>
      <c r="K168" s="169"/>
      <c r="L168" s="29"/>
      <c r="M168" s="170" t="s">
        <v>1</v>
      </c>
      <c r="N168" s="171" t="s">
        <v>38</v>
      </c>
      <c r="O168" s="172">
        <v>1.1319999999999999</v>
      </c>
      <c r="P168" s="172">
        <f>O168*H168</f>
        <v>14.942399999999998</v>
      </c>
      <c r="Q168" s="172">
        <v>2.0699999999999998</v>
      </c>
      <c r="R168" s="172">
        <f>Q168*H168</f>
        <v>27.323999999999998</v>
      </c>
      <c r="S168" s="172">
        <v>0</v>
      </c>
      <c r="T168" s="173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74" t="s">
        <v>120</v>
      </c>
      <c r="AT168" s="174" t="s">
        <v>116</v>
      </c>
      <c r="AU168" s="174" t="s">
        <v>121</v>
      </c>
      <c r="AY168" s="15" t="s">
        <v>114</v>
      </c>
      <c r="BE168" s="175">
        <f>IF(N168="základná",J168,0)</f>
        <v>0</v>
      </c>
      <c r="BF168" s="175">
        <f>IF(N168="znížená",J168,0)</f>
        <v>941.55999999999995</v>
      </c>
      <c r="BG168" s="175">
        <f>IF(N168="zákl. prenesená",J168,0)</f>
        <v>0</v>
      </c>
      <c r="BH168" s="175">
        <f>IF(N168="zníž. prenesená",J168,0)</f>
        <v>0</v>
      </c>
      <c r="BI168" s="175">
        <f>IF(N168="nulová",J168,0)</f>
        <v>0</v>
      </c>
      <c r="BJ168" s="15" t="s">
        <v>121</v>
      </c>
      <c r="BK168" s="175">
        <f>ROUND(I168*H168,2)</f>
        <v>941.55999999999995</v>
      </c>
      <c r="BL168" s="15" t="s">
        <v>120</v>
      </c>
      <c r="BM168" s="174" t="s">
        <v>278</v>
      </c>
    </row>
    <row r="169" s="2" customFormat="1" ht="33" customHeight="1">
      <c r="A169" s="28"/>
      <c r="B169" s="162"/>
      <c r="C169" s="163" t="s">
        <v>279</v>
      </c>
      <c r="D169" s="163" t="s">
        <v>116</v>
      </c>
      <c r="E169" s="164" t="s">
        <v>280</v>
      </c>
      <c r="F169" s="165" t="s">
        <v>281</v>
      </c>
      <c r="G169" s="166" t="s">
        <v>163</v>
      </c>
      <c r="H169" s="167">
        <v>5.774</v>
      </c>
      <c r="I169" s="168">
        <v>155.22</v>
      </c>
      <c r="J169" s="168">
        <f>ROUND(I169*H169,2)</f>
        <v>896.24000000000001</v>
      </c>
      <c r="K169" s="169"/>
      <c r="L169" s="29"/>
      <c r="M169" s="170" t="s">
        <v>1</v>
      </c>
      <c r="N169" s="171" t="s">
        <v>38</v>
      </c>
      <c r="O169" s="172">
        <v>0.73099999999999998</v>
      </c>
      <c r="P169" s="172">
        <f>O169*H169</f>
        <v>4.2207939999999997</v>
      </c>
      <c r="Q169" s="172">
        <v>2.2922500000000001</v>
      </c>
      <c r="R169" s="172">
        <f>Q169*H169</f>
        <v>13.2354515</v>
      </c>
      <c r="S169" s="172">
        <v>0</v>
      </c>
      <c r="T169" s="173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74" t="s">
        <v>120</v>
      </c>
      <c r="AT169" s="174" t="s">
        <v>116</v>
      </c>
      <c r="AU169" s="174" t="s">
        <v>121</v>
      </c>
      <c r="AY169" s="15" t="s">
        <v>114</v>
      </c>
      <c r="BE169" s="175">
        <f>IF(N169="základná",J169,0)</f>
        <v>0</v>
      </c>
      <c r="BF169" s="175">
        <f>IF(N169="znížená",J169,0)</f>
        <v>896.24000000000001</v>
      </c>
      <c r="BG169" s="175">
        <f>IF(N169="zákl. prenesená",J169,0)</f>
        <v>0</v>
      </c>
      <c r="BH169" s="175">
        <f>IF(N169="zníž. prenesená",J169,0)</f>
        <v>0</v>
      </c>
      <c r="BI169" s="175">
        <f>IF(N169="nulová",J169,0)</f>
        <v>0</v>
      </c>
      <c r="BJ169" s="15" t="s">
        <v>121</v>
      </c>
      <c r="BK169" s="175">
        <f>ROUND(I169*H169,2)</f>
        <v>896.24000000000001</v>
      </c>
      <c r="BL169" s="15" t="s">
        <v>120</v>
      </c>
      <c r="BM169" s="174" t="s">
        <v>282</v>
      </c>
    </row>
    <row r="170" s="2" customFormat="1" ht="24.15" customHeight="1">
      <c r="A170" s="28"/>
      <c r="B170" s="162"/>
      <c r="C170" s="163" t="s">
        <v>283</v>
      </c>
      <c r="D170" s="163" t="s">
        <v>116</v>
      </c>
      <c r="E170" s="164" t="s">
        <v>284</v>
      </c>
      <c r="F170" s="165" t="s">
        <v>285</v>
      </c>
      <c r="G170" s="166" t="s">
        <v>119</v>
      </c>
      <c r="H170" s="167">
        <v>24.600000000000001</v>
      </c>
      <c r="I170" s="168">
        <v>28.390000000000001</v>
      </c>
      <c r="J170" s="168">
        <f>ROUND(I170*H170,2)</f>
        <v>698.38999999999999</v>
      </c>
      <c r="K170" s="169"/>
      <c r="L170" s="29"/>
      <c r="M170" s="170" t="s">
        <v>1</v>
      </c>
      <c r="N170" s="171" t="s">
        <v>38</v>
      </c>
      <c r="O170" s="172">
        <v>0.53500000000000003</v>
      </c>
      <c r="P170" s="172">
        <f>O170*H170</f>
        <v>13.161000000000001</v>
      </c>
      <c r="Q170" s="172">
        <v>0.022100000000000002</v>
      </c>
      <c r="R170" s="172">
        <f>Q170*H170</f>
        <v>0.54366000000000003</v>
      </c>
      <c r="S170" s="172">
        <v>0</v>
      </c>
      <c r="T170" s="173">
        <f>S170*H170</f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74" t="s">
        <v>120</v>
      </c>
      <c r="AT170" s="174" t="s">
        <v>116</v>
      </c>
      <c r="AU170" s="174" t="s">
        <v>121</v>
      </c>
      <c r="AY170" s="15" t="s">
        <v>114</v>
      </c>
      <c r="BE170" s="175">
        <f>IF(N170="základná",J170,0)</f>
        <v>0</v>
      </c>
      <c r="BF170" s="175">
        <f>IF(N170="znížená",J170,0)</f>
        <v>698.38999999999999</v>
      </c>
      <c r="BG170" s="175">
        <f>IF(N170="zákl. prenesená",J170,0)</f>
        <v>0</v>
      </c>
      <c r="BH170" s="175">
        <f>IF(N170="zníž. prenesená",J170,0)</f>
        <v>0</v>
      </c>
      <c r="BI170" s="175">
        <f>IF(N170="nulová",J170,0)</f>
        <v>0</v>
      </c>
      <c r="BJ170" s="15" t="s">
        <v>121</v>
      </c>
      <c r="BK170" s="175">
        <f>ROUND(I170*H170,2)</f>
        <v>698.38999999999999</v>
      </c>
      <c r="BL170" s="15" t="s">
        <v>120</v>
      </c>
      <c r="BM170" s="174" t="s">
        <v>286</v>
      </c>
    </row>
    <row r="171" s="12" customFormat="1" ht="22.8" customHeight="1">
      <c r="A171" s="12"/>
      <c r="B171" s="150"/>
      <c r="C171" s="12"/>
      <c r="D171" s="151" t="s">
        <v>71</v>
      </c>
      <c r="E171" s="160" t="s">
        <v>126</v>
      </c>
      <c r="F171" s="160" t="s">
        <v>287</v>
      </c>
      <c r="G171" s="12"/>
      <c r="H171" s="12"/>
      <c r="I171" s="12"/>
      <c r="J171" s="161">
        <f>BK171</f>
        <v>4313.3299999999999</v>
      </c>
      <c r="K171" s="12"/>
      <c r="L171" s="150"/>
      <c r="M171" s="154"/>
      <c r="N171" s="155"/>
      <c r="O171" s="155"/>
      <c r="P171" s="156">
        <f>SUM(P172:P176)</f>
        <v>92.37222448</v>
      </c>
      <c r="Q171" s="155"/>
      <c r="R171" s="156">
        <f>SUM(R172:R176)</f>
        <v>9.2979529421200002</v>
      </c>
      <c r="S171" s="155"/>
      <c r="T171" s="157">
        <f>SUM(T172:T176)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1" t="s">
        <v>80</v>
      </c>
      <c r="AT171" s="158" t="s">
        <v>71</v>
      </c>
      <c r="AU171" s="158" t="s">
        <v>80</v>
      </c>
      <c r="AY171" s="151" t="s">
        <v>114</v>
      </c>
      <c r="BK171" s="159">
        <f>SUM(BK172:BK176)</f>
        <v>4313.3299999999999</v>
      </c>
    </row>
    <row r="172" s="2" customFormat="1" ht="37.8" customHeight="1">
      <c r="A172" s="28"/>
      <c r="B172" s="162"/>
      <c r="C172" s="163" t="s">
        <v>288</v>
      </c>
      <c r="D172" s="163" t="s">
        <v>116</v>
      </c>
      <c r="E172" s="164" t="s">
        <v>289</v>
      </c>
      <c r="F172" s="165" t="s">
        <v>290</v>
      </c>
      <c r="G172" s="166" t="s">
        <v>163</v>
      </c>
      <c r="H172" s="167">
        <v>2.8380000000000001</v>
      </c>
      <c r="I172" s="168">
        <v>254.05000000000001</v>
      </c>
      <c r="J172" s="168">
        <f>ROUND(I172*H172,2)</f>
        <v>720.99000000000001</v>
      </c>
      <c r="K172" s="169"/>
      <c r="L172" s="29"/>
      <c r="M172" s="170" t="s">
        <v>1</v>
      </c>
      <c r="N172" s="171" t="s">
        <v>38</v>
      </c>
      <c r="O172" s="172">
        <v>4.5534600000000003</v>
      </c>
      <c r="P172" s="172">
        <f>O172*H172</f>
        <v>12.922719480000001</v>
      </c>
      <c r="Q172" s="172">
        <v>2.69002922</v>
      </c>
      <c r="R172" s="172">
        <f>Q172*H172</f>
        <v>7.6343029263600002</v>
      </c>
      <c r="S172" s="172">
        <v>0</v>
      </c>
      <c r="T172" s="173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74" t="s">
        <v>120</v>
      </c>
      <c r="AT172" s="174" t="s">
        <v>116</v>
      </c>
      <c r="AU172" s="174" t="s">
        <v>121</v>
      </c>
      <c r="AY172" s="15" t="s">
        <v>114</v>
      </c>
      <c r="BE172" s="175">
        <f>IF(N172="základná",J172,0)</f>
        <v>0</v>
      </c>
      <c r="BF172" s="175">
        <f>IF(N172="znížená",J172,0)</f>
        <v>720.99000000000001</v>
      </c>
      <c r="BG172" s="175">
        <f>IF(N172="zákl. prenesená",J172,0)</f>
        <v>0</v>
      </c>
      <c r="BH172" s="175">
        <f>IF(N172="zníž. prenesená",J172,0)</f>
        <v>0</v>
      </c>
      <c r="BI172" s="175">
        <f>IF(N172="nulová",J172,0)</f>
        <v>0</v>
      </c>
      <c r="BJ172" s="15" t="s">
        <v>121</v>
      </c>
      <c r="BK172" s="175">
        <f>ROUND(I172*H172,2)</f>
        <v>720.99000000000001</v>
      </c>
      <c r="BL172" s="15" t="s">
        <v>120</v>
      </c>
      <c r="BM172" s="174" t="s">
        <v>291</v>
      </c>
    </row>
    <row r="173" s="2" customFormat="1" ht="21.75" customHeight="1">
      <c r="A173" s="28"/>
      <c r="B173" s="162"/>
      <c r="C173" s="163" t="s">
        <v>292</v>
      </c>
      <c r="D173" s="163" t="s">
        <v>116</v>
      </c>
      <c r="E173" s="164" t="s">
        <v>293</v>
      </c>
      <c r="F173" s="165" t="s">
        <v>294</v>
      </c>
      <c r="G173" s="166" t="s">
        <v>119</v>
      </c>
      <c r="H173" s="167">
        <v>18.82</v>
      </c>
      <c r="I173" s="168">
        <v>49.189999999999998</v>
      </c>
      <c r="J173" s="168">
        <f>ROUND(I173*H173,2)</f>
        <v>925.75999999999999</v>
      </c>
      <c r="K173" s="169"/>
      <c r="L173" s="29"/>
      <c r="M173" s="170" t="s">
        <v>1</v>
      </c>
      <c r="N173" s="171" t="s">
        <v>38</v>
      </c>
      <c r="O173" s="172">
        <v>1.8069999999999999</v>
      </c>
      <c r="P173" s="172">
        <f>O173*H173</f>
        <v>34.007739999999998</v>
      </c>
      <c r="Q173" s="172">
        <v>0.01402</v>
      </c>
      <c r="R173" s="172">
        <f>Q173*H173</f>
        <v>0.26385639999999999</v>
      </c>
      <c r="S173" s="172">
        <v>0</v>
      </c>
      <c r="T173" s="173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74" t="s">
        <v>120</v>
      </c>
      <c r="AT173" s="174" t="s">
        <v>116</v>
      </c>
      <c r="AU173" s="174" t="s">
        <v>121</v>
      </c>
      <c r="AY173" s="15" t="s">
        <v>114</v>
      </c>
      <c r="BE173" s="175">
        <f>IF(N173="základná",J173,0)</f>
        <v>0</v>
      </c>
      <c r="BF173" s="175">
        <f>IF(N173="znížená",J173,0)</f>
        <v>925.75999999999999</v>
      </c>
      <c r="BG173" s="175">
        <f>IF(N173="zákl. prenesená",J173,0)</f>
        <v>0</v>
      </c>
      <c r="BH173" s="175">
        <f>IF(N173="zníž. prenesená",J173,0)</f>
        <v>0</v>
      </c>
      <c r="BI173" s="175">
        <f>IF(N173="nulová",J173,0)</f>
        <v>0</v>
      </c>
      <c r="BJ173" s="15" t="s">
        <v>121</v>
      </c>
      <c r="BK173" s="175">
        <f>ROUND(I173*H173,2)</f>
        <v>925.75999999999999</v>
      </c>
      <c r="BL173" s="15" t="s">
        <v>120</v>
      </c>
      <c r="BM173" s="174" t="s">
        <v>295</v>
      </c>
    </row>
    <row r="174" s="2" customFormat="1" ht="21.75" customHeight="1">
      <c r="A174" s="28"/>
      <c r="B174" s="162"/>
      <c r="C174" s="163" t="s">
        <v>296</v>
      </c>
      <c r="D174" s="163" t="s">
        <v>116</v>
      </c>
      <c r="E174" s="164" t="s">
        <v>297</v>
      </c>
      <c r="F174" s="165" t="s">
        <v>298</v>
      </c>
      <c r="G174" s="166" t="s">
        <v>119</v>
      </c>
      <c r="H174" s="167">
        <v>18.82</v>
      </c>
      <c r="I174" s="168">
        <v>14.949999999999999</v>
      </c>
      <c r="J174" s="168">
        <f>ROUND(I174*H174,2)</f>
        <v>281.36000000000001</v>
      </c>
      <c r="K174" s="169"/>
      <c r="L174" s="29"/>
      <c r="M174" s="170" t="s">
        <v>1</v>
      </c>
      <c r="N174" s="171" t="s">
        <v>38</v>
      </c>
      <c r="O174" s="172">
        <v>0.59509000000000001</v>
      </c>
      <c r="P174" s="172">
        <f>O174*H174</f>
        <v>11.199593800000001</v>
      </c>
      <c r="Q174" s="172">
        <v>0.00098021999999999996</v>
      </c>
      <c r="R174" s="172">
        <f>Q174*H174</f>
        <v>0.018447740399999999</v>
      </c>
      <c r="S174" s="172">
        <v>0</v>
      </c>
      <c r="T174" s="173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74" t="s">
        <v>120</v>
      </c>
      <c r="AT174" s="174" t="s">
        <v>116</v>
      </c>
      <c r="AU174" s="174" t="s">
        <v>121</v>
      </c>
      <c r="AY174" s="15" t="s">
        <v>114</v>
      </c>
      <c r="BE174" s="175">
        <f>IF(N174="základná",J174,0)</f>
        <v>0</v>
      </c>
      <c r="BF174" s="175">
        <f>IF(N174="znížená",J174,0)</f>
        <v>281.36000000000001</v>
      </c>
      <c r="BG174" s="175">
        <f>IF(N174="zákl. prenesená",J174,0)</f>
        <v>0</v>
      </c>
      <c r="BH174" s="175">
        <f>IF(N174="zníž. prenesená",J174,0)</f>
        <v>0</v>
      </c>
      <c r="BI174" s="175">
        <f>IF(N174="nulová",J174,0)</f>
        <v>0</v>
      </c>
      <c r="BJ174" s="15" t="s">
        <v>121</v>
      </c>
      <c r="BK174" s="175">
        <f>ROUND(I174*H174,2)</f>
        <v>281.36000000000001</v>
      </c>
      <c r="BL174" s="15" t="s">
        <v>120</v>
      </c>
      <c r="BM174" s="174" t="s">
        <v>299</v>
      </c>
    </row>
    <row r="175" s="2" customFormat="1" ht="37.8" customHeight="1">
      <c r="A175" s="28"/>
      <c r="B175" s="162"/>
      <c r="C175" s="163" t="s">
        <v>300</v>
      </c>
      <c r="D175" s="163" t="s">
        <v>116</v>
      </c>
      <c r="E175" s="164" t="s">
        <v>301</v>
      </c>
      <c r="F175" s="165" t="s">
        <v>302</v>
      </c>
      <c r="G175" s="166" t="s">
        <v>303</v>
      </c>
      <c r="H175" s="167">
        <v>0.46400000000000002</v>
      </c>
      <c r="I175" s="168">
        <v>2151.1999999999998</v>
      </c>
      <c r="J175" s="168">
        <f>ROUND(I175*H175,2)</f>
        <v>998.15999999999997</v>
      </c>
      <c r="K175" s="169"/>
      <c r="L175" s="29"/>
      <c r="M175" s="170" t="s">
        <v>1</v>
      </c>
      <c r="N175" s="171" t="s">
        <v>38</v>
      </c>
      <c r="O175" s="172">
        <v>37.1008</v>
      </c>
      <c r="P175" s="172">
        <f>O175*H175</f>
        <v>17.214771200000001</v>
      </c>
      <c r="Q175" s="172">
        <v>1.03023249</v>
      </c>
      <c r="R175" s="172">
        <f>Q175*H175</f>
        <v>0.47802787536000002</v>
      </c>
      <c r="S175" s="172">
        <v>0</v>
      </c>
      <c r="T175" s="173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74" t="s">
        <v>120</v>
      </c>
      <c r="AT175" s="174" t="s">
        <v>116</v>
      </c>
      <c r="AU175" s="174" t="s">
        <v>121</v>
      </c>
      <c r="AY175" s="15" t="s">
        <v>114</v>
      </c>
      <c r="BE175" s="175">
        <f>IF(N175="základná",J175,0)</f>
        <v>0</v>
      </c>
      <c r="BF175" s="175">
        <f>IF(N175="znížená",J175,0)</f>
        <v>998.15999999999997</v>
      </c>
      <c r="BG175" s="175">
        <f>IF(N175="zákl. prenesená",J175,0)</f>
        <v>0</v>
      </c>
      <c r="BH175" s="175">
        <f>IF(N175="zníž. prenesená",J175,0)</f>
        <v>0</v>
      </c>
      <c r="BI175" s="175">
        <f>IF(N175="nulová",J175,0)</f>
        <v>0</v>
      </c>
      <c r="BJ175" s="15" t="s">
        <v>121</v>
      </c>
      <c r="BK175" s="175">
        <f>ROUND(I175*H175,2)</f>
        <v>998.15999999999997</v>
      </c>
      <c r="BL175" s="15" t="s">
        <v>120</v>
      </c>
      <c r="BM175" s="174" t="s">
        <v>304</v>
      </c>
    </row>
    <row r="176" s="2" customFormat="1" ht="37.8" customHeight="1">
      <c r="A176" s="28"/>
      <c r="B176" s="162"/>
      <c r="C176" s="163" t="s">
        <v>305</v>
      </c>
      <c r="D176" s="163" t="s">
        <v>116</v>
      </c>
      <c r="E176" s="164" t="s">
        <v>306</v>
      </c>
      <c r="F176" s="165" t="s">
        <v>307</v>
      </c>
      <c r="G176" s="166" t="s">
        <v>153</v>
      </c>
      <c r="H176" s="167">
        <v>22.199999999999999</v>
      </c>
      <c r="I176" s="168">
        <v>62.479999999999997</v>
      </c>
      <c r="J176" s="168">
        <f>ROUND(I176*H176,2)</f>
        <v>1387.06</v>
      </c>
      <c r="K176" s="169"/>
      <c r="L176" s="29"/>
      <c r="M176" s="170" t="s">
        <v>1</v>
      </c>
      <c r="N176" s="171" t="s">
        <v>38</v>
      </c>
      <c r="O176" s="172">
        <v>0.76700000000000002</v>
      </c>
      <c r="P176" s="172">
        <f>O176*H176</f>
        <v>17.0274</v>
      </c>
      <c r="Q176" s="172">
        <v>0.040689999999999997</v>
      </c>
      <c r="R176" s="172">
        <f>Q176*H176</f>
        <v>0.90331799999999995</v>
      </c>
      <c r="S176" s="172">
        <v>0</v>
      </c>
      <c r="T176" s="173">
        <f>S176*H176</f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74" t="s">
        <v>120</v>
      </c>
      <c r="AT176" s="174" t="s">
        <v>116</v>
      </c>
      <c r="AU176" s="174" t="s">
        <v>121</v>
      </c>
      <c r="AY176" s="15" t="s">
        <v>114</v>
      </c>
      <c r="BE176" s="175">
        <f>IF(N176="základná",J176,0)</f>
        <v>0</v>
      </c>
      <c r="BF176" s="175">
        <f>IF(N176="znížená",J176,0)</f>
        <v>1387.06</v>
      </c>
      <c r="BG176" s="175">
        <f>IF(N176="zákl. prenesená",J176,0)</f>
        <v>0</v>
      </c>
      <c r="BH176" s="175">
        <f>IF(N176="zníž. prenesená",J176,0)</f>
        <v>0</v>
      </c>
      <c r="BI176" s="175">
        <f>IF(N176="nulová",J176,0)</f>
        <v>0</v>
      </c>
      <c r="BJ176" s="15" t="s">
        <v>121</v>
      </c>
      <c r="BK176" s="175">
        <f>ROUND(I176*H176,2)</f>
        <v>1387.06</v>
      </c>
      <c r="BL176" s="15" t="s">
        <v>120</v>
      </c>
      <c r="BM176" s="174" t="s">
        <v>308</v>
      </c>
    </row>
    <row r="177" s="12" customFormat="1" ht="22.8" customHeight="1">
      <c r="A177" s="12"/>
      <c r="B177" s="150"/>
      <c r="C177" s="12"/>
      <c r="D177" s="151" t="s">
        <v>71</v>
      </c>
      <c r="E177" s="160" t="s">
        <v>120</v>
      </c>
      <c r="F177" s="160" t="s">
        <v>309</v>
      </c>
      <c r="G177" s="12"/>
      <c r="H177" s="12"/>
      <c r="I177" s="12"/>
      <c r="J177" s="161">
        <f>BK177</f>
        <v>154659.78</v>
      </c>
      <c r="K177" s="12"/>
      <c r="L177" s="150"/>
      <c r="M177" s="154"/>
      <c r="N177" s="155"/>
      <c r="O177" s="155"/>
      <c r="P177" s="156">
        <f>SUM(P178:P191)</f>
        <v>2882.6194899999996</v>
      </c>
      <c r="Q177" s="155"/>
      <c r="R177" s="156">
        <f>SUM(R178:R191)</f>
        <v>478.40635899999995</v>
      </c>
      <c r="S177" s="155"/>
      <c r="T177" s="157">
        <f>SUM(T178:T191)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51" t="s">
        <v>80</v>
      </c>
      <c r="AT177" s="158" t="s">
        <v>71</v>
      </c>
      <c r="AU177" s="158" t="s">
        <v>80</v>
      </c>
      <c r="AY177" s="151" t="s">
        <v>114</v>
      </c>
      <c r="BK177" s="159">
        <f>SUM(BK178:BK191)</f>
        <v>154659.78</v>
      </c>
    </row>
    <row r="178" s="2" customFormat="1" ht="33" customHeight="1">
      <c r="A178" s="28"/>
      <c r="B178" s="162"/>
      <c r="C178" s="163" t="s">
        <v>310</v>
      </c>
      <c r="D178" s="163" t="s">
        <v>116</v>
      </c>
      <c r="E178" s="164" t="s">
        <v>311</v>
      </c>
      <c r="F178" s="165" t="s">
        <v>312</v>
      </c>
      <c r="G178" s="166" t="s">
        <v>119</v>
      </c>
      <c r="H178" s="167">
        <v>32</v>
      </c>
      <c r="I178" s="168">
        <v>15.800000000000001</v>
      </c>
      <c r="J178" s="168">
        <f>ROUND(I178*H178,2)</f>
        <v>505.60000000000002</v>
      </c>
      <c r="K178" s="169"/>
      <c r="L178" s="29"/>
      <c r="M178" s="170" t="s">
        <v>1</v>
      </c>
      <c r="N178" s="171" t="s">
        <v>38</v>
      </c>
      <c r="O178" s="172">
        <v>0.17937</v>
      </c>
      <c r="P178" s="172">
        <f>O178*H178</f>
        <v>5.7398400000000001</v>
      </c>
      <c r="Q178" s="172">
        <v>0.23367225</v>
      </c>
      <c r="R178" s="172">
        <f>Q178*H178</f>
        <v>7.4775119999999999</v>
      </c>
      <c r="S178" s="172">
        <v>0</v>
      </c>
      <c r="T178" s="173">
        <f>S178*H178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74" t="s">
        <v>120</v>
      </c>
      <c r="AT178" s="174" t="s">
        <v>116</v>
      </c>
      <c r="AU178" s="174" t="s">
        <v>121</v>
      </c>
      <c r="AY178" s="15" t="s">
        <v>114</v>
      </c>
      <c r="BE178" s="175">
        <f>IF(N178="základná",J178,0)</f>
        <v>0</v>
      </c>
      <c r="BF178" s="175">
        <f>IF(N178="znížená",J178,0)</f>
        <v>505.60000000000002</v>
      </c>
      <c r="BG178" s="175">
        <f>IF(N178="zákl. prenesená",J178,0)</f>
        <v>0</v>
      </c>
      <c r="BH178" s="175">
        <f>IF(N178="zníž. prenesená",J178,0)</f>
        <v>0</v>
      </c>
      <c r="BI178" s="175">
        <f>IF(N178="nulová",J178,0)</f>
        <v>0</v>
      </c>
      <c r="BJ178" s="15" t="s">
        <v>121</v>
      </c>
      <c r="BK178" s="175">
        <f>ROUND(I178*H178,2)</f>
        <v>505.60000000000002</v>
      </c>
      <c r="BL178" s="15" t="s">
        <v>120</v>
      </c>
      <c r="BM178" s="174" t="s">
        <v>313</v>
      </c>
    </row>
    <row r="179" s="2" customFormat="1" ht="37.8" customHeight="1">
      <c r="A179" s="28"/>
      <c r="B179" s="162"/>
      <c r="C179" s="163" t="s">
        <v>314</v>
      </c>
      <c r="D179" s="163" t="s">
        <v>116</v>
      </c>
      <c r="E179" s="164" t="s">
        <v>315</v>
      </c>
      <c r="F179" s="165" t="s">
        <v>316</v>
      </c>
      <c r="G179" s="166" t="s">
        <v>119</v>
      </c>
      <c r="H179" s="167">
        <v>5952</v>
      </c>
      <c r="I179" s="168">
        <v>1.8300000000000001</v>
      </c>
      <c r="J179" s="168">
        <f>ROUND(I179*H179,2)</f>
        <v>10892.16</v>
      </c>
      <c r="K179" s="169"/>
      <c r="L179" s="29"/>
      <c r="M179" s="170" t="s">
        <v>1</v>
      </c>
      <c r="N179" s="171" t="s">
        <v>38</v>
      </c>
      <c r="O179" s="172">
        <v>0.091999999999999998</v>
      </c>
      <c r="P179" s="172">
        <f>O179*H179</f>
        <v>547.58399999999995</v>
      </c>
      <c r="Q179" s="172">
        <v>0.00027999999999999998</v>
      </c>
      <c r="R179" s="172">
        <f>Q179*H179</f>
        <v>1.6665599999999998</v>
      </c>
      <c r="S179" s="172">
        <v>0</v>
      </c>
      <c r="T179" s="173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74" t="s">
        <v>120</v>
      </c>
      <c r="AT179" s="174" t="s">
        <v>116</v>
      </c>
      <c r="AU179" s="174" t="s">
        <v>121</v>
      </c>
      <c r="AY179" s="15" t="s">
        <v>114</v>
      </c>
      <c r="BE179" s="175">
        <f>IF(N179="základná",J179,0)</f>
        <v>0</v>
      </c>
      <c r="BF179" s="175">
        <f>IF(N179="znížená",J179,0)</f>
        <v>10892.16</v>
      </c>
      <c r="BG179" s="175">
        <f>IF(N179="zákl. prenesená",J179,0)</f>
        <v>0</v>
      </c>
      <c r="BH179" s="175">
        <f>IF(N179="zníž. prenesená",J179,0)</f>
        <v>0</v>
      </c>
      <c r="BI179" s="175">
        <f>IF(N179="nulová",J179,0)</f>
        <v>0</v>
      </c>
      <c r="BJ179" s="15" t="s">
        <v>121</v>
      </c>
      <c r="BK179" s="175">
        <f>ROUND(I179*H179,2)</f>
        <v>10892.16</v>
      </c>
      <c r="BL179" s="15" t="s">
        <v>120</v>
      </c>
      <c r="BM179" s="174" t="s">
        <v>317</v>
      </c>
    </row>
    <row r="180" s="2" customFormat="1" ht="37.8" customHeight="1">
      <c r="A180" s="28"/>
      <c r="B180" s="162"/>
      <c r="C180" s="163" t="s">
        <v>318</v>
      </c>
      <c r="D180" s="163" t="s">
        <v>116</v>
      </c>
      <c r="E180" s="164" t="s">
        <v>319</v>
      </c>
      <c r="F180" s="165" t="s">
        <v>320</v>
      </c>
      <c r="G180" s="166" t="s">
        <v>119</v>
      </c>
      <c r="H180" s="167">
        <v>2976</v>
      </c>
      <c r="I180" s="168">
        <v>0.58999999999999997</v>
      </c>
      <c r="J180" s="168">
        <f>ROUND(I180*H180,2)</f>
        <v>1755.8399999999999</v>
      </c>
      <c r="K180" s="169"/>
      <c r="L180" s="29"/>
      <c r="M180" s="170" t="s">
        <v>1</v>
      </c>
      <c r="N180" s="171" t="s">
        <v>38</v>
      </c>
      <c r="O180" s="172">
        <v>0.017000000000000001</v>
      </c>
      <c r="P180" s="172">
        <f>O180*H180</f>
        <v>50.592000000000006</v>
      </c>
      <c r="Q180" s="172">
        <v>0.00023000000000000001</v>
      </c>
      <c r="R180" s="172">
        <f>Q180*H180</f>
        <v>0.68447999999999998</v>
      </c>
      <c r="S180" s="172">
        <v>0</v>
      </c>
      <c r="T180" s="173">
        <f>S180*H180</f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74" t="s">
        <v>120</v>
      </c>
      <c r="AT180" s="174" t="s">
        <v>116</v>
      </c>
      <c r="AU180" s="174" t="s">
        <v>121</v>
      </c>
      <c r="AY180" s="15" t="s">
        <v>114</v>
      </c>
      <c r="BE180" s="175">
        <f>IF(N180="základná",J180,0)</f>
        <v>0</v>
      </c>
      <c r="BF180" s="175">
        <f>IF(N180="znížená",J180,0)</f>
        <v>1755.8399999999999</v>
      </c>
      <c r="BG180" s="175">
        <f>IF(N180="zákl. prenesená",J180,0)</f>
        <v>0</v>
      </c>
      <c r="BH180" s="175">
        <f>IF(N180="zníž. prenesená",J180,0)</f>
        <v>0</v>
      </c>
      <c r="BI180" s="175">
        <f>IF(N180="nulová",J180,0)</f>
        <v>0</v>
      </c>
      <c r="BJ180" s="15" t="s">
        <v>121</v>
      </c>
      <c r="BK180" s="175">
        <f>ROUND(I180*H180,2)</f>
        <v>1755.8399999999999</v>
      </c>
      <c r="BL180" s="15" t="s">
        <v>120</v>
      </c>
      <c r="BM180" s="174" t="s">
        <v>321</v>
      </c>
    </row>
    <row r="181" s="2" customFormat="1" ht="37.8" customHeight="1">
      <c r="A181" s="28"/>
      <c r="B181" s="162"/>
      <c r="C181" s="163" t="s">
        <v>322</v>
      </c>
      <c r="D181" s="163" t="s">
        <v>116</v>
      </c>
      <c r="E181" s="164" t="s">
        <v>323</v>
      </c>
      <c r="F181" s="165" t="s">
        <v>324</v>
      </c>
      <c r="G181" s="166" t="s">
        <v>119</v>
      </c>
      <c r="H181" s="167">
        <v>3012</v>
      </c>
      <c r="I181" s="168">
        <v>2.3599999999999999</v>
      </c>
      <c r="J181" s="168">
        <f>ROUND(I181*H181,2)</f>
        <v>7108.3199999999997</v>
      </c>
      <c r="K181" s="169"/>
      <c r="L181" s="29"/>
      <c r="M181" s="170" t="s">
        <v>1</v>
      </c>
      <c r="N181" s="171" t="s">
        <v>38</v>
      </c>
      <c r="O181" s="172">
        <v>0.123</v>
      </c>
      <c r="P181" s="172">
        <f>O181*H181</f>
        <v>370.476</v>
      </c>
      <c r="Q181" s="172">
        <v>0.00027999999999999998</v>
      </c>
      <c r="R181" s="172">
        <f>Q181*H181</f>
        <v>0.84335999999999989</v>
      </c>
      <c r="S181" s="172">
        <v>0</v>
      </c>
      <c r="T181" s="173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74" t="s">
        <v>120</v>
      </c>
      <c r="AT181" s="174" t="s">
        <v>116</v>
      </c>
      <c r="AU181" s="174" t="s">
        <v>121</v>
      </c>
      <c r="AY181" s="15" t="s">
        <v>114</v>
      </c>
      <c r="BE181" s="175">
        <f>IF(N181="základná",J181,0)</f>
        <v>0</v>
      </c>
      <c r="BF181" s="175">
        <f>IF(N181="znížená",J181,0)</f>
        <v>7108.3199999999997</v>
      </c>
      <c r="BG181" s="175">
        <f>IF(N181="zákl. prenesená",J181,0)</f>
        <v>0</v>
      </c>
      <c r="BH181" s="175">
        <f>IF(N181="zníž. prenesená",J181,0)</f>
        <v>0</v>
      </c>
      <c r="BI181" s="175">
        <f>IF(N181="nulová",J181,0)</f>
        <v>0</v>
      </c>
      <c r="BJ181" s="15" t="s">
        <v>121</v>
      </c>
      <c r="BK181" s="175">
        <f>ROUND(I181*H181,2)</f>
        <v>7108.3199999999997</v>
      </c>
      <c r="BL181" s="15" t="s">
        <v>120</v>
      </c>
      <c r="BM181" s="174" t="s">
        <v>325</v>
      </c>
    </row>
    <row r="182" s="2" customFormat="1" ht="37.8" customHeight="1">
      <c r="A182" s="28"/>
      <c r="B182" s="162"/>
      <c r="C182" s="163" t="s">
        <v>326</v>
      </c>
      <c r="D182" s="163" t="s">
        <v>116</v>
      </c>
      <c r="E182" s="164" t="s">
        <v>327</v>
      </c>
      <c r="F182" s="165" t="s">
        <v>328</v>
      </c>
      <c r="G182" s="166" t="s">
        <v>119</v>
      </c>
      <c r="H182" s="167">
        <v>1506</v>
      </c>
      <c r="I182" s="168">
        <v>0.64000000000000001</v>
      </c>
      <c r="J182" s="168">
        <f>ROUND(I182*H182,2)</f>
        <v>963.84000000000003</v>
      </c>
      <c r="K182" s="169"/>
      <c r="L182" s="29"/>
      <c r="M182" s="170" t="s">
        <v>1</v>
      </c>
      <c r="N182" s="171" t="s">
        <v>38</v>
      </c>
      <c r="O182" s="172">
        <v>0.02</v>
      </c>
      <c r="P182" s="172">
        <f>O182*H182</f>
        <v>30.120000000000001</v>
      </c>
      <c r="Q182" s="172">
        <v>0.00023000000000000001</v>
      </c>
      <c r="R182" s="172">
        <f>Q182*H182</f>
        <v>0.34638000000000002</v>
      </c>
      <c r="S182" s="172">
        <v>0</v>
      </c>
      <c r="T182" s="173">
        <f>S182*H182</f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74" t="s">
        <v>120</v>
      </c>
      <c r="AT182" s="174" t="s">
        <v>116</v>
      </c>
      <c r="AU182" s="174" t="s">
        <v>121</v>
      </c>
      <c r="AY182" s="15" t="s">
        <v>114</v>
      </c>
      <c r="BE182" s="175">
        <f>IF(N182="základná",J182,0)</f>
        <v>0</v>
      </c>
      <c r="BF182" s="175">
        <f>IF(N182="znížená",J182,0)</f>
        <v>963.84000000000003</v>
      </c>
      <c r="BG182" s="175">
        <f>IF(N182="zákl. prenesená",J182,0)</f>
        <v>0</v>
      </c>
      <c r="BH182" s="175">
        <f>IF(N182="zníž. prenesená",J182,0)</f>
        <v>0</v>
      </c>
      <c r="BI182" s="175">
        <f>IF(N182="nulová",J182,0)</f>
        <v>0</v>
      </c>
      <c r="BJ182" s="15" t="s">
        <v>121</v>
      </c>
      <c r="BK182" s="175">
        <f>ROUND(I182*H182,2)</f>
        <v>963.84000000000003</v>
      </c>
      <c r="BL182" s="15" t="s">
        <v>120</v>
      </c>
      <c r="BM182" s="174" t="s">
        <v>329</v>
      </c>
    </row>
    <row r="183" s="2" customFormat="1" ht="24.15" customHeight="1">
      <c r="A183" s="28"/>
      <c r="B183" s="162"/>
      <c r="C183" s="176" t="s">
        <v>330</v>
      </c>
      <c r="D183" s="176" t="s">
        <v>245</v>
      </c>
      <c r="E183" s="177" t="s">
        <v>331</v>
      </c>
      <c r="F183" s="178" t="s">
        <v>332</v>
      </c>
      <c r="G183" s="179" t="s">
        <v>119</v>
      </c>
      <c r="H183" s="180">
        <v>9860.3999999999996</v>
      </c>
      <c r="I183" s="181">
        <v>0.57999999999999996</v>
      </c>
      <c r="J183" s="181">
        <f>ROUND(I183*H183,2)</f>
        <v>5719.0299999999997</v>
      </c>
      <c r="K183" s="182"/>
      <c r="L183" s="183"/>
      <c r="M183" s="184" t="s">
        <v>1</v>
      </c>
      <c r="N183" s="185" t="s">
        <v>38</v>
      </c>
      <c r="O183" s="172">
        <v>0</v>
      </c>
      <c r="P183" s="172">
        <f>O183*H183</f>
        <v>0</v>
      </c>
      <c r="Q183" s="172">
        <v>0.00014999999999999999</v>
      </c>
      <c r="R183" s="172">
        <f>Q183*H183</f>
        <v>1.4790599999999998</v>
      </c>
      <c r="S183" s="172">
        <v>0</v>
      </c>
      <c r="T183" s="173">
        <f>S183*H183</f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74" t="s">
        <v>146</v>
      </c>
      <c r="AT183" s="174" t="s">
        <v>245</v>
      </c>
      <c r="AU183" s="174" t="s">
        <v>121</v>
      </c>
      <c r="AY183" s="15" t="s">
        <v>114</v>
      </c>
      <c r="BE183" s="175">
        <f>IF(N183="základná",J183,0)</f>
        <v>0</v>
      </c>
      <c r="BF183" s="175">
        <f>IF(N183="znížená",J183,0)</f>
        <v>5719.0299999999997</v>
      </c>
      <c r="BG183" s="175">
        <f>IF(N183="zákl. prenesená",J183,0)</f>
        <v>0</v>
      </c>
      <c r="BH183" s="175">
        <f>IF(N183="zníž. prenesená",J183,0)</f>
        <v>0</v>
      </c>
      <c r="BI183" s="175">
        <f>IF(N183="nulová",J183,0)</f>
        <v>0</v>
      </c>
      <c r="BJ183" s="15" t="s">
        <v>121</v>
      </c>
      <c r="BK183" s="175">
        <f>ROUND(I183*H183,2)</f>
        <v>5719.0299999999997</v>
      </c>
      <c r="BL183" s="15" t="s">
        <v>120</v>
      </c>
      <c r="BM183" s="174" t="s">
        <v>333</v>
      </c>
    </row>
    <row r="184" s="2" customFormat="1" ht="37.8" customHeight="1">
      <c r="A184" s="28"/>
      <c r="B184" s="162"/>
      <c r="C184" s="163" t="s">
        <v>334</v>
      </c>
      <c r="D184" s="163" t="s">
        <v>116</v>
      </c>
      <c r="E184" s="164" t="s">
        <v>335</v>
      </c>
      <c r="F184" s="165" t="s">
        <v>336</v>
      </c>
      <c r="G184" s="166" t="s">
        <v>163</v>
      </c>
      <c r="H184" s="167">
        <v>14.25</v>
      </c>
      <c r="I184" s="168">
        <v>206.71000000000001</v>
      </c>
      <c r="J184" s="168">
        <f>ROUND(I184*H184,2)</f>
        <v>2945.6199999999999</v>
      </c>
      <c r="K184" s="169"/>
      <c r="L184" s="29"/>
      <c r="M184" s="170" t="s">
        <v>1</v>
      </c>
      <c r="N184" s="171" t="s">
        <v>38</v>
      </c>
      <c r="O184" s="172">
        <v>5.4569999999999999</v>
      </c>
      <c r="P184" s="172">
        <f>O184*H184</f>
        <v>77.762249999999995</v>
      </c>
      <c r="Q184" s="172">
        <v>1.7175800000000001</v>
      </c>
      <c r="R184" s="172">
        <f>Q184*H184</f>
        <v>24.475515000000001</v>
      </c>
      <c r="S184" s="172">
        <v>0</v>
      </c>
      <c r="T184" s="173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74" t="s">
        <v>120</v>
      </c>
      <c r="AT184" s="174" t="s">
        <v>116</v>
      </c>
      <c r="AU184" s="174" t="s">
        <v>121</v>
      </c>
      <c r="AY184" s="15" t="s">
        <v>114</v>
      </c>
      <c r="BE184" s="175">
        <f>IF(N184="základná",J184,0)</f>
        <v>0</v>
      </c>
      <c r="BF184" s="175">
        <f>IF(N184="znížená",J184,0)</f>
        <v>2945.6199999999999</v>
      </c>
      <c r="BG184" s="175">
        <f>IF(N184="zákl. prenesená",J184,0)</f>
        <v>0</v>
      </c>
      <c r="BH184" s="175">
        <f>IF(N184="zníž. prenesená",J184,0)</f>
        <v>0</v>
      </c>
      <c r="BI184" s="175">
        <f>IF(N184="nulová",J184,0)</f>
        <v>0</v>
      </c>
      <c r="BJ184" s="15" t="s">
        <v>121</v>
      </c>
      <c r="BK184" s="175">
        <f>ROUND(I184*H184,2)</f>
        <v>2945.6199999999999</v>
      </c>
      <c r="BL184" s="15" t="s">
        <v>120</v>
      </c>
      <c r="BM184" s="174" t="s">
        <v>337</v>
      </c>
    </row>
    <row r="185" s="2" customFormat="1" ht="33" customHeight="1">
      <c r="A185" s="28"/>
      <c r="B185" s="162"/>
      <c r="C185" s="163" t="s">
        <v>338</v>
      </c>
      <c r="D185" s="163" t="s">
        <v>116</v>
      </c>
      <c r="E185" s="164" t="s">
        <v>339</v>
      </c>
      <c r="F185" s="165" t="s">
        <v>340</v>
      </c>
      <c r="G185" s="166" t="s">
        <v>163</v>
      </c>
      <c r="H185" s="167">
        <v>42.600000000000001</v>
      </c>
      <c r="I185" s="168">
        <v>62.619999999999997</v>
      </c>
      <c r="J185" s="168">
        <f>ROUND(I185*H185,2)</f>
        <v>2667.6100000000001</v>
      </c>
      <c r="K185" s="169"/>
      <c r="L185" s="29"/>
      <c r="M185" s="170" t="s">
        <v>1</v>
      </c>
      <c r="N185" s="171" t="s">
        <v>38</v>
      </c>
      <c r="O185" s="172">
        <v>1.363</v>
      </c>
      <c r="P185" s="172">
        <f>O185*H185</f>
        <v>58.063800000000001</v>
      </c>
      <c r="Q185" s="172">
        <v>2.0032199999999998</v>
      </c>
      <c r="R185" s="172">
        <f>Q185*H185</f>
        <v>85.337171999999995</v>
      </c>
      <c r="S185" s="172">
        <v>0</v>
      </c>
      <c r="T185" s="173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74" t="s">
        <v>120</v>
      </c>
      <c r="AT185" s="174" t="s">
        <v>116</v>
      </c>
      <c r="AU185" s="174" t="s">
        <v>121</v>
      </c>
      <c r="AY185" s="15" t="s">
        <v>114</v>
      </c>
      <c r="BE185" s="175">
        <f>IF(N185="základná",J185,0)</f>
        <v>0</v>
      </c>
      <c r="BF185" s="175">
        <f>IF(N185="znížená",J185,0)</f>
        <v>2667.6100000000001</v>
      </c>
      <c r="BG185" s="175">
        <f>IF(N185="zákl. prenesená",J185,0)</f>
        <v>0</v>
      </c>
      <c r="BH185" s="175">
        <f>IF(N185="zníž. prenesená",J185,0)</f>
        <v>0</v>
      </c>
      <c r="BI185" s="175">
        <f>IF(N185="nulová",J185,0)</f>
        <v>0</v>
      </c>
      <c r="BJ185" s="15" t="s">
        <v>121</v>
      </c>
      <c r="BK185" s="175">
        <f>ROUND(I185*H185,2)</f>
        <v>2667.6100000000001</v>
      </c>
      <c r="BL185" s="15" t="s">
        <v>120</v>
      </c>
      <c r="BM185" s="174" t="s">
        <v>341</v>
      </c>
    </row>
    <row r="186" s="2" customFormat="1" ht="37.8" customHeight="1">
      <c r="A186" s="28"/>
      <c r="B186" s="162"/>
      <c r="C186" s="163" t="s">
        <v>342</v>
      </c>
      <c r="D186" s="163" t="s">
        <v>116</v>
      </c>
      <c r="E186" s="164" t="s">
        <v>343</v>
      </c>
      <c r="F186" s="165" t="s">
        <v>344</v>
      </c>
      <c r="G186" s="166" t="s">
        <v>119</v>
      </c>
      <c r="H186" s="167">
        <v>142</v>
      </c>
      <c r="I186" s="168">
        <v>5.5800000000000001</v>
      </c>
      <c r="J186" s="168">
        <f>ROUND(I186*H186,2)</f>
        <v>792.36000000000001</v>
      </c>
      <c r="K186" s="169"/>
      <c r="L186" s="29"/>
      <c r="M186" s="170" t="s">
        <v>1</v>
      </c>
      <c r="N186" s="171" t="s">
        <v>38</v>
      </c>
      <c r="O186" s="172">
        <v>0.38700000000000001</v>
      </c>
      <c r="P186" s="172">
        <f>O186*H186</f>
        <v>54.954000000000001</v>
      </c>
      <c r="Q186" s="172">
        <v>0</v>
      </c>
      <c r="R186" s="172">
        <f>Q186*H186</f>
        <v>0</v>
      </c>
      <c r="S186" s="172">
        <v>0</v>
      </c>
      <c r="T186" s="173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74" t="s">
        <v>120</v>
      </c>
      <c r="AT186" s="174" t="s">
        <v>116</v>
      </c>
      <c r="AU186" s="174" t="s">
        <v>121</v>
      </c>
      <c r="AY186" s="15" t="s">
        <v>114</v>
      </c>
      <c r="BE186" s="175">
        <f>IF(N186="základná",J186,0)</f>
        <v>0</v>
      </c>
      <c r="BF186" s="175">
        <f>IF(N186="znížená",J186,0)</f>
        <v>792.36000000000001</v>
      </c>
      <c r="BG186" s="175">
        <f>IF(N186="zákl. prenesená",J186,0)</f>
        <v>0</v>
      </c>
      <c r="BH186" s="175">
        <f>IF(N186="zníž. prenesená",J186,0)</f>
        <v>0</v>
      </c>
      <c r="BI186" s="175">
        <f>IF(N186="nulová",J186,0)</f>
        <v>0</v>
      </c>
      <c r="BJ186" s="15" t="s">
        <v>121</v>
      </c>
      <c r="BK186" s="175">
        <f>ROUND(I186*H186,2)</f>
        <v>792.36000000000001</v>
      </c>
      <c r="BL186" s="15" t="s">
        <v>120</v>
      </c>
      <c r="BM186" s="174" t="s">
        <v>345</v>
      </c>
    </row>
    <row r="187" s="2" customFormat="1" ht="37.8" customHeight="1">
      <c r="A187" s="28"/>
      <c r="B187" s="162"/>
      <c r="C187" s="163" t="s">
        <v>346</v>
      </c>
      <c r="D187" s="163" t="s">
        <v>116</v>
      </c>
      <c r="E187" s="164" t="s">
        <v>347</v>
      </c>
      <c r="F187" s="165" t="s">
        <v>348</v>
      </c>
      <c r="G187" s="166" t="s">
        <v>163</v>
      </c>
      <c r="H187" s="167">
        <v>297.60000000000002</v>
      </c>
      <c r="I187" s="168">
        <v>23.620000000000001</v>
      </c>
      <c r="J187" s="168">
        <f>ROUND(I187*H187,2)</f>
        <v>7029.3100000000004</v>
      </c>
      <c r="K187" s="169"/>
      <c r="L187" s="29"/>
      <c r="M187" s="170" t="s">
        <v>1</v>
      </c>
      <c r="N187" s="171" t="s">
        <v>38</v>
      </c>
      <c r="O187" s="172">
        <v>0.36599999999999999</v>
      </c>
      <c r="P187" s="172">
        <f>O187*H187</f>
        <v>108.92160000000001</v>
      </c>
      <c r="Q187" s="172">
        <v>1.002</v>
      </c>
      <c r="R187" s="172">
        <f>Q187*H187</f>
        <v>298.1952</v>
      </c>
      <c r="S187" s="172">
        <v>0</v>
      </c>
      <c r="T187" s="173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74" t="s">
        <v>120</v>
      </c>
      <c r="AT187" s="174" t="s">
        <v>116</v>
      </c>
      <c r="AU187" s="174" t="s">
        <v>121</v>
      </c>
      <c r="AY187" s="15" t="s">
        <v>114</v>
      </c>
      <c r="BE187" s="175">
        <f>IF(N187="základná",J187,0)</f>
        <v>0</v>
      </c>
      <c r="BF187" s="175">
        <f>IF(N187="znížená",J187,0)</f>
        <v>7029.3100000000004</v>
      </c>
      <c r="BG187" s="175">
        <f>IF(N187="zákl. prenesená",J187,0)</f>
        <v>0</v>
      </c>
      <c r="BH187" s="175">
        <f>IF(N187="zníž. prenesená",J187,0)</f>
        <v>0</v>
      </c>
      <c r="BI187" s="175">
        <f>IF(N187="nulová",J187,0)</f>
        <v>0</v>
      </c>
      <c r="BJ187" s="15" t="s">
        <v>121</v>
      </c>
      <c r="BK187" s="175">
        <f>ROUND(I187*H187,2)</f>
        <v>7029.3100000000004</v>
      </c>
      <c r="BL187" s="15" t="s">
        <v>120</v>
      </c>
      <c r="BM187" s="174" t="s">
        <v>349</v>
      </c>
    </row>
    <row r="188" s="2" customFormat="1" ht="37.8" customHeight="1">
      <c r="A188" s="28"/>
      <c r="B188" s="162"/>
      <c r="C188" s="163" t="s">
        <v>350</v>
      </c>
      <c r="D188" s="163" t="s">
        <v>116</v>
      </c>
      <c r="E188" s="164" t="s">
        <v>351</v>
      </c>
      <c r="F188" s="165" t="s">
        <v>352</v>
      </c>
      <c r="G188" s="166" t="s">
        <v>119</v>
      </c>
      <c r="H188" s="167">
        <v>32</v>
      </c>
      <c r="I188" s="168">
        <v>50.659999999999997</v>
      </c>
      <c r="J188" s="168">
        <f>ROUND(I188*H188,2)</f>
        <v>1621.1199999999999</v>
      </c>
      <c r="K188" s="169"/>
      <c r="L188" s="29"/>
      <c r="M188" s="170" t="s">
        <v>1</v>
      </c>
      <c r="N188" s="171" t="s">
        <v>38</v>
      </c>
      <c r="O188" s="172">
        <v>1.1259999999999999</v>
      </c>
      <c r="P188" s="172">
        <f>O188*H188</f>
        <v>36.031999999999996</v>
      </c>
      <c r="Q188" s="172">
        <v>0.78771999999999998</v>
      </c>
      <c r="R188" s="172">
        <f>Q188*H188</f>
        <v>25.207039999999999</v>
      </c>
      <c r="S188" s="172">
        <v>0</v>
      </c>
      <c r="T188" s="173">
        <f>S188*H188</f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74" t="s">
        <v>120</v>
      </c>
      <c r="AT188" s="174" t="s">
        <v>116</v>
      </c>
      <c r="AU188" s="174" t="s">
        <v>121</v>
      </c>
      <c r="AY188" s="15" t="s">
        <v>114</v>
      </c>
      <c r="BE188" s="175">
        <f>IF(N188="základná",J188,0)</f>
        <v>0</v>
      </c>
      <c r="BF188" s="175">
        <f>IF(N188="znížená",J188,0)</f>
        <v>1621.1199999999999</v>
      </c>
      <c r="BG188" s="175">
        <f>IF(N188="zákl. prenesená",J188,0)</f>
        <v>0</v>
      </c>
      <c r="BH188" s="175">
        <f>IF(N188="zníž. prenesená",J188,0)</f>
        <v>0</v>
      </c>
      <c r="BI188" s="175">
        <f>IF(N188="nulová",J188,0)</f>
        <v>0</v>
      </c>
      <c r="BJ188" s="15" t="s">
        <v>121</v>
      </c>
      <c r="BK188" s="175">
        <f>ROUND(I188*H188,2)</f>
        <v>1621.1199999999999</v>
      </c>
      <c r="BL188" s="15" t="s">
        <v>120</v>
      </c>
      <c r="BM188" s="174" t="s">
        <v>353</v>
      </c>
    </row>
    <row r="189" s="2" customFormat="1" ht="24.15" customHeight="1">
      <c r="A189" s="28"/>
      <c r="B189" s="162"/>
      <c r="C189" s="163" t="s">
        <v>354</v>
      </c>
      <c r="D189" s="163" t="s">
        <v>116</v>
      </c>
      <c r="E189" s="164" t="s">
        <v>355</v>
      </c>
      <c r="F189" s="165" t="s">
        <v>356</v>
      </c>
      <c r="G189" s="166" t="s">
        <v>153</v>
      </c>
      <c r="H189" s="167">
        <v>106</v>
      </c>
      <c r="I189" s="168">
        <v>16.949999999999999</v>
      </c>
      <c r="J189" s="168">
        <f>ROUND(I189*H189,2)</f>
        <v>1796.7000000000001</v>
      </c>
      <c r="K189" s="169"/>
      <c r="L189" s="29"/>
      <c r="M189" s="170" t="s">
        <v>1</v>
      </c>
      <c r="N189" s="171" t="s">
        <v>38</v>
      </c>
      <c r="O189" s="172">
        <v>0.85099999999999998</v>
      </c>
      <c r="P189" s="172">
        <f>O189*H189</f>
        <v>90.206000000000003</v>
      </c>
      <c r="Q189" s="172">
        <v>0.023869999999999999</v>
      </c>
      <c r="R189" s="172">
        <f>Q189*H189</f>
        <v>2.5302199999999999</v>
      </c>
      <c r="S189" s="172">
        <v>0</v>
      </c>
      <c r="T189" s="173">
        <f>S189*H189</f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74" t="s">
        <v>120</v>
      </c>
      <c r="AT189" s="174" t="s">
        <v>116</v>
      </c>
      <c r="AU189" s="174" t="s">
        <v>121</v>
      </c>
      <c r="AY189" s="15" t="s">
        <v>114</v>
      </c>
      <c r="BE189" s="175">
        <f>IF(N189="základná",J189,0)</f>
        <v>0</v>
      </c>
      <c r="BF189" s="175">
        <f>IF(N189="znížená",J189,0)</f>
        <v>1796.7000000000001</v>
      </c>
      <c r="BG189" s="175">
        <f>IF(N189="zákl. prenesená",J189,0)</f>
        <v>0</v>
      </c>
      <c r="BH189" s="175">
        <f>IF(N189="zníž. prenesená",J189,0)</f>
        <v>0</v>
      </c>
      <c r="BI189" s="175">
        <f>IF(N189="nulová",J189,0)</f>
        <v>0</v>
      </c>
      <c r="BJ189" s="15" t="s">
        <v>121</v>
      </c>
      <c r="BK189" s="175">
        <f>ROUND(I189*H189,2)</f>
        <v>1796.7000000000001</v>
      </c>
      <c r="BL189" s="15" t="s">
        <v>120</v>
      </c>
      <c r="BM189" s="174" t="s">
        <v>357</v>
      </c>
    </row>
    <row r="190" s="2" customFormat="1" ht="33" customHeight="1">
      <c r="A190" s="28"/>
      <c r="B190" s="162"/>
      <c r="C190" s="163" t="s">
        <v>358</v>
      </c>
      <c r="D190" s="163" t="s">
        <v>116</v>
      </c>
      <c r="E190" s="164" t="s">
        <v>359</v>
      </c>
      <c r="F190" s="165" t="s">
        <v>360</v>
      </c>
      <c r="G190" s="166" t="s">
        <v>119</v>
      </c>
      <c r="H190" s="167">
        <v>4482</v>
      </c>
      <c r="I190" s="168">
        <v>7.8300000000000001</v>
      </c>
      <c r="J190" s="168">
        <f>ROUND(I190*H190,2)</f>
        <v>35094.059999999998</v>
      </c>
      <c r="K190" s="169"/>
      <c r="L190" s="29"/>
      <c r="M190" s="170" t="s">
        <v>1</v>
      </c>
      <c r="N190" s="171" t="s">
        <v>38</v>
      </c>
      <c r="O190" s="172">
        <v>0.32400000000000001</v>
      </c>
      <c r="P190" s="172">
        <f>O190*H190</f>
        <v>1452.1680000000001</v>
      </c>
      <c r="Q190" s="172">
        <v>0.0021299999999999999</v>
      </c>
      <c r="R190" s="172">
        <f>Q190*H190</f>
        <v>9.5466599999999993</v>
      </c>
      <c r="S190" s="172">
        <v>0</v>
      </c>
      <c r="T190" s="173">
        <f>S190*H190</f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74" t="s">
        <v>120</v>
      </c>
      <c r="AT190" s="174" t="s">
        <v>116</v>
      </c>
      <c r="AU190" s="174" t="s">
        <v>121</v>
      </c>
      <c r="AY190" s="15" t="s">
        <v>114</v>
      </c>
      <c r="BE190" s="175">
        <f>IF(N190="základná",J190,0)</f>
        <v>0</v>
      </c>
      <c r="BF190" s="175">
        <f>IF(N190="znížená",J190,0)</f>
        <v>35094.059999999998</v>
      </c>
      <c r="BG190" s="175">
        <f>IF(N190="zákl. prenesená",J190,0)</f>
        <v>0</v>
      </c>
      <c r="BH190" s="175">
        <f>IF(N190="zníž. prenesená",J190,0)</f>
        <v>0</v>
      </c>
      <c r="BI190" s="175">
        <f>IF(N190="nulová",J190,0)</f>
        <v>0</v>
      </c>
      <c r="BJ190" s="15" t="s">
        <v>121</v>
      </c>
      <c r="BK190" s="175">
        <f>ROUND(I190*H190,2)</f>
        <v>35094.059999999998</v>
      </c>
      <c r="BL190" s="15" t="s">
        <v>120</v>
      </c>
      <c r="BM190" s="174" t="s">
        <v>361</v>
      </c>
    </row>
    <row r="191" s="2" customFormat="1" ht="44.25" customHeight="1">
      <c r="A191" s="28"/>
      <c r="B191" s="162"/>
      <c r="C191" s="176" t="s">
        <v>362</v>
      </c>
      <c r="D191" s="176" t="s">
        <v>245</v>
      </c>
      <c r="E191" s="177" t="s">
        <v>363</v>
      </c>
      <c r="F191" s="178" t="s">
        <v>364</v>
      </c>
      <c r="G191" s="179" t="s">
        <v>119</v>
      </c>
      <c r="H191" s="180">
        <v>5154.3000000000002</v>
      </c>
      <c r="I191" s="181">
        <v>14.699999999999999</v>
      </c>
      <c r="J191" s="181">
        <f>ROUND(I191*H191,2)</f>
        <v>75768.210000000006</v>
      </c>
      <c r="K191" s="182"/>
      <c r="L191" s="183"/>
      <c r="M191" s="184" t="s">
        <v>1</v>
      </c>
      <c r="N191" s="185" t="s">
        <v>38</v>
      </c>
      <c r="O191" s="172">
        <v>0</v>
      </c>
      <c r="P191" s="172">
        <f>O191*H191</f>
        <v>0</v>
      </c>
      <c r="Q191" s="172">
        <v>0.0040000000000000001</v>
      </c>
      <c r="R191" s="172">
        <f>Q191*H191</f>
        <v>20.6172</v>
      </c>
      <c r="S191" s="172">
        <v>0</v>
      </c>
      <c r="T191" s="173">
        <f>S191*H191</f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74" t="s">
        <v>146</v>
      </c>
      <c r="AT191" s="174" t="s">
        <v>245</v>
      </c>
      <c r="AU191" s="174" t="s">
        <v>121</v>
      </c>
      <c r="AY191" s="15" t="s">
        <v>114</v>
      </c>
      <c r="BE191" s="175">
        <f>IF(N191="základná",J191,0)</f>
        <v>0</v>
      </c>
      <c r="BF191" s="175">
        <f>IF(N191="znížená",J191,0)</f>
        <v>75768.210000000006</v>
      </c>
      <c r="BG191" s="175">
        <f>IF(N191="zákl. prenesená",J191,0)</f>
        <v>0</v>
      </c>
      <c r="BH191" s="175">
        <f>IF(N191="zníž. prenesená",J191,0)</f>
        <v>0</v>
      </c>
      <c r="BI191" s="175">
        <f>IF(N191="nulová",J191,0)</f>
        <v>0</v>
      </c>
      <c r="BJ191" s="15" t="s">
        <v>121</v>
      </c>
      <c r="BK191" s="175">
        <f>ROUND(I191*H191,2)</f>
        <v>75768.210000000006</v>
      </c>
      <c r="BL191" s="15" t="s">
        <v>120</v>
      </c>
      <c r="BM191" s="174" t="s">
        <v>365</v>
      </c>
    </row>
    <row r="192" s="12" customFormat="1" ht="22.8" customHeight="1">
      <c r="A192" s="12"/>
      <c r="B192" s="150"/>
      <c r="C192" s="12"/>
      <c r="D192" s="151" t="s">
        <v>71</v>
      </c>
      <c r="E192" s="160" t="s">
        <v>146</v>
      </c>
      <c r="F192" s="160" t="s">
        <v>366</v>
      </c>
      <c r="G192" s="12"/>
      <c r="H192" s="12"/>
      <c r="I192" s="12"/>
      <c r="J192" s="161">
        <f>BK192</f>
        <v>1048.4400000000001</v>
      </c>
      <c r="K192" s="12"/>
      <c r="L192" s="150"/>
      <c r="M192" s="154"/>
      <c r="N192" s="155"/>
      <c r="O192" s="155"/>
      <c r="P192" s="156">
        <f>SUM(P193:P194)</f>
        <v>2.3159999999999998</v>
      </c>
      <c r="Q192" s="155"/>
      <c r="R192" s="156">
        <f>SUM(R193:R194)</f>
        <v>0.14080044</v>
      </c>
      <c r="S192" s="155"/>
      <c r="T192" s="157">
        <f>SUM(T193:T194)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51" t="s">
        <v>80</v>
      </c>
      <c r="AT192" s="158" t="s">
        <v>71</v>
      </c>
      <c r="AU192" s="158" t="s">
        <v>80</v>
      </c>
      <c r="AY192" s="151" t="s">
        <v>114</v>
      </c>
      <c r="BK192" s="159">
        <f>SUM(BK193:BK194)</f>
        <v>1048.4400000000001</v>
      </c>
    </row>
    <row r="193" s="2" customFormat="1" ht="24.15" customHeight="1">
      <c r="A193" s="28"/>
      <c r="B193" s="162"/>
      <c r="C193" s="163" t="s">
        <v>367</v>
      </c>
      <c r="D193" s="163" t="s">
        <v>116</v>
      </c>
      <c r="E193" s="164" t="s">
        <v>368</v>
      </c>
      <c r="F193" s="165" t="s">
        <v>369</v>
      </c>
      <c r="G193" s="166" t="s">
        <v>153</v>
      </c>
      <c r="H193" s="167">
        <v>18</v>
      </c>
      <c r="I193" s="168">
        <v>52.159999999999997</v>
      </c>
      <c r="J193" s="168">
        <f>ROUND(I193*H193,2)</f>
        <v>938.88</v>
      </c>
      <c r="K193" s="169"/>
      <c r="L193" s="29"/>
      <c r="M193" s="170" t="s">
        <v>1</v>
      </c>
      <c r="N193" s="171" t="s">
        <v>38</v>
      </c>
      <c r="O193" s="172">
        <v>0.090999999999999998</v>
      </c>
      <c r="P193" s="172">
        <f>O193*H193</f>
        <v>1.6379999999999999</v>
      </c>
      <c r="Q193" s="172">
        <v>0.0056555800000000003</v>
      </c>
      <c r="R193" s="172">
        <f>Q193*H193</f>
        <v>0.10180044000000001</v>
      </c>
      <c r="S193" s="172">
        <v>0</v>
      </c>
      <c r="T193" s="173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74" t="s">
        <v>120</v>
      </c>
      <c r="AT193" s="174" t="s">
        <v>116</v>
      </c>
      <c r="AU193" s="174" t="s">
        <v>121</v>
      </c>
      <c r="AY193" s="15" t="s">
        <v>114</v>
      </c>
      <c r="BE193" s="175">
        <f>IF(N193="základná",J193,0)</f>
        <v>0</v>
      </c>
      <c r="BF193" s="175">
        <f>IF(N193="znížená",J193,0)</f>
        <v>938.88</v>
      </c>
      <c r="BG193" s="175">
        <f>IF(N193="zákl. prenesená",J193,0)</f>
        <v>0</v>
      </c>
      <c r="BH193" s="175">
        <f>IF(N193="zníž. prenesená",J193,0)</f>
        <v>0</v>
      </c>
      <c r="BI193" s="175">
        <f>IF(N193="nulová",J193,0)</f>
        <v>0</v>
      </c>
      <c r="BJ193" s="15" t="s">
        <v>121</v>
      </c>
      <c r="BK193" s="175">
        <f>ROUND(I193*H193,2)</f>
        <v>938.88</v>
      </c>
      <c r="BL193" s="15" t="s">
        <v>120</v>
      </c>
      <c r="BM193" s="174" t="s">
        <v>370</v>
      </c>
    </row>
    <row r="194" s="2" customFormat="1" ht="33" customHeight="1">
      <c r="A194" s="28"/>
      <c r="B194" s="162"/>
      <c r="C194" s="163" t="s">
        <v>371</v>
      </c>
      <c r="D194" s="163" t="s">
        <v>116</v>
      </c>
      <c r="E194" s="164" t="s">
        <v>372</v>
      </c>
      <c r="F194" s="165" t="s">
        <v>373</v>
      </c>
      <c r="G194" s="166" t="s">
        <v>136</v>
      </c>
      <c r="H194" s="167">
        <v>6</v>
      </c>
      <c r="I194" s="168">
        <v>18.260000000000002</v>
      </c>
      <c r="J194" s="168">
        <f>ROUND(I194*H194,2)</f>
        <v>109.56</v>
      </c>
      <c r="K194" s="169"/>
      <c r="L194" s="29"/>
      <c r="M194" s="170" t="s">
        <v>1</v>
      </c>
      <c r="N194" s="171" t="s">
        <v>38</v>
      </c>
      <c r="O194" s="172">
        <v>0.113</v>
      </c>
      <c r="P194" s="172">
        <f>O194*H194</f>
        <v>0.67800000000000005</v>
      </c>
      <c r="Q194" s="172">
        <v>0.0064999999999999997</v>
      </c>
      <c r="R194" s="172">
        <f>Q194*H194</f>
        <v>0.039</v>
      </c>
      <c r="S194" s="172">
        <v>0</v>
      </c>
      <c r="T194" s="173">
        <f>S194*H194</f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74" t="s">
        <v>120</v>
      </c>
      <c r="AT194" s="174" t="s">
        <v>116</v>
      </c>
      <c r="AU194" s="174" t="s">
        <v>121</v>
      </c>
      <c r="AY194" s="15" t="s">
        <v>114</v>
      </c>
      <c r="BE194" s="175">
        <f>IF(N194="základná",J194,0)</f>
        <v>0</v>
      </c>
      <c r="BF194" s="175">
        <f>IF(N194="znížená",J194,0)</f>
        <v>109.56</v>
      </c>
      <c r="BG194" s="175">
        <f>IF(N194="zákl. prenesená",J194,0)</f>
        <v>0</v>
      </c>
      <c r="BH194" s="175">
        <f>IF(N194="zníž. prenesená",J194,0)</f>
        <v>0</v>
      </c>
      <c r="BI194" s="175">
        <f>IF(N194="nulová",J194,0)</f>
        <v>0</v>
      </c>
      <c r="BJ194" s="15" t="s">
        <v>121</v>
      </c>
      <c r="BK194" s="175">
        <f>ROUND(I194*H194,2)</f>
        <v>109.56</v>
      </c>
      <c r="BL194" s="15" t="s">
        <v>120</v>
      </c>
      <c r="BM194" s="174" t="s">
        <v>374</v>
      </c>
    </row>
    <row r="195" s="12" customFormat="1" ht="22.8" customHeight="1">
      <c r="A195" s="12"/>
      <c r="B195" s="150"/>
      <c r="C195" s="12"/>
      <c r="D195" s="151" t="s">
        <v>71</v>
      </c>
      <c r="E195" s="160" t="s">
        <v>150</v>
      </c>
      <c r="F195" s="160" t="s">
        <v>375</v>
      </c>
      <c r="G195" s="12"/>
      <c r="H195" s="12"/>
      <c r="I195" s="12"/>
      <c r="J195" s="161">
        <f>BK195</f>
        <v>290.80000000000001</v>
      </c>
      <c r="K195" s="12"/>
      <c r="L195" s="150"/>
      <c r="M195" s="154"/>
      <c r="N195" s="155"/>
      <c r="O195" s="155"/>
      <c r="P195" s="156">
        <f>P196</f>
        <v>7.3964800000000004</v>
      </c>
      <c r="Q195" s="155"/>
      <c r="R195" s="156">
        <f>R196</f>
        <v>0.10278744000000001</v>
      </c>
      <c r="S195" s="155"/>
      <c r="T195" s="157">
        <f>T196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1" t="s">
        <v>80</v>
      </c>
      <c r="AT195" s="158" t="s">
        <v>71</v>
      </c>
      <c r="AU195" s="158" t="s">
        <v>80</v>
      </c>
      <c r="AY195" s="151" t="s">
        <v>114</v>
      </c>
      <c r="BK195" s="159">
        <f>BK196</f>
        <v>290.80000000000001</v>
      </c>
    </row>
    <row r="196" s="2" customFormat="1" ht="33" customHeight="1">
      <c r="A196" s="28"/>
      <c r="B196" s="162"/>
      <c r="C196" s="163" t="s">
        <v>376</v>
      </c>
      <c r="D196" s="163" t="s">
        <v>116</v>
      </c>
      <c r="E196" s="164" t="s">
        <v>377</v>
      </c>
      <c r="F196" s="165" t="s">
        <v>378</v>
      </c>
      <c r="G196" s="166" t="s">
        <v>119</v>
      </c>
      <c r="H196" s="167">
        <v>1.1200000000000001</v>
      </c>
      <c r="I196" s="168">
        <v>259.63999999999999</v>
      </c>
      <c r="J196" s="168">
        <f>ROUND(I196*H196,2)</f>
        <v>290.80000000000001</v>
      </c>
      <c r="K196" s="169"/>
      <c r="L196" s="29"/>
      <c r="M196" s="170" t="s">
        <v>1</v>
      </c>
      <c r="N196" s="171" t="s">
        <v>38</v>
      </c>
      <c r="O196" s="172">
        <v>6.6040000000000001</v>
      </c>
      <c r="P196" s="172">
        <f>O196*H196</f>
        <v>7.3964800000000004</v>
      </c>
      <c r="Q196" s="172">
        <v>0.091774499999999995</v>
      </c>
      <c r="R196" s="172">
        <f>Q196*H196</f>
        <v>0.10278744000000001</v>
      </c>
      <c r="S196" s="172">
        <v>0</v>
      </c>
      <c r="T196" s="173">
        <f>S196*H196</f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74" t="s">
        <v>120</v>
      </c>
      <c r="AT196" s="174" t="s">
        <v>116</v>
      </c>
      <c r="AU196" s="174" t="s">
        <v>121</v>
      </c>
      <c r="AY196" s="15" t="s">
        <v>114</v>
      </c>
      <c r="BE196" s="175">
        <f>IF(N196="základná",J196,0)</f>
        <v>0</v>
      </c>
      <c r="BF196" s="175">
        <f>IF(N196="znížená",J196,0)</f>
        <v>290.80000000000001</v>
      </c>
      <c r="BG196" s="175">
        <f>IF(N196="zákl. prenesená",J196,0)</f>
        <v>0</v>
      </c>
      <c r="BH196" s="175">
        <f>IF(N196="zníž. prenesená",J196,0)</f>
        <v>0</v>
      </c>
      <c r="BI196" s="175">
        <f>IF(N196="nulová",J196,0)</f>
        <v>0</v>
      </c>
      <c r="BJ196" s="15" t="s">
        <v>121</v>
      </c>
      <c r="BK196" s="175">
        <f>ROUND(I196*H196,2)</f>
        <v>290.80000000000001</v>
      </c>
      <c r="BL196" s="15" t="s">
        <v>120</v>
      </c>
      <c r="BM196" s="174" t="s">
        <v>379</v>
      </c>
    </row>
    <row r="197" s="12" customFormat="1" ht="22.8" customHeight="1">
      <c r="A197" s="12"/>
      <c r="B197" s="150"/>
      <c r="C197" s="12"/>
      <c r="D197" s="151" t="s">
        <v>71</v>
      </c>
      <c r="E197" s="160" t="s">
        <v>380</v>
      </c>
      <c r="F197" s="160" t="s">
        <v>381</v>
      </c>
      <c r="G197" s="12"/>
      <c r="H197" s="12"/>
      <c r="I197" s="12"/>
      <c r="J197" s="161">
        <f>BK197</f>
        <v>19517.990000000002</v>
      </c>
      <c r="K197" s="12"/>
      <c r="L197" s="150"/>
      <c r="M197" s="154"/>
      <c r="N197" s="155"/>
      <c r="O197" s="155"/>
      <c r="P197" s="156">
        <f>SUM(P198:P201)</f>
        <v>637.09054000000003</v>
      </c>
      <c r="Q197" s="155"/>
      <c r="R197" s="156">
        <f>SUM(R198:R201)</f>
        <v>0</v>
      </c>
      <c r="S197" s="155"/>
      <c r="T197" s="157">
        <f>SUM(T198:T201)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51" t="s">
        <v>80</v>
      </c>
      <c r="AT197" s="158" t="s">
        <v>71</v>
      </c>
      <c r="AU197" s="158" t="s">
        <v>80</v>
      </c>
      <c r="AY197" s="151" t="s">
        <v>114</v>
      </c>
      <c r="BK197" s="159">
        <f>SUM(BK198:BK201)</f>
        <v>19517.990000000002</v>
      </c>
    </row>
    <row r="198" s="2" customFormat="1" ht="55.5" customHeight="1">
      <c r="A198" s="28"/>
      <c r="B198" s="162"/>
      <c r="C198" s="163" t="s">
        <v>382</v>
      </c>
      <c r="D198" s="163" t="s">
        <v>116</v>
      </c>
      <c r="E198" s="164" t="s">
        <v>383</v>
      </c>
      <c r="F198" s="165" t="s">
        <v>384</v>
      </c>
      <c r="G198" s="166" t="s">
        <v>303</v>
      </c>
      <c r="H198" s="167">
        <v>112.40000000000001</v>
      </c>
      <c r="I198" s="168">
        <v>38.890000000000001</v>
      </c>
      <c r="J198" s="168">
        <f>ROUND(I198*H198,2)</f>
        <v>4371.2399999999998</v>
      </c>
      <c r="K198" s="169"/>
      <c r="L198" s="29"/>
      <c r="M198" s="170" t="s">
        <v>1</v>
      </c>
      <c r="N198" s="171" t="s">
        <v>38</v>
      </c>
      <c r="O198" s="172">
        <v>1.2889999999999999</v>
      </c>
      <c r="P198" s="172">
        <f>O198*H198</f>
        <v>144.8836</v>
      </c>
      <c r="Q198" s="172">
        <v>0</v>
      </c>
      <c r="R198" s="172">
        <f>Q198*H198</f>
        <v>0</v>
      </c>
      <c r="S198" s="172">
        <v>0</v>
      </c>
      <c r="T198" s="173">
        <f>S198*H198</f>
        <v>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R198" s="174" t="s">
        <v>120</v>
      </c>
      <c r="AT198" s="174" t="s">
        <v>116</v>
      </c>
      <c r="AU198" s="174" t="s">
        <v>121</v>
      </c>
      <c r="AY198" s="15" t="s">
        <v>114</v>
      </c>
      <c r="BE198" s="175">
        <f>IF(N198="základná",J198,0)</f>
        <v>0</v>
      </c>
      <c r="BF198" s="175">
        <f>IF(N198="znížená",J198,0)</f>
        <v>4371.2399999999998</v>
      </c>
      <c r="BG198" s="175">
        <f>IF(N198="zákl. prenesená",J198,0)</f>
        <v>0</v>
      </c>
      <c r="BH198" s="175">
        <f>IF(N198="zníž. prenesená",J198,0)</f>
        <v>0</v>
      </c>
      <c r="BI198" s="175">
        <f>IF(N198="nulová",J198,0)</f>
        <v>0</v>
      </c>
      <c r="BJ198" s="15" t="s">
        <v>121</v>
      </c>
      <c r="BK198" s="175">
        <f>ROUND(I198*H198,2)</f>
        <v>4371.2399999999998</v>
      </c>
      <c r="BL198" s="15" t="s">
        <v>120</v>
      </c>
      <c r="BM198" s="174" t="s">
        <v>385</v>
      </c>
    </row>
    <row r="199" s="2" customFormat="1" ht="49.05" customHeight="1">
      <c r="A199" s="28"/>
      <c r="B199" s="162"/>
      <c r="C199" s="163" t="s">
        <v>386</v>
      </c>
      <c r="D199" s="163" t="s">
        <v>116</v>
      </c>
      <c r="E199" s="164" t="s">
        <v>387</v>
      </c>
      <c r="F199" s="165" t="s">
        <v>388</v>
      </c>
      <c r="G199" s="166" t="s">
        <v>303</v>
      </c>
      <c r="H199" s="167">
        <v>112.40000000000001</v>
      </c>
      <c r="I199" s="168">
        <v>53.439999999999998</v>
      </c>
      <c r="J199" s="168">
        <f>ROUND(I199*H199,2)</f>
        <v>6006.6599999999999</v>
      </c>
      <c r="K199" s="169"/>
      <c r="L199" s="29"/>
      <c r="M199" s="170" t="s">
        <v>1</v>
      </c>
      <c r="N199" s="171" t="s">
        <v>38</v>
      </c>
      <c r="O199" s="172">
        <v>1.4370000000000001</v>
      </c>
      <c r="P199" s="172">
        <f>O199*H199</f>
        <v>161.51880000000003</v>
      </c>
      <c r="Q199" s="172">
        <v>0</v>
      </c>
      <c r="R199" s="172">
        <f>Q199*H199</f>
        <v>0</v>
      </c>
      <c r="S199" s="172">
        <v>0</v>
      </c>
      <c r="T199" s="173">
        <f>S199*H199</f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74" t="s">
        <v>120</v>
      </c>
      <c r="AT199" s="174" t="s">
        <v>116</v>
      </c>
      <c r="AU199" s="174" t="s">
        <v>121</v>
      </c>
      <c r="AY199" s="15" t="s">
        <v>114</v>
      </c>
      <c r="BE199" s="175">
        <f>IF(N199="základná",J199,0)</f>
        <v>0</v>
      </c>
      <c r="BF199" s="175">
        <f>IF(N199="znížená",J199,0)</f>
        <v>6006.6599999999999</v>
      </c>
      <c r="BG199" s="175">
        <f>IF(N199="zákl. prenesená",J199,0)</f>
        <v>0</v>
      </c>
      <c r="BH199" s="175">
        <f>IF(N199="zníž. prenesená",J199,0)</f>
        <v>0</v>
      </c>
      <c r="BI199" s="175">
        <f>IF(N199="nulová",J199,0)</f>
        <v>0</v>
      </c>
      <c r="BJ199" s="15" t="s">
        <v>121</v>
      </c>
      <c r="BK199" s="175">
        <f>ROUND(I199*H199,2)</f>
        <v>6006.6599999999999</v>
      </c>
      <c r="BL199" s="15" t="s">
        <v>120</v>
      </c>
      <c r="BM199" s="174" t="s">
        <v>389</v>
      </c>
    </row>
    <row r="200" s="2" customFormat="1" ht="49.05" customHeight="1">
      <c r="A200" s="28"/>
      <c r="B200" s="162"/>
      <c r="C200" s="163" t="s">
        <v>390</v>
      </c>
      <c r="D200" s="163" t="s">
        <v>116</v>
      </c>
      <c r="E200" s="164" t="s">
        <v>391</v>
      </c>
      <c r="F200" s="165" t="s">
        <v>392</v>
      </c>
      <c r="G200" s="166" t="s">
        <v>303</v>
      </c>
      <c r="H200" s="167">
        <v>419.65499999999997</v>
      </c>
      <c r="I200" s="168">
        <v>16.91</v>
      </c>
      <c r="J200" s="168">
        <f>ROUND(I200*H200,2)</f>
        <v>7096.3699999999999</v>
      </c>
      <c r="K200" s="169"/>
      <c r="L200" s="29"/>
      <c r="M200" s="170" t="s">
        <v>1</v>
      </c>
      <c r="N200" s="171" t="s">
        <v>38</v>
      </c>
      <c r="O200" s="172">
        <v>0.70199999999999996</v>
      </c>
      <c r="P200" s="172">
        <f>O200*H200</f>
        <v>294.59780999999998</v>
      </c>
      <c r="Q200" s="172">
        <v>0</v>
      </c>
      <c r="R200" s="172">
        <f>Q200*H200</f>
        <v>0</v>
      </c>
      <c r="S200" s="172">
        <v>0</v>
      </c>
      <c r="T200" s="173">
        <f>S200*H200</f>
        <v>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R200" s="174" t="s">
        <v>120</v>
      </c>
      <c r="AT200" s="174" t="s">
        <v>116</v>
      </c>
      <c r="AU200" s="174" t="s">
        <v>121</v>
      </c>
      <c r="AY200" s="15" t="s">
        <v>114</v>
      </c>
      <c r="BE200" s="175">
        <f>IF(N200="základná",J200,0)</f>
        <v>0</v>
      </c>
      <c r="BF200" s="175">
        <f>IF(N200="znížená",J200,0)</f>
        <v>7096.3699999999999</v>
      </c>
      <c r="BG200" s="175">
        <f>IF(N200="zákl. prenesená",J200,0)</f>
        <v>0</v>
      </c>
      <c r="BH200" s="175">
        <f>IF(N200="zníž. prenesená",J200,0)</f>
        <v>0</v>
      </c>
      <c r="BI200" s="175">
        <f>IF(N200="nulová",J200,0)</f>
        <v>0</v>
      </c>
      <c r="BJ200" s="15" t="s">
        <v>121</v>
      </c>
      <c r="BK200" s="175">
        <f>ROUND(I200*H200,2)</f>
        <v>7096.3699999999999</v>
      </c>
      <c r="BL200" s="15" t="s">
        <v>120</v>
      </c>
      <c r="BM200" s="174" t="s">
        <v>393</v>
      </c>
    </row>
    <row r="201" s="2" customFormat="1" ht="44.25" customHeight="1">
      <c r="A201" s="28"/>
      <c r="B201" s="162"/>
      <c r="C201" s="163" t="s">
        <v>394</v>
      </c>
      <c r="D201" s="163" t="s">
        <v>116</v>
      </c>
      <c r="E201" s="164" t="s">
        <v>395</v>
      </c>
      <c r="F201" s="165" t="s">
        <v>396</v>
      </c>
      <c r="G201" s="166" t="s">
        <v>303</v>
      </c>
      <c r="H201" s="167">
        <v>419.65499999999997</v>
      </c>
      <c r="I201" s="168">
        <v>4.8700000000000001</v>
      </c>
      <c r="J201" s="168">
        <f>ROUND(I201*H201,2)</f>
        <v>2043.72</v>
      </c>
      <c r="K201" s="169"/>
      <c r="L201" s="29"/>
      <c r="M201" s="170" t="s">
        <v>1</v>
      </c>
      <c r="N201" s="171" t="s">
        <v>38</v>
      </c>
      <c r="O201" s="172">
        <v>0.085999999999999993</v>
      </c>
      <c r="P201" s="172">
        <f>O201*H201</f>
        <v>36.090329999999994</v>
      </c>
      <c r="Q201" s="172">
        <v>0</v>
      </c>
      <c r="R201" s="172">
        <f>Q201*H201</f>
        <v>0</v>
      </c>
      <c r="S201" s="172">
        <v>0</v>
      </c>
      <c r="T201" s="173">
        <f>S201*H201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74" t="s">
        <v>120</v>
      </c>
      <c r="AT201" s="174" t="s">
        <v>116</v>
      </c>
      <c r="AU201" s="174" t="s">
        <v>121</v>
      </c>
      <c r="AY201" s="15" t="s">
        <v>114</v>
      </c>
      <c r="BE201" s="175">
        <f>IF(N201="základná",J201,0)</f>
        <v>0</v>
      </c>
      <c r="BF201" s="175">
        <f>IF(N201="znížená",J201,0)</f>
        <v>2043.72</v>
      </c>
      <c r="BG201" s="175">
        <f>IF(N201="zákl. prenesená",J201,0)</f>
        <v>0</v>
      </c>
      <c r="BH201" s="175">
        <f>IF(N201="zníž. prenesená",J201,0)</f>
        <v>0</v>
      </c>
      <c r="BI201" s="175">
        <f>IF(N201="nulová",J201,0)</f>
        <v>0</v>
      </c>
      <c r="BJ201" s="15" t="s">
        <v>121</v>
      </c>
      <c r="BK201" s="175">
        <f>ROUND(I201*H201,2)</f>
        <v>2043.72</v>
      </c>
      <c r="BL201" s="15" t="s">
        <v>120</v>
      </c>
      <c r="BM201" s="174" t="s">
        <v>397</v>
      </c>
    </row>
    <row r="202" s="12" customFormat="1" ht="25.92" customHeight="1">
      <c r="A202" s="12"/>
      <c r="B202" s="150"/>
      <c r="C202" s="12"/>
      <c r="D202" s="151" t="s">
        <v>71</v>
      </c>
      <c r="E202" s="152" t="s">
        <v>398</v>
      </c>
      <c r="F202" s="152" t="s">
        <v>399</v>
      </c>
      <c r="G202" s="12"/>
      <c r="H202" s="12"/>
      <c r="I202" s="12"/>
      <c r="J202" s="153">
        <f>BK202</f>
        <v>3299.5999999999999</v>
      </c>
      <c r="K202" s="12"/>
      <c r="L202" s="150"/>
      <c r="M202" s="154"/>
      <c r="N202" s="155"/>
      <c r="O202" s="155"/>
      <c r="P202" s="156">
        <f>P203</f>
        <v>71.58856200000001</v>
      </c>
      <c r="Q202" s="155"/>
      <c r="R202" s="156">
        <f>R203</f>
        <v>0.81416259999999996</v>
      </c>
      <c r="S202" s="155"/>
      <c r="T202" s="157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1" t="s">
        <v>121</v>
      </c>
      <c r="AT202" s="158" t="s">
        <v>71</v>
      </c>
      <c r="AU202" s="158" t="s">
        <v>72</v>
      </c>
      <c r="AY202" s="151" t="s">
        <v>114</v>
      </c>
      <c r="BK202" s="159">
        <f>BK203</f>
        <v>3299.5999999999999</v>
      </c>
    </row>
    <row r="203" s="12" customFormat="1" ht="22.8" customHeight="1">
      <c r="A203" s="12"/>
      <c r="B203" s="150"/>
      <c r="C203" s="12"/>
      <c r="D203" s="151" t="s">
        <v>71</v>
      </c>
      <c r="E203" s="160" t="s">
        <v>400</v>
      </c>
      <c r="F203" s="160" t="s">
        <v>401</v>
      </c>
      <c r="G203" s="12"/>
      <c r="H203" s="12"/>
      <c r="I203" s="12"/>
      <c r="J203" s="161">
        <f>BK203</f>
        <v>3299.5999999999999</v>
      </c>
      <c r="K203" s="12"/>
      <c r="L203" s="150"/>
      <c r="M203" s="154"/>
      <c r="N203" s="155"/>
      <c r="O203" s="155"/>
      <c r="P203" s="156">
        <f>SUM(P204:P207)</f>
        <v>71.58856200000001</v>
      </c>
      <c r="Q203" s="155"/>
      <c r="R203" s="156">
        <f>SUM(R204:R207)</f>
        <v>0.81416259999999996</v>
      </c>
      <c r="S203" s="155"/>
      <c r="T203" s="157">
        <f>SUM(T204:T207)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1" t="s">
        <v>121</v>
      </c>
      <c r="AT203" s="158" t="s">
        <v>71</v>
      </c>
      <c r="AU203" s="158" t="s">
        <v>80</v>
      </c>
      <c r="AY203" s="151" t="s">
        <v>114</v>
      </c>
      <c r="BK203" s="159">
        <f>SUM(BK204:BK207)</f>
        <v>3299.5999999999999</v>
      </c>
    </row>
    <row r="204" s="2" customFormat="1" ht="33" customHeight="1">
      <c r="A204" s="28"/>
      <c r="B204" s="162"/>
      <c r="C204" s="163" t="s">
        <v>402</v>
      </c>
      <c r="D204" s="163" t="s">
        <v>116</v>
      </c>
      <c r="E204" s="164" t="s">
        <v>403</v>
      </c>
      <c r="F204" s="165" t="s">
        <v>404</v>
      </c>
      <c r="G204" s="166" t="s">
        <v>119</v>
      </c>
      <c r="H204" s="167">
        <v>14</v>
      </c>
      <c r="I204" s="168">
        <v>23.140000000000001</v>
      </c>
      <c r="J204" s="168">
        <f>ROUND(I204*H204,2)</f>
        <v>323.95999999999998</v>
      </c>
      <c r="K204" s="169"/>
      <c r="L204" s="29"/>
      <c r="M204" s="170" t="s">
        <v>1</v>
      </c>
      <c r="N204" s="171" t="s">
        <v>38</v>
      </c>
      <c r="O204" s="172">
        <v>0.70572000000000001</v>
      </c>
      <c r="P204" s="172">
        <f>O204*H204</f>
        <v>9.8800799999999995</v>
      </c>
      <c r="Q204" s="172">
        <v>0.00060590000000000004</v>
      </c>
      <c r="R204" s="172">
        <f>Q204*H204</f>
        <v>0.0084825999999999999</v>
      </c>
      <c r="S204" s="172">
        <v>0</v>
      </c>
      <c r="T204" s="173">
        <f>S204*H204</f>
        <v>0</v>
      </c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R204" s="174" t="s">
        <v>181</v>
      </c>
      <c r="AT204" s="174" t="s">
        <v>116</v>
      </c>
      <c r="AU204" s="174" t="s">
        <v>121</v>
      </c>
      <c r="AY204" s="15" t="s">
        <v>114</v>
      </c>
      <c r="BE204" s="175">
        <f>IF(N204="základná",J204,0)</f>
        <v>0</v>
      </c>
      <c r="BF204" s="175">
        <f>IF(N204="znížená",J204,0)</f>
        <v>323.95999999999998</v>
      </c>
      <c r="BG204" s="175">
        <f>IF(N204="zákl. prenesená",J204,0)</f>
        <v>0</v>
      </c>
      <c r="BH204" s="175">
        <f>IF(N204="zníž. prenesená",J204,0)</f>
        <v>0</v>
      </c>
      <c r="BI204" s="175">
        <f>IF(N204="nulová",J204,0)</f>
        <v>0</v>
      </c>
      <c r="BJ204" s="15" t="s">
        <v>121</v>
      </c>
      <c r="BK204" s="175">
        <f>ROUND(I204*H204,2)</f>
        <v>323.95999999999998</v>
      </c>
      <c r="BL204" s="15" t="s">
        <v>181</v>
      </c>
      <c r="BM204" s="174" t="s">
        <v>405</v>
      </c>
    </row>
    <row r="205" s="2" customFormat="1" ht="24.15" customHeight="1">
      <c r="A205" s="28"/>
      <c r="B205" s="162"/>
      <c r="C205" s="176" t="s">
        <v>406</v>
      </c>
      <c r="D205" s="176" t="s">
        <v>245</v>
      </c>
      <c r="E205" s="177" t="s">
        <v>407</v>
      </c>
      <c r="F205" s="178" t="s">
        <v>408</v>
      </c>
      <c r="G205" s="179" t="s">
        <v>119</v>
      </c>
      <c r="H205" s="180">
        <v>14</v>
      </c>
      <c r="I205" s="181">
        <v>78.629999999999995</v>
      </c>
      <c r="J205" s="181">
        <f>ROUND(I205*H205,2)</f>
        <v>1100.8199999999999</v>
      </c>
      <c r="K205" s="182"/>
      <c r="L205" s="183"/>
      <c r="M205" s="184" t="s">
        <v>1</v>
      </c>
      <c r="N205" s="185" t="s">
        <v>38</v>
      </c>
      <c r="O205" s="172">
        <v>0</v>
      </c>
      <c r="P205" s="172">
        <f>O205*H205</f>
        <v>0</v>
      </c>
      <c r="Q205" s="172">
        <v>0.027</v>
      </c>
      <c r="R205" s="172">
        <f>Q205*H205</f>
        <v>0.378</v>
      </c>
      <c r="S205" s="172">
        <v>0</v>
      </c>
      <c r="T205" s="173">
        <f>S205*H205</f>
        <v>0</v>
      </c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R205" s="174" t="s">
        <v>244</v>
      </c>
      <c r="AT205" s="174" t="s">
        <v>245</v>
      </c>
      <c r="AU205" s="174" t="s">
        <v>121</v>
      </c>
      <c r="AY205" s="15" t="s">
        <v>114</v>
      </c>
      <c r="BE205" s="175">
        <f>IF(N205="základná",J205,0)</f>
        <v>0</v>
      </c>
      <c r="BF205" s="175">
        <f>IF(N205="znížená",J205,0)</f>
        <v>1100.8199999999999</v>
      </c>
      <c r="BG205" s="175">
        <f>IF(N205="zákl. prenesená",J205,0)</f>
        <v>0</v>
      </c>
      <c r="BH205" s="175">
        <f>IF(N205="zníž. prenesená",J205,0)</f>
        <v>0</v>
      </c>
      <c r="BI205" s="175">
        <f>IF(N205="nulová",J205,0)</f>
        <v>0</v>
      </c>
      <c r="BJ205" s="15" t="s">
        <v>121</v>
      </c>
      <c r="BK205" s="175">
        <f>ROUND(I205*H205,2)</f>
        <v>1100.8199999999999</v>
      </c>
      <c r="BL205" s="15" t="s">
        <v>181</v>
      </c>
      <c r="BM205" s="174" t="s">
        <v>409</v>
      </c>
    </row>
    <row r="206" s="2" customFormat="1" ht="37.8" customHeight="1">
      <c r="A206" s="28"/>
      <c r="B206" s="162"/>
      <c r="C206" s="163" t="s">
        <v>410</v>
      </c>
      <c r="D206" s="163" t="s">
        <v>116</v>
      </c>
      <c r="E206" s="164" t="s">
        <v>411</v>
      </c>
      <c r="F206" s="165" t="s">
        <v>412</v>
      </c>
      <c r="G206" s="166" t="s">
        <v>248</v>
      </c>
      <c r="H206" s="167">
        <v>427.68000000000001</v>
      </c>
      <c r="I206" s="168">
        <v>4.2800000000000002</v>
      </c>
      <c r="J206" s="168">
        <f>ROUND(I206*H206,2)</f>
        <v>1830.47</v>
      </c>
      <c r="K206" s="169"/>
      <c r="L206" s="29"/>
      <c r="M206" s="170" t="s">
        <v>1</v>
      </c>
      <c r="N206" s="171" t="s">
        <v>38</v>
      </c>
      <c r="O206" s="172">
        <v>0.13800000000000001</v>
      </c>
      <c r="P206" s="172">
        <f>O206*H206</f>
        <v>59.019840000000009</v>
      </c>
      <c r="Q206" s="172">
        <v>0.001</v>
      </c>
      <c r="R206" s="172">
        <f>Q206*H206</f>
        <v>0.42768</v>
      </c>
      <c r="S206" s="172">
        <v>0</v>
      </c>
      <c r="T206" s="173">
        <f>S206*H206</f>
        <v>0</v>
      </c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R206" s="174" t="s">
        <v>181</v>
      </c>
      <c r="AT206" s="174" t="s">
        <v>116</v>
      </c>
      <c r="AU206" s="174" t="s">
        <v>121</v>
      </c>
      <c r="AY206" s="15" t="s">
        <v>114</v>
      </c>
      <c r="BE206" s="175">
        <f>IF(N206="základná",J206,0)</f>
        <v>0</v>
      </c>
      <c r="BF206" s="175">
        <f>IF(N206="znížená",J206,0)</f>
        <v>1830.47</v>
      </c>
      <c r="BG206" s="175">
        <f>IF(N206="zákl. prenesená",J206,0)</f>
        <v>0</v>
      </c>
      <c r="BH206" s="175">
        <f>IF(N206="zníž. prenesená",J206,0)</f>
        <v>0</v>
      </c>
      <c r="BI206" s="175">
        <f>IF(N206="nulová",J206,0)</f>
        <v>0</v>
      </c>
      <c r="BJ206" s="15" t="s">
        <v>121</v>
      </c>
      <c r="BK206" s="175">
        <f>ROUND(I206*H206,2)</f>
        <v>1830.47</v>
      </c>
      <c r="BL206" s="15" t="s">
        <v>181</v>
      </c>
      <c r="BM206" s="174" t="s">
        <v>413</v>
      </c>
    </row>
    <row r="207" s="2" customFormat="1" ht="24.15" customHeight="1">
      <c r="A207" s="28"/>
      <c r="B207" s="162"/>
      <c r="C207" s="163" t="s">
        <v>414</v>
      </c>
      <c r="D207" s="163" t="s">
        <v>116</v>
      </c>
      <c r="E207" s="164" t="s">
        <v>415</v>
      </c>
      <c r="F207" s="165" t="s">
        <v>416</v>
      </c>
      <c r="G207" s="166" t="s">
        <v>303</v>
      </c>
      <c r="H207" s="167">
        <v>0.81399999999999995</v>
      </c>
      <c r="I207" s="168">
        <v>54.479999999999997</v>
      </c>
      <c r="J207" s="168">
        <f>ROUND(I207*H207,2)</f>
        <v>44.350000000000001</v>
      </c>
      <c r="K207" s="169"/>
      <c r="L207" s="29"/>
      <c r="M207" s="186" t="s">
        <v>1</v>
      </c>
      <c r="N207" s="187" t="s">
        <v>38</v>
      </c>
      <c r="O207" s="188">
        <v>3.3029999999999999</v>
      </c>
      <c r="P207" s="188">
        <f>O207*H207</f>
        <v>2.6886419999999998</v>
      </c>
      <c r="Q207" s="188">
        <v>0</v>
      </c>
      <c r="R207" s="188">
        <f>Q207*H207</f>
        <v>0</v>
      </c>
      <c r="S207" s="188">
        <v>0</v>
      </c>
      <c r="T207" s="189">
        <f>S207*H207</f>
        <v>0</v>
      </c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R207" s="174" t="s">
        <v>181</v>
      </c>
      <c r="AT207" s="174" t="s">
        <v>116</v>
      </c>
      <c r="AU207" s="174" t="s">
        <v>121</v>
      </c>
      <c r="AY207" s="15" t="s">
        <v>114</v>
      </c>
      <c r="BE207" s="175">
        <f>IF(N207="základná",J207,0)</f>
        <v>0</v>
      </c>
      <c r="BF207" s="175">
        <f>IF(N207="znížená",J207,0)</f>
        <v>44.350000000000001</v>
      </c>
      <c r="BG207" s="175">
        <f>IF(N207="zákl. prenesená",J207,0)</f>
        <v>0</v>
      </c>
      <c r="BH207" s="175">
        <f>IF(N207="zníž. prenesená",J207,0)</f>
        <v>0</v>
      </c>
      <c r="BI207" s="175">
        <f>IF(N207="nulová",J207,0)</f>
        <v>0</v>
      </c>
      <c r="BJ207" s="15" t="s">
        <v>121</v>
      </c>
      <c r="BK207" s="175">
        <f>ROUND(I207*H207,2)</f>
        <v>44.350000000000001</v>
      </c>
      <c r="BL207" s="15" t="s">
        <v>181</v>
      </c>
      <c r="BM207" s="174" t="s">
        <v>417</v>
      </c>
    </row>
    <row r="208" s="2" customFormat="1" ht="6.96" customHeight="1">
      <c r="A208" s="28"/>
      <c r="B208" s="50"/>
      <c r="C208" s="51"/>
      <c r="D208" s="51"/>
      <c r="E208" s="51"/>
      <c r="F208" s="51"/>
      <c r="G208" s="51"/>
      <c r="H208" s="51"/>
      <c r="I208" s="51"/>
      <c r="J208" s="51"/>
      <c r="K208" s="51"/>
      <c r="L208" s="29"/>
      <c r="M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</row>
  </sheetData>
  <autoFilter ref="C125:K207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JM\DODO</dc:creator>
  <cp:lastModifiedBy>JM\DODO</cp:lastModifiedBy>
  <dcterms:created xsi:type="dcterms:W3CDTF">2023-04-27T23:21:09Z</dcterms:created>
  <dcterms:modified xsi:type="dcterms:W3CDTF">2023-04-27T23:21:10Z</dcterms:modified>
</cp:coreProperties>
</file>