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Y:\Vnitro\e-aukce\2019\VŘ (e-poptavka) - oprava mostu ul. Vsetínská\Výzva + přílohy\"/>
    </mc:Choice>
  </mc:AlternateContent>
  <xr:revisionPtr revIDLastSave="0" documentId="8_{3EEF62DA-78FD-4394-8F31-302079C57DA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779-001 - Stavební údržba..." sheetId="2" r:id="rId2"/>
  </sheets>
  <definedNames>
    <definedName name="_xlnm.Print_Titles" localSheetId="1">'779-001 - Stavební údržba...'!$118:$118</definedName>
    <definedName name="_xlnm.Print_Titles" localSheetId="0">'Rekapitulace stavby'!$85:$85</definedName>
    <definedName name="_xlnm.Print_Area" localSheetId="1">'779-001 - Stavební údržba...'!$C$4:$Q$70,'779-001 - Stavební údržba...'!$C$76:$Q$102,'779-001 - Stavební údržba...'!$C$108:$Q$181</definedName>
    <definedName name="_xlnm.Print_Area" localSheetId="0">'Rekapitulace stavby'!$C$4:$AP$70,'Rekapitulace stavby'!$C$76:$AP$92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88" i="1" l="1"/>
  <c r="AX88" i="1"/>
  <c r="BI181" i="2"/>
  <c r="BH181" i="2"/>
  <c r="BG181" i="2"/>
  <c r="BF181" i="2"/>
  <c r="AA181" i="2"/>
  <c r="Y181" i="2"/>
  <c r="W181" i="2"/>
  <c r="BK181" i="2"/>
  <c r="N181" i="2"/>
  <c r="BE181" i="2" s="1"/>
  <c r="BI180" i="2"/>
  <c r="BH180" i="2"/>
  <c r="BG180" i="2"/>
  <c r="BF180" i="2"/>
  <c r="AA180" i="2"/>
  <c r="Y180" i="2"/>
  <c r="W180" i="2"/>
  <c r="BK180" i="2"/>
  <c r="N180" i="2"/>
  <c r="BE180" i="2" s="1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Y177" i="2"/>
  <c r="W177" i="2"/>
  <c r="W176" i="2" s="1"/>
  <c r="BK177" i="2"/>
  <c r="N177" i="2"/>
  <c r="BE177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BE174" i="2"/>
  <c r="AA174" i="2"/>
  <c r="Y174" i="2"/>
  <c r="W174" i="2"/>
  <c r="BK174" i="2"/>
  <c r="N174" i="2"/>
  <c r="BI173" i="2"/>
  <c r="BH173" i="2"/>
  <c r="BG173" i="2"/>
  <c r="BF173" i="2"/>
  <c r="AA173" i="2"/>
  <c r="Y173" i="2"/>
  <c r="W173" i="2"/>
  <c r="W172" i="2" s="1"/>
  <c r="BK173" i="2"/>
  <c r="N173" i="2"/>
  <c r="BE173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BE170" i="2"/>
  <c r="AA170" i="2"/>
  <c r="Y170" i="2"/>
  <c r="W170" i="2"/>
  <c r="BK170" i="2"/>
  <c r="N170" i="2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AA162" i="2" s="1"/>
  <c r="Y163" i="2"/>
  <c r="W163" i="2"/>
  <c r="BK163" i="2"/>
  <c r="N163" i="2"/>
  <c r="BE163" i="2" s="1"/>
  <c r="BI160" i="2"/>
  <c r="BH160" i="2"/>
  <c r="BG160" i="2"/>
  <c r="BF160" i="2"/>
  <c r="AA160" i="2"/>
  <c r="AA159" i="2" s="1"/>
  <c r="Y160" i="2"/>
  <c r="Y159" i="2" s="1"/>
  <c r="W160" i="2"/>
  <c r="W159" i="2" s="1"/>
  <c r="BK160" i="2"/>
  <c r="BK159" i="2" s="1"/>
  <c r="N159" i="2" s="1"/>
  <c r="N93" i="2" s="1"/>
  <c r="N160" i="2"/>
  <c r="BE160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 s="1"/>
  <c r="BI153" i="2"/>
  <c r="BH153" i="2"/>
  <c r="BG153" i="2"/>
  <c r="BF153" i="2"/>
  <c r="BE153" i="2"/>
  <c r="AA153" i="2"/>
  <c r="Y153" i="2"/>
  <c r="W153" i="2"/>
  <c r="BK153" i="2"/>
  <c r="N153" i="2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BE149" i="2"/>
  <c r="AA149" i="2"/>
  <c r="Y149" i="2"/>
  <c r="W149" i="2"/>
  <c r="BK149" i="2"/>
  <c r="N149" i="2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BE133" i="2"/>
  <c r="AA133" i="2"/>
  <c r="Y133" i="2"/>
  <c r="W133" i="2"/>
  <c r="BK133" i="2"/>
  <c r="N133" i="2"/>
  <c r="BI132" i="2"/>
  <c r="BH132" i="2"/>
  <c r="BG132" i="2"/>
  <c r="BF132" i="2"/>
  <c r="BE132" i="2"/>
  <c r="AA132" i="2"/>
  <c r="Y132" i="2"/>
  <c r="W132" i="2"/>
  <c r="BK132" i="2"/>
  <c r="N132" i="2"/>
  <c r="BI131" i="2"/>
  <c r="BH131" i="2"/>
  <c r="BG131" i="2"/>
  <c r="BF131" i="2"/>
  <c r="BE131" i="2"/>
  <c r="AA131" i="2"/>
  <c r="Y131" i="2"/>
  <c r="W131" i="2"/>
  <c r="BK131" i="2"/>
  <c r="N131" i="2"/>
  <c r="BI130" i="2"/>
  <c r="BH130" i="2"/>
  <c r="BG130" i="2"/>
  <c r="BF130" i="2"/>
  <c r="BE130" i="2"/>
  <c r="AA130" i="2"/>
  <c r="Y130" i="2"/>
  <c r="W130" i="2"/>
  <c r="BK130" i="2"/>
  <c r="N130" i="2"/>
  <c r="BI129" i="2"/>
  <c r="BH129" i="2"/>
  <c r="BG129" i="2"/>
  <c r="BF129" i="2"/>
  <c r="BE129" i="2"/>
  <c r="AA129" i="2"/>
  <c r="Y129" i="2"/>
  <c r="W129" i="2"/>
  <c r="BK129" i="2"/>
  <c r="N129" i="2"/>
  <c r="BI128" i="2"/>
  <c r="BH128" i="2"/>
  <c r="BG128" i="2"/>
  <c r="BF128" i="2"/>
  <c r="BE128" i="2"/>
  <c r="AA128" i="2"/>
  <c r="Y128" i="2"/>
  <c r="W128" i="2"/>
  <c r="BK128" i="2"/>
  <c r="N128" i="2"/>
  <c r="BI127" i="2"/>
  <c r="BH127" i="2"/>
  <c r="BG127" i="2"/>
  <c r="BF127" i="2"/>
  <c r="BE127" i="2"/>
  <c r="AA127" i="2"/>
  <c r="Y127" i="2"/>
  <c r="W127" i="2"/>
  <c r="BK127" i="2"/>
  <c r="N127" i="2"/>
  <c r="BI126" i="2"/>
  <c r="BH126" i="2"/>
  <c r="BG126" i="2"/>
  <c r="BF126" i="2"/>
  <c r="BE126" i="2"/>
  <c r="AA126" i="2"/>
  <c r="AA125" i="2" s="1"/>
  <c r="Y126" i="2"/>
  <c r="W126" i="2"/>
  <c r="W125" i="2" s="1"/>
  <c r="BK126" i="2"/>
  <c r="N126" i="2"/>
  <c r="BI124" i="2"/>
  <c r="BH124" i="2"/>
  <c r="BG124" i="2"/>
  <c r="BF124" i="2"/>
  <c r="AA124" i="2"/>
  <c r="Y124" i="2"/>
  <c r="W124" i="2"/>
  <c r="BK124" i="2"/>
  <c r="N124" i="2"/>
  <c r="BE124" i="2" s="1"/>
  <c r="BI123" i="2"/>
  <c r="BH123" i="2"/>
  <c r="BG123" i="2"/>
  <c r="BF123" i="2"/>
  <c r="AA123" i="2"/>
  <c r="Y123" i="2"/>
  <c r="W123" i="2"/>
  <c r="BK123" i="2"/>
  <c r="N123" i="2"/>
  <c r="BE123" i="2" s="1"/>
  <c r="BI122" i="2"/>
  <c r="BH122" i="2"/>
  <c r="BG122" i="2"/>
  <c r="BF122" i="2"/>
  <c r="AA122" i="2"/>
  <c r="Y122" i="2"/>
  <c r="W122" i="2"/>
  <c r="BK122" i="2"/>
  <c r="N122" i="2"/>
  <c r="BE122" i="2" s="1"/>
  <c r="F113" i="2"/>
  <c r="F111" i="2"/>
  <c r="N99" i="2"/>
  <c r="M28" i="2" s="1"/>
  <c r="AS88" i="1" s="1"/>
  <c r="AS87" i="1" s="1"/>
  <c r="BI100" i="2"/>
  <c r="BH100" i="2"/>
  <c r="BG100" i="2"/>
  <c r="BF100" i="2"/>
  <c r="BE100" i="2"/>
  <c r="F81" i="2"/>
  <c r="F79" i="2"/>
  <c r="O21" i="2"/>
  <c r="E21" i="2"/>
  <c r="M116" i="2" s="1"/>
  <c r="O20" i="2"/>
  <c r="O18" i="2"/>
  <c r="E18" i="2"/>
  <c r="M115" i="2" s="1"/>
  <c r="O17" i="2"/>
  <c r="O15" i="2"/>
  <c r="E15" i="2"/>
  <c r="F84" i="2" s="1"/>
  <c r="O14" i="2"/>
  <c r="O12" i="2"/>
  <c r="E12" i="2"/>
  <c r="F83" i="2" s="1"/>
  <c r="O11" i="2"/>
  <c r="O9" i="2"/>
  <c r="M81" i="2" s="1"/>
  <c r="F6" i="2"/>
  <c r="F78" i="2" s="1"/>
  <c r="AK27" i="1"/>
  <c r="AM83" i="1"/>
  <c r="L83" i="1"/>
  <c r="AM82" i="1"/>
  <c r="L82" i="1"/>
  <c r="AM80" i="1"/>
  <c r="L80" i="1"/>
  <c r="L78" i="1"/>
  <c r="L77" i="1"/>
  <c r="Y162" i="2" l="1"/>
  <c r="BK125" i="2"/>
  <c r="N125" i="2" s="1"/>
  <c r="N91" i="2" s="1"/>
  <c r="AA121" i="2"/>
  <c r="BK154" i="2"/>
  <c r="N154" i="2" s="1"/>
  <c r="N92" i="2" s="1"/>
  <c r="H34" i="2"/>
  <c r="BB88" i="1" s="1"/>
  <c r="BB87" i="1" s="1"/>
  <c r="W33" i="1" s="1"/>
  <c r="H35" i="2"/>
  <c r="BC88" i="1" s="1"/>
  <c r="BC87" i="1" s="1"/>
  <c r="AY87" i="1" s="1"/>
  <c r="BK121" i="2"/>
  <c r="W154" i="2"/>
  <c r="Y172" i="2"/>
  <c r="Y176" i="2"/>
  <c r="M84" i="2"/>
  <c r="F110" i="2"/>
  <c r="H32" i="2"/>
  <c r="AZ88" i="1" s="1"/>
  <c r="AZ87" i="1" s="1"/>
  <c r="AV87" i="1" s="1"/>
  <c r="Y125" i="2"/>
  <c r="Y154" i="2"/>
  <c r="BK162" i="2"/>
  <c r="N162" i="2" s="1"/>
  <c r="N95" i="2" s="1"/>
  <c r="AA172" i="2"/>
  <c r="AA161" i="2" s="1"/>
  <c r="AA176" i="2"/>
  <c r="H36" i="2"/>
  <c r="BD88" i="1" s="1"/>
  <c r="BD87" i="1" s="1"/>
  <c r="W35" i="1" s="1"/>
  <c r="W121" i="2"/>
  <c r="W120" i="2" s="1"/>
  <c r="H33" i="2"/>
  <c r="BA88" i="1" s="1"/>
  <c r="BA87" i="1" s="1"/>
  <c r="W32" i="1" s="1"/>
  <c r="F116" i="2"/>
  <c r="Y121" i="2"/>
  <c r="AA154" i="2"/>
  <c r="AA120" i="2" s="1"/>
  <c r="W162" i="2"/>
  <c r="W161" i="2" s="1"/>
  <c r="BK172" i="2"/>
  <c r="N172" i="2" s="1"/>
  <c r="N96" i="2" s="1"/>
  <c r="BK176" i="2"/>
  <c r="N176" i="2" s="1"/>
  <c r="N97" i="2" s="1"/>
  <c r="M83" i="2"/>
  <c r="F115" i="2"/>
  <c r="M32" i="2"/>
  <c r="AV88" i="1" s="1"/>
  <c r="M113" i="2"/>
  <c r="M33" i="2"/>
  <c r="AW88" i="1" s="1"/>
  <c r="Y161" i="2" l="1"/>
  <c r="AX87" i="1"/>
  <c r="W31" i="1"/>
  <c r="BK120" i="2"/>
  <c r="N120" i="2" s="1"/>
  <c r="N89" i="2" s="1"/>
  <c r="BK161" i="2"/>
  <c r="N161" i="2" s="1"/>
  <c r="N94" i="2" s="1"/>
  <c r="W34" i="1"/>
  <c r="AW87" i="1"/>
  <c r="AK32" i="1" s="1"/>
  <c r="AA119" i="2"/>
  <c r="N121" i="2"/>
  <c r="N90" i="2" s="1"/>
  <c r="W119" i="2"/>
  <c r="AU88" i="1" s="1"/>
  <c r="AU87" i="1" s="1"/>
  <c r="Y120" i="2"/>
  <c r="Y119" i="2" s="1"/>
  <c r="AK31" i="1"/>
  <c r="AT88" i="1"/>
  <c r="BK119" i="2" l="1"/>
  <c r="N119" i="2" s="1"/>
  <c r="N88" i="2" s="1"/>
  <c r="M27" i="2" s="1"/>
  <c r="M30" i="2" s="1"/>
  <c r="AG88" i="1" s="1"/>
  <c r="AT87" i="1"/>
  <c r="L102" i="2" l="1"/>
  <c r="L38" i="2"/>
  <c r="AN88" i="1" l="1"/>
  <c r="AG87" i="1"/>
  <c r="AK26" i="1" l="1"/>
  <c r="AK29" i="1" s="1"/>
  <c r="AK37" i="1" s="1"/>
  <c r="AG92" i="1"/>
  <c r="AN87" i="1"/>
  <c r="AN92" i="1" s="1"/>
</calcChain>
</file>

<file path=xl/sharedStrings.xml><?xml version="1.0" encoding="utf-8"?>
<sst xmlns="http://schemas.openxmlformats.org/spreadsheetml/2006/main" count="1054" uniqueCount="349">
  <si>
    <t>2012</t>
  </si>
  <si>
    <t>List obsahuje: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</si>
  <si>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</si>
  <si>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</si>
  <si>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</si>
  <si>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</si>
  <si>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</si>
  <si>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</si>
  <si>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</si>
  <si>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</si>
  <si>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</si>
  <si>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</si>
  <si>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</si>
  <si>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</si>
  <si>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779</t>
  </si>
  <si>
    <t>Stavba:</t>
  </si>
  <si>
    <t>Stavební údržba mostu</t>
  </si>
  <si>
    <t>0,1</t>
  </si>
  <si>
    <t>JKSO:</t>
  </si>
  <si>
    <t>CC-CZ:</t>
  </si>
  <si>
    <t>1</t>
  </si>
  <si>
    <t>Místo:</t>
  </si>
  <si>
    <t>Bystřice pod Hostýnem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</si>
  <si>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</si>
  <si>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</si>
  <si>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</si>
  <si>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</si>
  <si>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</si>
  <si>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</si>
  <si>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</si>
  <si>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</si>
  <si>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</si>
  <si>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</si>
  <si>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</si>
  <si>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</si>
  <si>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</si>
  <si>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</si>
  <si>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</si>
  <si>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</si>
  <si>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</si>
  <si>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</si>
  <si>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</si>
  <si>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</si>
  <si>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</si>
  <si>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</si>
  <si>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</si>
  <si>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</si>
  <si>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</si>
  <si>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</si>
  <si>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</si>
  <si>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</si>
  <si>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</si>
  <si>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</si>
  <si>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</si>
  <si>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</si>
  <si>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</si>
  <si>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</si>
  <si>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</si>
  <si>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</si>
  <si>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</si>
  <si>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</si>
  <si>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</si>
  <si>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</si>
  <si>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</si>
  <si>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</si>
  <si>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</si>
  <si>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</si>
  <si>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</si>
  <si>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</si>
  <si>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</si>
  <si>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</si>
  <si>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</si>
  <si>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</si>
  <si>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</si>
  <si>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</si>
  <si>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</si>
  <si>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</si>
  <si>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{f61b1eee-a491-4435-816d-238a4cb0d86f}</t>
  </si>
  <si>
    <t>{00000000-0000-0000-0000-000000000000}</t>
  </si>
  <si>
    <t>779-001</t>
  </si>
  <si>
    <t>{6c3fc892-5feb-4bbe-a6c5-e9743d82ce43}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</si>
  <si>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</si>
  <si>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</si>
  <si>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</si>
  <si>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</si>
  <si>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Zpět na list:</t>
  </si>
  <si>
    <t>2</t>
  </si>
  <si>
    <t>KRYCÍ LIST ROZPOČTU</t>
  </si>
  <si>
    <t>Objekt:</t>
  </si>
  <si>
    <t>779-001 - Stavební údržba mostu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</si>
  <si>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</si>
  <si>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</si>
  <si>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</si>
  <si>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</si>
  <si>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</si>
  <si>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</si>
  <si>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</si>
  <si>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</si>
  <si>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</si>
  <si>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</si>
  <si>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</si>
  <si>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</si>
  <si>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</si>
  <si>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</si>
  <si>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</si>
  <si>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 xml:space="preserve">    783 - Dokončovací práce - nátěry</t>
  </si>
  <si>
    <t>2) Ostatní náklady</t>
  </si>
  <si>
    <t>Zařízení staveniště</t>
  </si>
  <si>
    <t>VRN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</si>
  <si>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</si>
  <si>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</si>
  <si>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</si>
  <si>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</si>
  <si>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</si>
  <si>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</si>
  <si>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</si>
  <si>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</si>
  <si>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</si>
  <si>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</si>
  <si>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</si>
  <si>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</si>
  <si>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</si>
  <si>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</si>
  <si>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</si>
  <si>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</si>
  <si>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421953421</t>
  </si>
  <si>
    <t>Montáž jednotlivých trámů dřevěné podlahy na ocelových mostech, volně položené</t>
  </si>
  <si>
    <t>m2</t>
  </si>
  <si>
    <t>4</t>
  </si>
  <si>
    <t>-341036791</t>
  </si>
  <si>
    <t>421953451</t>
  </si>
  <si>
    <t>Demontáž jednotlivých trámů dřevěné podlahy na ocelových mostech, volně položené</t>
  </si>
  <si>
    <t>-1024984276</t>
  </si>
  <si>
    <t>3</t>
  </si>
  <si>
    <t>465513427</t>
  </si>
  <si>
    <t>Dlažba z lomového kamene na cementovou maltu s vyspárováním tl 400 mm pro hydromeliorace</t>
  </si>
  <si>
    <t>1332209988</t>
  </si>
  <si>
    <t>9-001</t>
  </si>
  <si>
    <t>Dopravní značení po dobu opravy</t>
  </si>
  <si>
    <t>kpl.</t>
  </si>
  <si>
    <t>732021177</t>
  </si>
  <si>
    <t>5</t>
  </si>
  <si>
    <t>9-002</t>
  </si>
  <si>
    <t>Oplocení v místě vstupu na most</t>
  </si>
  <si>
    <t>1744715532</t>
  </si>
  <si>
    <t>6</t>
  </si>
  <si>
    <t>9-003</t>
  </si>
  <si>
    <t>Úklid staveniště</t>
  </si>
  <si>
    <t>-1472722092</t>
  </si>
  <si>
    <t>7</t>
  </si>
  <si>
    <t>914111111</t>
  </si>
  <si>
    <t>Montáž svislé dopravní značky do velikosti 1 m2 objímkami na sloupek nebo konzolu</t>
  </si>
  <si>
    <t>kus</t>
  </si>
  <si>
    <t>-976717473</t>
  </si>
  <si>
    <t>8</t>
  </si>
  <si>
    <t>M</t>
  </si>
  <si>
    <t>404441120</t>
  </si>
  <si>
    <t>značka svislá reflexní zákazová B13 s údajem 10t, AL- NK 700 mm</t>
  </si>
  <si>
    <t>1644015904</t>
  </si>
  <si>
    <t>9</t>
  </si>
  <si>
    <t>404441121</t>
  </si>
  <si>
    <t>značka svislá reflexní zákazová B14 s údajem 7,5t, AL- NK 700 mm</t>
  </si>
  <si>
    <t>1438940065</t>
  </si>
  <si>
    <t>404442370</t>
  </si>
  <si>
    <t>značka svislá reflexní s nápisem "JEDINÉ VOZIDLO 21t", AL- NK 750 x 750 mm</t>
  </si>
  <si>
    <t>-397495265</t>
  </si>
  <si>
    <t>11</t>
  </si>
  <si>
    <t>404442311</t>
  </si>
  <si>
    <t>značka svislá reflexní "označení mostu",  AL- NK 500 x 500 mm</t>
  </si>
  <si>
    <t>-2018254553</t>
  </si>
  <si>
    <t>12</t>
  </si>
  <si>
    <t>914511112</t>
  </si>
  <si>
    <t>Montáž sloupku dopravních značek délky do 3,5 m vlepením do ŽB základu opěry mostu s připáskováním k ocelovému zábradlí ve dvou bodech vč.vyvrtání otvoru o75-300 mm</t>
  </si>
  <si>
    <t>-1153491676</t>
  </si>
  <si>
    <t>13</t>
  </si>
  <si>
    <t>404452300</t>
  </si>
  <si>
    <t>sloupek Zn 70 - 350</t>
  </si>
  <si>
    <t>1621987796</t>
  </si>
  <si>
    <t>14</t>
  </si>
  <si>
    <t>404452540</t>
  </si>
  <si>
    <t>víčko plastové na sloupek 70</t>
  </si>
  <si>
    <t>-435548775</t>
  </si>
  <si>
    <t>938111111</t>
  </si>
  <si>
    <t>Čištění zdiva opěr, pilířů, křídel od mechu a jiné vegetace</t>
  </si>
  <si>
    <t>-9756377</t>
  </si>
  <si>
    <t>16</t>
  </si>
  <si>
    <t>938121111</t>
  </si>
  <si>
    <t>Odstranění náletových křovin, dřevin a travnatého porostu ve výškách v okolí říms a křídel</t>
  </si>
  <si>
    <t>-1349826670</t>
  </si>
  <si>
    <t>17</t>
  </si>
  <si>
    <t>938131111</t>
  </si>
  <si>
    <t>Odstranění přebytečné zeminy (nánosů) u říms průčelního zdiva a křídel ručně</t>
  </si>
  <si>
    <t>m3</t>
  </si>
  <si>
    <t>1091325845</t>
  </si>
  <si>
    <t>18</t>
  </si>
  <si>
    <t>938132111</t>
  </si>
  <si>
    <t>Údržba svahu a svahových kuželů v okolí říms a křídel</t>
  </si>
  <si>
    <t>-658629775</t>
  </si>
  <si>
    <t>19</t>
  </si>
  <si>
    <t>952902121</t>
  </si>
  <si>
    <t>Čištění ploch zametením drsných povrchů</t>
  </si>
  <si>
    <t>-833067838</t>
  </si>
  <si>
    <t>20</t>
  </si>
  <si>
    <t>962052314</t>
  </si>
  <si>
    <t>Bourání pilířů ze ŽB</t>
  </si>
  <si>
    <t>-1927006385</t>
  </si>
  <si>
    <t>965082923</t>
  </si>
  <si>
    <t>Odstranění násypů pod podlahami tl do 100 mm pl přes 2 m2</t>
  </si>
  <si>
    <t>1997298492</t>
  </si>
  <si>
    <t>22</t>
  </si>
  <si>
    <t>966006132</t>
  </si>
  <si>
    <t>Odstranění značek dopravních nebo orientačních se sloupky s betonovými patkami</t>
  </si>
  <si>
    <t>564043835</t>
  </si>
  <si>
    <t>23</t>
  </si>
  <si>
    <t>966006211</t>
  </si>
  <si>
    <t>Odstranění svislých dopravních značek ze sloupů, sloupků nebo konzol</t>
  </si>
  <si>
    <t>-1620871492</t>
  </si>
  <si>
    <t>24</t>
  </si>
  <si>
    <t>966075141</t>
  </si>
  <si>
    <t>Odstranění kovového zábradlí vcelku</t>
  </si>
  <si>
    <t>m</t>
  </si>
  <si>
    <t>-642804625</t>
  </si>
  <si>
    <t>25</t>
  </si>
  <si>
    <t>966077111</t>
  </si>
  <si>
    <t>Odstranění různých doplňkových ocelových konstrukcí hmotnosti do 20 kg</t>
  </si>
  <si>
    <t>-1527131826</t>
  </si>
  <si>
    <t>26</t>
  </si>
  <si>
    <t>985131111</t>
  </si>
  <si>
    <t>Očištění ploch stěn, rubu kleneb a podlah tlakovou vodou</t>
  </si>
  <si>
    <t>-1374701907</t>
  </si>
  <si>
    <t>27</t>
  </si>
  <si>
    <t>985131311</t>
  </si>
  <si>
    <t>Ruční dočištění ploch stěn, rubu kleneb a podlah ocelových kartáči</t>
  </si>
  <si>
    <t>-1708218454</t>
  </si>
  <si>
    <t>28</t>
  </si>
  <si>
    <t>985132111</t>
  </si>
  <si>
    <t>Očištění ploch líce kleneb a podhledů tlakovou vodou</t>
  </si>
  <si>
    <t>-711647514</t>
  </si>
  <si>
    <t>29</t>
  </si>
  <si>
    <t>985132311</t>
  </si>
  <si>
    <t>Ruční dočištění ploch líce kleneb a podhledů ocelových kartáči</t>
  </si>
  <si>
    <t>-535137515</t>
  </si>
  <si>
    <t>30</t>
  </si>
  <si>
    <t>985139111</t>
  </si>
  <si>
    <t>Příplatek k očištění ploch za práci ve stísněném prostoru</t>
  </si>
  <si>
    <t>1682237099</t>
  </si>
  <si>
    <t>31</t>
  </si>
  <si>
    <t>985139112</t>
  </si>
  <si>
    <t>Příplatek k očištění ploch za plochu do 10 m2 jednotlivě</t>
  </si>
  <si>
    <t>853873092</t>
  </si>
  <si>
    <t>32</t>
  </si>
  <si>
    <t>997013211</t>
  </si>
  <si>
    <t>Vnitrostaveništní doprava suti a vybouraných hmot pro budovy v do 6 m ručně</t>
  </si>
  <si>
    <t>t</t>
  </si>
  <si>
    <t>-513952725</t>
  </si>
  <si>
    <t>33</t>
  </si>
  <si>
    <t>997013501</t>
  </si>
  <si>
    <t>Odvoz suti a vybouraných hmot na skládku nebo meziskládku do 1 km se složením</t>
  </si>
  <si>
    <t>2022008186</t>
  </si>
  <si>
    <t>34</t>
  </si>
  <si>
    <t>997013511</t>
  </si>
  <si>
    <t>Odvoz suti a vybouraných hmot z meziskládky na skládku do 1 km s naložením a se složením</t>
  </si>
  <si>
    <t>738628051</t>
  </si>
  <si>
    <t>35</t>
  </si>
  <si>
    <t>997013801</t>
  </si>
  <si>
    <t>Poplatek za uložení stavební sutě na skládce (skládkovné)</t>
  </si>
  <si>
    <t>-261377685</t>
  </si>
  <si>
    <t>36</t>
  </si>
  <si>
    <t>998212111</t>
  </si>
  <si>
    <t>Přesun hmot pro mosty zděné, monolitické betonové nebo ocelové v do 20 m</t>
  </si>
  <si>
    <t>-206982443</t>
  </si>
  <si>
    <t>37</t>
  </si>
  <si>
    <t>762081150</t>
  </si>
  <si>
    <t>Hoblování hraněného řeziva ve staveništní dílně</t>
  </si>
  <si>
    <t>-296541881</t>
  </si>
  <si>
    <t>38</t>
  </si>
  <si>
    <t>762083122</t>
  </si>
  <si>
    <t>Impregnace řeziva proti dřevokaznému hmyzu, houbám a plísním máčením třída ohrožení 3 a 4</t>
  </si>
  <si>
    <t>-1991420822</t>
  </si>
  <si>
    <t>39</t>
  </si>
  <si>
    <t>762085113</t>
  </si>
  <si>
    <t>Montáž svorníků nebo šroubů délky do 450 mm vč. vyvrtání otvoru</t>
  </si>
  <si>
    <t>-1857573635</t>
  </si>
  <si>
    <t>40</t>
  </si>
  <si>
    <t>311971050</t>
  </si>
  <si>
    <t>tyč závitová pozinkovaná 4.6 M16 x 1000 mm</t>
  </si>
  <si>
    <t>-904073222</t>
  </si>
  <si>
    <t>41</t>
  </si>
  <si>
    <t>311111340</t>
  </si>
  <si>
    <t>matice přesná šestihranná ČSN 021401 DIN 934 - 8, M 16</t>
  </si>
  <si>
    <t>tis kus</t>
  </si>
  <si>
    <t>2005234251</t>
  </si>
  <si>
    <t>42</t>
  </si>
  <si>
    <t>311212220</t>
  </si>
  <si>
    <t>podložka pod dřevěnou konstrukci DIN 440, D 16 mm,otvor 18 mm</t>
  </si>
  <si>
    <t>-966467245</t>
  </si>
  <si>
    <t>43</t>
  </si>
  <si>
    <t>762822101</t>
  </si>
  <si>
    <t>Montáž trámu mostní římsy z hraněného řeziva průřezové plochy do 144 cm2</t>
  </si>
  <si>
    <t>1264249262</t>
  </si>
  <si>
    <t>44</t>
  </si>
  <si>
    <t>605121210</t>
  </si>
  <si>
    <t>řezivo jehličnaté hranol jakost I-II délka 4 - 5 m</t>
  </si>
  <si>
    <t>-359621481</t>
  </si>
  <si>
    <t>45</t>
  </si>
  <si>
    <t>998762201</t>
  </si>
  <si>
    <t>Přesun hmot procentní pro kce tesařské v objektech v do 6 m</t>
  </si>
  <si>
    <t>%</t>
  </si>
  <si>
    <t>-505330317</t>
  </si>
  <si>
    <t>46</t>
  </si>
  <si>
    <t>767995114</t>
  </si>
  <si>
    <t xml:space="preserve">Montáž atypických zámečnických konstrukcí hmotnosti do 50 kg vč. oboustranného profilování hlav vevařovaných příčníků </t>
  </si>
  <si>
    <t>kg</t>
  </si>
  <si>
    <t>-1039213539</t>
  </si>
  <si>
    <t>47</t>
  </si>
  <si>
    <t>130107260</t>
  </si>
  <si>
    <t>ocel profilová IPN, v jakosti 11 375, h=240 mm</t>
  </si>
  <si>
    <t>1448396827</t>
  </si>
  <si>
    <t>48</t>
  </si>
  <si>
    <t>998767201</t>
  </si>
  <si>
    <t>Přesun hmot procentní pro zámečnické konstrukce v objektech v do 6 m</t>
  </si>
  <si>
    <t>212100029</t>
  </si>
  <si>
    <t>49</t>
  </si>
  <si>
    <t>783301303</t>
  </si>
  <si>
    <t>Bezoplachové odrezivění zámečnických konstrukcí</t>
  </si>
  <si>
    <t>727072745</t>
  </si>
  <si>
    <t>50</t>
  </si>
  <si>
    <t>783301311</t>
  </si>
  <si>
    <t>Odmaštění zámečnických konstrukcí vodou ředitelným odmašťovačem</t>
  </si>
  <si>
    <t>-1726106427</t>
  </si>
  <si>
    <t>51</t>
  </si>
  <si>
    <t>783306809</t>
  </si>
  <si>
    <t>Odstranění nátěru ze zámečnických konstrukcí okartáčováním</t>
  </si>
  <si>
    <t>-105867580</t>
  </si>
  <si>
    <t>52</t>
  </si>
  <si>
    <t>783314201</t>
  </si>
  <si>
    <t>Základní antikorozní jednonásobný syntetický standardní nátěr zámečnických konstrukcí</t>
  </si>
  <si>
    <t>-1784430126</t>
  </si>
  <si>
    <t>53</t>
  </si>
  <si>
    <t>783317101</t>
  </si>
  <si>
    <t>Krycí jednonásobný syntetický standardní nátěr zámečnických konstrukcí</t>
  </si>
  <si>
    <t>-549996794</t>
  </si>
  <si>
    <t>1) Souhrnný list stavby</t>
  </si>
  <si>
    <t>2) Rekapitulace objektů</t>
  </si>
  <si>
    <t>/</t>
  </si>
  <si>
    <t>1) Krycí list rozpočtu</t>
  </si>
  <si>
    <t>2) Rekapitulace rozpočtu</t>
  </si>
  <si>
    <t>3) Rozpočet</t>
  </si>
  <si>
    <t>Rekapitulace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</si>
</sst>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7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49" fontId="30" fillId="0" borderId="25" xfId="0" applyNumberFormat="1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167" fontId="30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32" fillId="0" borderId="0" xfId="1" applyFont="1" applyAlignment="1" applyProtection="1">
      <alignment horizontal="center" vertical="center"/>
    </xf>
    <xf numFmtId="0" fontId="35" fillId="2" borderId="0" xfId="1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34" fillId="2" borderId="0" xfId="0" applyFont="1" applyFill="1" applyAlignment="1" applyProtection="1">
      <alignment vertical="center"/>
    </xf>
    <xf numFmtId="0" fontId="33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14" fontId="2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4" fontId="20" fillId="5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4" fontId="23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0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vertical="center"/>
      <protection locked="0"/>
    </xf>
    <xf numFmtId="4" fontId="30" fillId="0" borderId="25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35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B1343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F3ECB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radB1343.tmp" descr="C:\KrosData\System\Temp\radB1343.tmp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F3ECB.tmp" descr="C:\KrosData\System\Temp\radF3ECB.tmp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3"/>
  <sheetViews>
    <sheetView showGridLines="0" workbookViewId="0">
      <pane ySplit="1" topLeftCell="A2" activePane="bottomLeft" state="frozen"/>
      <selection pane="bottomLeft" activeCell="AG88" sqref="AG88:AM8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52" t="s">
        <v>0</v>
      </c>
      <c r="B1" s="153"/>
      <c r="C1" s="153"/>
      <c r="D1" s="154" t="s">
        <v>1</v>
      </c>
      <c r="E1" s="153"/>
      <c r="F1" s="153"/>
      <c r="G1" s="153"/>
      <c r="H1" s="153"/>
      <c r="I1" s="153"/>
      <c r="J1" s="153"/>
      <c r="K1" s="151" t="s">
        <v>342</v>
      </c>
      <c r="L1" s="151"/>
      <c r="M1" s="151"/>
      <c r="N1" s="151"/>
      <c r="O1" s="151"/>
      <c r="P1" s="151"/>
      <c r="Q1" s="151"/>
      <c r="R1" s="151"/>
      <c r="S1" s="151"/>
      <c r="T1" s="153"/>
      <c r="U1" s="153"/>
      <c r="V1" s="153"/>
      <c r="W1" s="151" t="s">
        <v>343</v>
      </c>
      <c r="X1" s="151"/>
      <c r="Y1" s="151"/>
      <c r="Z1" s="151"/>
      <c r="AA1" s="151"/>
      <c r="AB1" s="151"/>
      <c r="AC1" s="151"/>
      <c r="AD1" s="151"/>
      <c r="AE1" s="151"/>
      <c r="AF1" s="151"/>
      <c r="AG1" s="153"/>
      <c r="AH1" s="153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">
        <v>2</v>
      </c>
      <c r="BB1" s="10" t="s">
        <v>3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T1" s="12" t="s">
        <v>4</v>
      </c>
      <c r="BU1" s="12" t="s">
        <v>4</v>
      </c>
    </row>
    <row r="2" spans="1:73" ht="36.950000000000003" customHeight="1" x14ac:dyDescent="0.3">
      <c r="C2" s="160" t="s">
        <v>5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R2" s="187" t="s">
        <v>6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7</v>
      </c>
      <c r="BT2" s="13" t="s">
        <v>8</v>
      </c>
    </row>
    <row r="3" spans="1:73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  <c r="BS3" s="13" t="s">
        <v>7</v>
      </c>
      <c r="BT3" s="13" t="s">
        <v>9</v>
      </c>
    </row>
    <row r="4" spans="1:73" ht="36.950000000000003" customHeight="1" x14ac:dyDescent="0.3">
      <c r="B4" s="17"/>
      <c r="C4" s="162" t="s">
        <v>10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9"/>
      <c r="AS4" s="20" t="s">
        <v>11</v>
      </c>
      <c r="BS4" s="13" t="s">
        <v>12</v>
      </c>
    </row>
    <row r="5" spans="1:73" ht="14.45" customHeight="1" x14ac:dyDescent="0.3">
      <c r="B5" s="17"/>
      <c r="C5" s="18"/>
      <c r="D5" s="21" t="s">
        <v>13</v>
      </c>
      <c r="E5" s="18"/>
      <c r="F5" s="18"/>
      <c r="G5" s="18"/>
      <c r="H5" s="18"/>
      <c r="I5" s="18"/>
      <c r="J5" s="18"/>
      <c r="K5" s="164" t="s">
        <v>14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8"/>
      <c r="AQ5" s="19"/>
      <c r="BS5" s="13" t="s">
        <v>7</v>
      </c>
    </row>
    <row r="6" spans="1:73" ht="36.950000000000003" customHeight="1" x14ac:dyDescent="0.3">
      <c r="B6" s="17"/>
      <c r="C6" s="18"/>
      <c r="D6" s="23" t="s">
        <v>15</v>
      </c>
      <c r="E6" s="18"/>
      <c r="F6" s="18"/>
      <c r="G6" s="18"/>
      <c r="H6" s="18"/>
      <c r="I6" s="18"/>
      <c r="J6" s="18"/>
      <c r="K6" s="165" t="s">
        <v>16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8"/>
      <c r="AQ6" s="19"/>
      <c r="BS6" s="13" t="s">
        <v>17</v>
      </c>
    </row>
    <row r="7" spans="1:73" ht="14.45" customHeight="1" x14ac:dyDescent="0.3">
      <c r="B7" s="17"/>
      <c r="C7" s="18"/>
      <c r="D7" s="24" t="s">
        <v>18</v>
      </c>
      <c r="E7" s="18"/>
      <c r="F7" s="18"/>
      <c r="G7" s="18"/>
      <c r="H7" s="18"/>
      <c r="I7" s="18"/>
      <c r="J7" s="18"/>
      <c r="K7" s="22" t="s">
        <v>3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4" t="s">
        <v>19</v>
      </c>
      <c r="AL7" s="18"/>
      <c r="AM7" s="18"/>
      <c r="AN7" s="22" t="s">
        <v>3</v>
      </c>
      <c r="AO7" s="18"/>
      <c r="AP7" s="18"/>
      <c r="AQ7" s="19"/>
      <c r="BS7" s="13" t="s">
        <v>20</v>
      </c>
    </row>
    <row r="8" spans="1:73" ht="14.45" customHeight="1" x14ac:dyDescent="0.3">
      <c r="B8" s="17"/>
      <c r="C8" s="18"/>
      <c r="D8" s="24" t="s">
        <v>21</v>
      </c>
      <c r="E8" s="18"/>
      <c r="F8" s="18"/>
      <c r="G8" s="18"/>
      <c r="H8" s="18"/>
      <c r="I8" s="18"/>
      <c r="J8" s="18"/>
      <c r="K8" s="22" t="s">
        <v>22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4" t="s">
        <v>23</v>
      </c>
      <c r="AL8" s="18"/>
      <c r="AM8" s="18"/>
      <c r="AN8" s="156">
        <v>43516</v>
      </c>
      <c r="AO8" s="18"/>
      <c r="AP8" s="18"/>
      <c r="AQ8" s="19"/>
      <c r="BS8" s="13" t="s">
        <v>24</v>
      </c>
    </row>
    <row r="9" spans="1:73" ht="14.45" customHeight="1" x14ac:dyDescent="0.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9"/>
      <c r="BS9" s="13" t="s">
        <v>25</v>
      </c>
    </row>
    <row r="10" spans="1:73" ht="14.45" customHeight="1" x14ac:dyDescent="0.3">
      <c r="B10" s="17"/>
      <c r="C10" s="18"/>
      <c r="D10" s="24" t="s">
        <v>26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4" t="s">
        <v>27</v>
      </c>
      <c r="AL10" s="18"/>
      <c r="AM10" s="18"/>
      <c r="AN10" s="22" t="s">
        <v>3</v>
      </c>
      <c r="AO10" s="18"/>
      <c r="AP10" s="18"/>
      <c r="AQ10" s="19"/>
      <c r="BS10" s="13" t="s">
        <v>17</v>
      </c>
    </row>
    <row r="11" spans="1:73" ht="18.399999999999999" customHeight="1" x14ac:dyDescent="0.3">
      <c r="B11" s="17"/>
      <c r="C11" s="18"/>
      <c r="D11" s="18"/>
      <c r="E11" s="22" t="s">
        <v>28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4" t="s">
        <v>29</v>
      </c>
      <c r="AL11" s="18"/>
      <c r="AM11" s="18"/>
      <c r="AN11" s="22" t="s">
        <v>3</v>
      </c>
      <c r="AO11" s="18"/>
      <c r="AP11" s="18"/>
      <c r="AQ11" s="19"/>
      <c r="BS11" s="13" t="s">
        <v>17</v>
      </c>
    </row>
    <row r="12" spans="1:73" ht="6.95" customHeight="1" x14ac:dyDescent="0.3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9"/>
      <c r="BS12" s="13" t="s">
        <v>17</v>
      </c>
    </row>
    <row r="13" spans="1:73" ht="14.45" customHeight="1" x14ac:dyDescent="0.3">
      <c r="B13" s="17"/>
      <c r="C13" s="18"/>
      <c r="D13" s="24" t="s">
        <v>30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 t="s">
        <v>27</v>
      </c>
      <c r="AL13" s="18"/>
      <c r="AM13" s="18"/>
      <c r="AN13" s="22" t="s">
        <v>3</v>
      </c>
      <c r="AO13" s="18"/>
      <c r="AP13" s="18"/>
      <c r="AQ13" s="19"/>
      <c r="BS13" s="13" t="s">
        <v>17</v>
      </c>
    </row>
    <row r="14" spans="1:73" ht="15" x14ac:dyDescent="0.3">
      <c r="B14" s="17"/>
      <c r="C14" s="18"/>
      <c r="D14" s="18"/>
      <c r="E14" s="22" t="s">
        <v>28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4" t="s">
        <v>29</v>
      </c>
      <c r="AL14" s="18"/>
      <c r="AM14" s="18"/>
      <c r="AN14" s="22" t="s">
        <v>3</v>
      </c>
      <c r="AO14" s="18"/>
      <c r="AP14" s="18"/>
      <c r="AQ14" s="19"/>
      <c r="BS14" s="13" t="s">
        <v>17</v>
      </c>
    </row>
    <row r="15" spans="1:73" ht="6.95" customHeight="1" x14ac:dyDescent="0.3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9"/>
      <c r="BS15" s="13" t="s">
        <v>4</v>
      </c>
    </row>
    <row r="16" spans="1:73" ht="14.45" customHeight="1" x14ac:dyDescent="0.3">
      <c r="B16" s="17"/>
      <c r="C16" s="18"/>
      <c r="D16" s="24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4" t="s">
        <v>27</v>
      </c>
      <c r="AL16" s="18"/>
      <c r="AM16" s="18"/>
      <c r="AN16" s="22" t="s">
        <v>3</v>
      </c>
      <c r="AO16" s="18"/>
      <c r="AP16" s="18"/>
      <c r="AQ16" s="19"/>
      <c r="BS16" s="13" t="s">
        <v>4</v>
      </c>
    </row>
    <row r="17" spans="2:71" ht="18.399999999999999" customHeight="1" x14ac:dyDescent="0.3">
      <c r="B17" s="17"/>
      <c r="C17" s="18"/>
      <c r="D17" s="18"/>
      <c r="E17" s="22" t="s">
        <v>28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4" t="s">
        <v>29</v>
      </c>
      <c r="AL17" s="18"/>
      <c r="AM17" s="18"/>
      <c r="AN17" s="22" t="s">
        <v>3</v>
      </c>
      <c r="AO17" s="18"/>
      <c r="AP17" s="18"/>
      <c r="AQ17" s="19"/>
      <c r="BS17" s="13" t="s">
        <v>32</v>
      </c>
    </row>
    <row r="18" spans="2:71" ht="6.95" customHeigh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9"/>
      <c r="BS18" s="13" t="s">
        <v>7</v>
      </c>
    </row>
    <row r="19" spans="2:71" ht="14.45" customHeight="1" x14ac:dyDescent="0.3">
      <c r="B19" s="17"/>
      <c r="C19" s="18"/>
      <c r="D19" s="24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4" t="s">
        <v>27</v>
      </c>
      <c r="AL19" s="18"/>
      <c r="AM19" s="18"/>
      <c r="AN19" s="22" t="s">
        <v>3</v>
      </c>
      <c r="AO19" s="18"/>
      <c r="AP19" s="18"/>
      <c r="AQ19" s="19"/>
      <c r="BS19" s="13" t="s">
        <v>7</v>
      </c>
    </row>
    <row r="20" spans="2:71" ht="18.399999999999999" customHeight="1" x14ac:dyDescent="0.3">
      <c r="B20" s="17"/>
      <c r="C20" s="18"/>
      <c r="D20" s="18"/>
      <c r="E20" s="22" t="s">
        <v>28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4" t="s">
        <v>29</v>
      </c>
      <c r="AL20" s="18"/>
      <c r="AM20" s="18"/>
      <c r="AN20" s="22" t="s">
        <v>3</v>
      </c>
      <c r="AO20" s="18"/>
      <c r="AP20" s="18"/>
      <c r="AQ20" s="19"/>
    </row>
    <row r="21" spans="2:71" ht="6.95" customHeight="1" x14ac:dyDescent="0.3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</row>
    <row r="22" spans="2:71" ht="15" x14ac:dyDescent="0.3">
      <c r="B22" s="17"/>
      <c r="C22" s="18"/>
      <c r="D22" s="24" t="s">
        <v>34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</row>
    <row r="23" spans="2:71" ht="22.5" customHeight="1" x14ac:dyDescent="0.3">
      <c r="B23" s="17"/>
      <c r="C23" s="18"/>
      <c r="D23" s="18"/>
      <c r="E23" s="166" t="s">
        <v>3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8"/>
      <c r="AP23" s="18"/>
      <c r="AQ23" s="19"/>
    </row>
    <row r="24" spans="2:71" ht="6.95" customHeight="1" x14ac:dyDescent="0.3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</row>
    <row r="25" spans="2:71" ht="6.95" customHeight="1" x14ac:dyDescent="0.3">
      <c r="B25" s="17"/>
      <c r="C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18"/>
      <c r="AQ25" s="19"/>
    </row>
    <row r="26" spans="2:71" ht="14.45" customHeight="1" x14ac:dyDescent="0.3">
      <c r="B26" s="17"/>
      <c r="C26" s="18"/>
      <c r="D26" s="26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9">
        <f>ROUND(AG87,2)</f>
        <v>0</v>
      </c>
      <c r="AL26" s="163"/>
      <c r="AM26" s="163"/>
      <c r="AN26" s="163"/>
      <c r="AO26" s="163"/>
      <c r="AP26" s="18"/>
      <c r="AQ26" s="19"/>
    </row>
    <row r="27" spans="2:71" ht="14.45" customHeight="1" x14ac:dyDescent="0.3">
      <c r="B27" s="17"/>
      <c r="C27" s="18"/>
      <c r="D27" s="26" t="s">
        <v>36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9">
        <f>ROUND(AG90,2)</f>
        <v>0</v>
      </c>
      <c r="AL27" s="163"/>
      <c r="AM27" s="163"/>
      <c r="AN27" s="163"/>
      <c r="AO27" s="163"/>
      <c r="AP27" s="18"/>
      <c r="AQ27" s="19"/>
    </row>
    <row r="28" spans="2:71" s="1" customFormat="1" ht="6.95" customHeight="1" x14ac:dyDescent="0.3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9"/>
    </row>
    <row r="29" spans="2:71" s="1" customFormat="1" ht="25.9" customHeight="1" x14ac:dyDescent="0.3">
      <c r="B29" s="27"/>
      <c r="C29" s="28"/>
      <c r="D29" s="30" t="s">
        <v>37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90">
        <f>ROUND(AK26+AK27,2)</f>
        <v>0</v>
      </c>
      <c r="AL29" s="191"/>
      <c r="AM29" s="191"/>
      <c r="AN29" s="191"/>
      <c r="AO29" s="191"/>
      <c r="AP29" s="28"/>
      <c r="AQ29" s="29"/>
    </row>
    <row r="30" spans="2:71" s="1" customFormat="1" ht="6.95" customHeight="1" x14ac:dyDescent="0.3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/>
    </row>
    <row r="31" spans="2:71" s="2" customFormat="1" ht="14.45" customHeight="1" x14ac:dyDescent="0.3">
      <c r="B31" s="32"/>
      <c r="C31" s="33"/>
      <c r="D31" s="34" t="s">
        <v>38</v>
      </c>
      <c r="E31" s="33"/>
      <c r="F31" s="34" t="s">
        <v>39</v>
      </c>
      <c r="G31" s="33"/>
      <c r="H31" s="33"/>
      <c r="I31" s="33"/>
      <c r="J31" s="33"/>
      <c r="K31" s="33"/>
      <c r="L31" s="157">
        <v>0.21</v>
      </c>
      <c r="M31" s="158"/>
      <c r="N31" s="158"/>
      <c r="O31" s="158"/>
      <c r="P31" s="33"/>
      <c r="Q31" s="33"/>
      <c r="R31" s="33"/>
      <c r="S31" s="33"/>
      <c r="T31" s="36" t="s">
        <v>40</v>
      </c>
      <c r="U31" s="33"/>
      <c r="V31" s="33"/>
      <c r="W31" s="159">
        <f>ROUND(AZ87+SUM(CD91),2)</f>
        <v>0</v>
      </c>
      <c r="X31" s="158"/>
      <c r="Y31" s="158"/>
      <c r="Z31" s="158"/>
      <c r="AA31" s="158"/>
      <c r="AB31" s="158"/>
      <c r="AC31" s="158"/>
      <c r="AD31" s="158"/>
      <c r="AE31" s="158"/>
      <c r="AF31" s="33"/>
      <c r="AG31" s="33"/>
      <c r="AH31" s="33"/>
      <c r="AI31" s="33"/>
      <c r="AJ31" s="33"/>
      <c r="AK31" s="159">
        <f>ROUND(AV87+SUM(BY91),2)</f>
        <v>0</v>
      </c>
      <c r="AL31" s="158"/>
      <c r="AM31" s="158"/>
      <c r="AN31" s="158"/>
      <c r="AO31" s="158"/>
      <c r="AP31" s="33"/>
      <c r="AQ31" s="37"/>
    </row>
    <row r="32" spans="2:71" s="2" customFormat="1" ht="14.45" customHeight="1" x14ac:dyDescent="0.3">
      <c r="B32" s="32"/>
      <c r="C32" s="33"/>
      <c r="D32" s="33"/>
      <c r="E32" s="33"/>
      <c r="F32" s="34" t="s">
        <v>41</v>
      </c>
      <c r="G32" s="33"/>
      <c r="H32" s="33"/>
      <c r="I32" s="33"/>
      <c r="J32" s="33"/>
      <c r="K32" s="33"/>
      <c r="L32" s="157">
        <v>0.15</v>
      </c>
      <c r="M32" s="158"/>
      <c r="N32" s="158"/>
      <c r="O32" s="158"/>
      <c r="P32" s="33"/>
      <c r="Q32" s="33"/>
      <c r="R32" s="33"/>
      <c r="S32" s="33"/>
      <c r="T32" s="36" t="s">
        <v>40</v>
      </c>
      <c r="U32" s="33"/>
      <c r="V32" s="33"/>
      <c r="W32" s="159">
        <f>ROUND(BA87+SUM(CE91),2)</f>
        <v>0</v>
      </c>
      <c r="X32" s="158"/>
      <c r="Y32" s="158"/>
      <c r="Z32" s="158"/>
      <c r="AA32" s="158"/>
      <c r="AB32" s="158"/>
      <c r="AC32" s="158"/>
      <c r="AD32" s="158"/>
      <c r="AE32" s="158"/>
      <c r="AF32" s="33"/>
      <c r="AG32" s="33"/>
      <c r="AH32" s="33"/>
      <c r="AI32" s="33"/>
      <c r="AJ32" s="33"/>
      <c r="AK32" s="159">
        <f>ROUND(AW87+SUM(BZ91),2)</f>
        <v>0</v>
      </c>
      <c r="AL32" s="158"/>
      <c r="AM32" s="158"/>
      <c r="AN32" s="158"/>
      <c r="AO32" s="158"/>
      <c r="AP32" s="33"/>
      <c r="AQ32" s="37"/>
    </row>
    <row r="33" spans="2:43" s="2" customFormat="1" ht="14.45" hidden="1" customHeight="1" x14ac:dyDescent="0.3">
      <c r="B33" s="32"/>
      <c r="C33" s="33"/>
      <c r="D33" s="33"/>
      <c r="E33" s="33"/>
      <c r="F33" s="34" t="s">
        <v>42</v>
      </c>
      <c r="G33" s="33"/>
      <c r="H33" s="33"/>
      <c r="I33" s="33"/>
      <c r="J33" s="33"/>
      <c r="K33" s="33"/>
      <c r="L33" s="157">
        <v>0.21</v>
      </c>
      <c r="M33" s="158"/>
      <c r="N33" s="158"/>
      <c r="O33" s="158"/>
      <c r="P33" s="33"/>
      <c r="Q33" s="33"/>
      <c r="R33" s="33"/>
      <c r="S33" s="33"/>
      <c r="T33" s="36" t="s">
        <v>40</v>
      </c>
      <c r="U33" s="33"/>
      <c r="V33" s="33"/>
      <c r="W33" s="159">
        <f>ROUND(BB87+SUM(CF91),2)</f>
        <v>0</v>
      </c>
      <c r="X33" s="158"/>
      <c r="Y33" s="158"/>
      <c r="Z33" s="158"/>
      <c r="AA33" s="158"/>
      <c r="AB33" s="158"/>
      <c r="AC33" s="158"/>
      <c r="AD33" s="158"/>
      <c r="AE33" s="158"/>
      <c r="AF33" s="33"/>
      <c r="AG33" s="33"/>
      <c r="AH33" s="33"/>
      <c r="AI33" s="33"/>
      <c r="AJ33" s="33"/>
      <c r="AK33" s="159">
        <v>0</v>
      </c>
      <c r="AL33" s="158"/>
      <c r="AM33" s="158"/>
      <c r="AN33" s="158"/>
      <c r="AO33" s="158"/>
      <c r="AP33" s="33"/>
      <c r="AQ33" s="37"/>
    </row>
    <row r="34" spans="2:43" s="2" customFormat="1" ht="14.45" hidden="1" customHeight="1" x14ac:dyDescent="0.3">
      <c r="B34" s="32"/>
      <c r="C34" s="33"/>
      <c r="D34" s="33"/>
      <c r="E34" s="33"/>
      <c r="F34" s="34" t="s">
        <v>43</v>
      </c>
      <c r="G34" s="33"/>
      <c r="H34" s="33"/>
      <c r="I34" s="33"/>
      <c r="J34" s="33"/>
      <c r="K34" s="33"/>
      <c r="L34" s="157">
        <v>0.15</v>
      </c>
      <c r="M34" s="158"/>
      <c r="N34" s="158"/>
      <c r="O34" s="158"/>
      <c r="P34" s="33"/>
      <c r="Q34" s="33"/>
      <c r="R34" s="33"/>
      <c r="S34" s="33"/>
      <c r="T34" s="36" t="s">
        <v>40</v>
      </c>
      <c r="U34" s="33"/>
      <c r="V34" s="33"/>
      <c r="W34" s="159">
        <f>ROUND(BC87+SUM(CG91),2)</f>
        <v>0</v>
      </c>
      <c r="X34" s="158"/>
      <c r="Y34" s="158"/>
      <c r="Z34" s="158"/>
      <c r="AA34" s="158"/>
      <c r="AB34" s="158"/>
      <c r="AC34" s="158"/>
      <c r="AD34" s="158"/>
      <c r="AE34" s="158"/>
      <c r="AF34" s="33"/>
      <c r="AG34" s="33"/>
      <c r="AH34" s="33"/>
      <c r="AI34" s="33"/>
      <c r="AJ34" s="33"/>
      <c r="AK34" s="159">
        <v>0</v>
      </c>
      <c r="AL34" s="158"/>
      <c r="AM34" s="158"/>
      <c r="AN34" s="158"/>
      <c r="AO34" s="158"/>
      <c r="AP34" s="33"/>
      <c r="AQ34" s="37"/>
    </row>
    <row r="35" spans="2:43" s="2" customFormat="1" ht="14.45" hidden="1" customHeight="1" x14ac:dyDescent="0.3">
      <c r="B35" s="32"/>
      <c r="C35" s="33"/>
      <c r="D35" s="33"/>
      <c r="E35" s="33"/>
      <c r="F35" s="34" t="s">
        <v>44</v>
      </c>
      <c r="G35" s="33"/>
      <c r="H35" s="33"/>
      <c r="I35" s="33"/>
      <c r="J35" s="33"/>
      <c r="K35" s="33"/>
      <c r="L35" s="157">
        <v>0</v>
      </c>
      <c r="M35" s="158"/>
      <c r="N35" s="158"/>
      <c r="O35" s="158"/>
      <c r="P35" s="33"/>
      <c r="Q35" s="33"/>
      <c r="R35" s="33"/>
      <c r="S35" s="33"/>
      <c r="T35" s="36" t="s">
        <v>40</v>
      </c>
      <c r="U35" s="33"/>
      <c r="V35" s="33"/>
      <c r="W35" s="159">
        <f>ROUND(BD87+SUM(CH91),2)</f>
        <v>0</v>
      </c>
      <c r="X35" s="158"/>
      <c r="Y35" s="158"/>
      <c r="Z35" s="158"/>
      <c r="AA35" s="158"/>
      <c r="AB35" s="158"/>
      <c r="AC35" s="158"/>
      <c r="AD35" s="158"/>
      <c r="AE35" s="158"/>
      <c r="AF35" s="33"/>
      <c r="AG35" s="33"/>
      <c r="AH35" s="33"/>
      <c r="AI35" s="33"/>
      <c r="AJ35" s="33"/>
      <c r="AK35" s="159">
        <v>0</v>
      </c>
      <c r="AL35" s="158"/>
      <c r="AM35" s="158"/>
      <c r="AN35" s="158"/>
      <c r="AO35" s="158"/>
      <c r="AP35" s="33"/>
      <c r="AQ35" s="37"/>
    </row>
    <row r="36" spans="2:43" s="1" customFormat="1" ht="6.95" customHeight="1" x14ac:dyDescent="0.3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/>
    </row>
    <row r="37" spans="2:43" s="1" customFormat="1" ht="25.9" customHeight="1" x14ac:dyDescent="0.3">
      <c r="B37" s="27"/>
      <c r="C37" s="38"/>
      <c r="D37" s="39" t="s">
        <v>45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46</v>
      </c>
      <c r="U37" s="40"/>
      <c r="V37" s="40"/>
      <c r="W37" s="40"/>
      <c r="X37" s="167" t="s">
        <v>47</v>
      </c>
      <c r="Y37" s="168"/>
      <c r="Z37" s="168"/>
      <c r="AA37" s="168"/>
      <c r="AB37" s="168"/>
      <c r="AC37" s="40"/>
      <c r="AD37" s="40"/>
      <c r="AE37" s="40"/>
      <c r="AF37" s="40"/>
      <c r="AG37" s="40"/>
      <c r="AH37" s="40"/>
      <c r="AI37" s="40"/>
      <c r="AJ37" s="40"/>
      <c r="AK37" s="169">
        <f>SUM(AK29:AK35)</f>
        <v>0</v>
      </c>
      <c r="AL37" s="168"/>
      <c r="AM37" s="168"/>
      <c r="AN37" s="168"/>
      <c r="AO37" s="170"/>
      <c r="AP37" s="38"/>
      <c r="AQ37" s="29"/>
    </row>
    <row r="38" spans="2:43" s="1" customFormat="1" ht="14.45" customHeight="1" x14ac:dyDescent="0.3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9"/>
    </row>
    <row r="39" spans="2:43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9"/>
    </row>
    <row r="40" spans="2:43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2:43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</row>
    <row r="42" spans="2:43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</row>
    <row r="43" spans="2:43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</row>
    <row r="44" spans="2:43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</row>
    <row r="45" spans="2:43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</row>
    <row r="46" spans="2:43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</row>
    <row r="47" spans="2:43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</row>
    <row r="48" spans="2:43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9"/>
    </row>
    <row r="49" spans="2:43" s="1" customFormat="1" ht="15" x14ac:dyDescent="0.3">
      <c r="B49" s="27"/>
      <c r="C49" s="28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A49" s="28"/>
      <c r="AB49" s="28"/>
      <c r="AC49" s="42" t="s">
        <v>49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P49" s="28"/>
      <c r="AQ49" s="29"/>
    </row>
    <row r="50" spans="2:43" x14ac:dyDescent="0.3">
      <c r="B50" s="17"/>
      <c r="C50" s="18"/>
      <c r="D50" s="45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46"/>
      <c r="AA50" s="18"/>
      <c r="AB50" s="18"/>
      <c r="AC50" s="45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46"/>
      <c r="AP50" s="18"/>
      <c r="AQ50" s="19"/>
    </row>
    <row r="51" spans="2:43" x14ac:dyDescent="0.3">
      <c r="B51" s="17"/>
      <c r="C51" s="18"/>
      <c r="D51" s="45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46"/>
      <c r="AA51" s="18"/>
      <c r="AB51" s="18"/>
      <c r="AC51" s="45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46"/>
      <c r="AP51" s="18"/>
      <c r="AQ51" s="19"/>
    </row>
    <row r="52" spans="2:43" x14ac:dyDescent="0.3">
      <c r="B52" s="17"/>
      <c r="C52" s="18"/>
      <c r="D52" s="4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6"/>
      <c r="AA52" s="18"/>
      <c r="AB52" s="18"/>
      <c r="AC52" s="45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46"/>
      <c r="AP52" s="18"/>
      <c r="AQ52" s="19"/>
    </row>
    <row r="53" spans="2:43" x14ac:dyDescent="0.3">
      <c r="B53" s="17"/>
      <c r="C53" s="18"/>
      <c r="D53" s="45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6"/>
      <c r="AA53" s="18"/>
      <c r="AB53" s="18"/>
      <c r="AC53" s="45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6"/>
      <c r="AP53" s="18"/>
      <c r="AQ53" s="19"/>
    </row>
    <row r="54" spans="2:43" x14ac:dyDescent="0.3">
      <c r="B54" s="17"/>
      <c r="C54" s="18"/>
      <c r="D54" s="45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6"/>
      <c r="AA54" s="18"/>
      <c r="AB54" s="18"/>
      <c r="AC54" s="45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6"/>
      <c r="AP54" s="18"/>
      <c r="AQ54" s="19"/>
    </row>
    <row r="55" spans="2:43" x14ac:dyDescent="0.3">
      <c r="B55" s="17"/>
      <c r="C55" s="18"/>
      <c r="D55" s="4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6"/>
      <c r="AA55" s="18"/>
      <c r="AB55" s="18"/>
      <c r="AC55" s="45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46"/>
      <c r="AP55" s="18"/>
      <c r="AQ55" s="19"/>
    </row>
    <row r="56" spans="2:43" x14ac:dyDescent="0.3">
      <c r="B56" s="17"/>
      <c r="C56" s="18"/>
      <c r="D56" s="4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6"/>
      <c r="AA56" s="18"/>
      <c r="AB56" s="18"/>
      <c r="AC56" s="45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46"/>
      <c r="AP56" s="18"/>
      <c r="AQ56" s="19"/>
    </row>
    <row r="57" spans="2:43" x14ac:dyDescent="0.3">
      <c r="B57" s="17"/>
      <c r="C57" s="18"/>
      <c r="D57" s="45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6"/>
      <c r="AA57" s="18"/>
      <c r="AB57" s="18"/>
      <c r="AC57" s="45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46"/>
      <c r="AP57" s="18"/>
      <c r="AQ57" s="19"/>
    </row>
    <row r="58" spans="2:43" s="1" customFormat="1" ht="15" x14ac:dyDescent="0.3">
      <c r="B58" s="27"/>
      <c r="C58" s="28"/>
      <c r="D58" s="47" t="s">
        <v>50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51</v>
      </c>
      <c r="S58" s="48"/>
      <c r="T58" s="48"/>
      <c r="U58" s="48"/>
      <c r="V58" s="48"/>
      <c r="W58" s="48"/>
      <c r="X58" s="48"/>
      <c r="Y58" s="48"/>
      <c r="Z58" s="50"/>
      <c r="AA58" s="28"/>
      <c r="AB58" s="28"/>
      <c r="AC58" s="47" t="s">
        <v>50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51</v>
      </c>
      <c r="AN58" s="48"/>
      <c r="AO58" s="50"/>
      <c r="AP58" s="28"/>
      <c r="AQ58" s="29"/>
    </row>
    <row r="59" spans="2:43" x14ac:dyDescent="0.3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9"/>
    </row>
    <row r="60" spans="2:43" s="1" customFormat="1" ht="15" x14ac:dyDescent="0.3">
      <c r="B60" s="27"/>
      <c r="C60" s="28"/>
      <c r="D60" s="42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A60" s="28"/>
      <c r="AB60" s="28"/>
      <c r="AC60" s="42" t="s">
        <v>53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P60" s="28"/>
      <c r="AQ60" s="29"/>
    </row>
    <row r="61" spans="2:43" x14ac:dyDescent="0.3">
      <c r="B61" s="17"/>
      <c r="C61" s="18"/>
      <c r="D61" s="45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46"/>
      <c r="AA61" s="18"/>
      <c r="AB61" s="18"/>
      <c r="AC61" s="45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46"/>
      <c r="AP61" s="18"/>
      <c r="AQ61" s="19"/>
    </row>
    <row r="62" spans="2:43" x14ac:dyDescent="0.3">
      <c r="B62" s="17"/>
      <c r="C62" s="18"/>
      <c r="D62" s="45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46"/>
      <c r="AA62" s="18"/>
      <c r="AB62" s="18"/>
      <c r="AC62" s="45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46"/>
      <c r="AP62" s="18"/>
      <c r="AQ62" s="19"/>
    </row>
    <row r="63" spans="2:43" x14ac:dyDescent="0.3">
      <c r="B63" s="17"/>
      <c r="C63" s="18"/>
      <c r="D63" s="45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46"/>
      <c r="AA63" s="18"/>
      <c r="AB63" s="18"/>
      <c r="AC63" s="45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46"/>
      <c r="AP63" s="18"/>
      <c r="AQ63" s="19"/>
    </row>
    <row r="64" spans="2:43" x14ac:dyDescent="0.3">
      <c r="B64" s="17"/>
      <c r="C64" s="18"/>
      <c r="D64" s="4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46"/>
      <c r="AA64" s="18"/>
      <c r="AB64" s="18"/>
      <c r="AC64" s="45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46"/>
      <c r="AP64" s="18"/>
      <c r="AQ64" s="19"/>
    </row>
    <row r="65" spans="2:43" x14ac:dyDescent="0.3">
      <c r="B65" s="17"/>
      <c r="C65" s="18"/>
      <c r="D65" s="4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46"/>
      <c r="AA65" s="18"/>
      <c r="AB65" s="18"/>
      <c r="AC65" s="45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46"/>
      <c r="AP65" s="18"/>
      <c r="AQ65" s="19"/>
    </row>
    <row r="66" spans="2:43" x14ac:dyDescent="0.3">
      <c r="B66" s="17"/>
      <c r="C66" s="18"/>
      <c r="D66" s="45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46"/>
      <c r="AA66" s="18"/>
      <c r="AB66" s="18"/>
      <c r="AC66" s="45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46"/>
      <c r="AP66" s="18"/>
      <c r="AQ66" s="19"/>
    </row>
    <row r="67" spans="2:43" x14ac:dyDescent="0.3">
      <c r="B67" s="17"/>
      <c r="C67" s="18"/>
      <c r="D67" s="45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46"/>
      <c r="AA67" s="18"/>
      <c r="AB67" s="18"/>
      <c r="AC67" s="45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46"/>
      <c r="AP67" s="18"/>
      <c r="AQ67" s="19"/>
    </row>
    <row r="68" spans="2:43" x14ac:dyDescent="0.3">
      <c r="B68" s="17"/>
      <c r="C68" s="18"/>
      <c r="D68" s="4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46"/>
      <c r="AA68" s="18"/>
      <c r="AB68" s="18"/>
      <c r="AC68" s="45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46"/>
      <c r="AP68" s="18"/>
      <c r="AQ68" s="19"/>
    </row>
    <row r="69" spans="2:43" s="1" customFormat="1" ht="15" x14ac:dyDescent="0.3">
      <c r="B69" s="27"/>
      <c r="C69" s="28"/>
      <c r="D69" s="47" t="s">
        <v>50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51</v>
      </c>
      <c r="S69" s="48"/>
      <c r="T69" s="48"/>
      <c r="U69" s="48"/>
      <c r="V69" s="48"/>
      <c r="W69" s="48"/>
      <c r="X69" s="48"/>
      <c r="Y69" s="48"/>
      <c r="Z69" s="50"/>
      <c r="AA69" s="28"/>
      <c r="AB69" s="28"/>
      <c r="AC69" s="47" t="s">
        <v>50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51</v>
      </c>
      <c r="AN69" s="48"/>
      <c r="AO69" s="50"/>
      <c r="AP69" s="28"/>
      <c r="AQ69" s="29"/>
    </row>
    <row r="70" spans="2:43" s="1" customFormat="1" ht="6.95" customHeight="1" x14ac:dyDescent="0.3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9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7"/>
      <c r="C76" s="162" t="s">
        <v>54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29"/>
    </row>
    <row r="77" spans="2:43" s="3" customFormat="1" ht="14.45" customHeight="1" x14ac:dyDescent="0.3">
      <c r="B77" s="57"/>
      <c r="C77" s="24" t="s">
        <v>13</v>
      </c>
      <c r="D77" s="58"/>
      <c r="E77" s="58"/>
      <c r="F77" s="58"/>
      <c r="G77" s="58"/>
      <c r="H77" s="58"/>
      <c r="I77" s="58"/>
      <c r="J77" s="58"/>
      <c r="K77" s="58"/>
      <c r="L77" s="58" t="str">
        <f>K5</f>
        <v>779</v>
      </c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9"/>
    </row>
    <row r="78" spans="2:43" s="4" customFormat="1" ht="36.950000000000003" customHeight="1" x14ac:dyDescent="0.3">
      <c r="B78" s="60"/>
      <c r="C78" s="61" t="s">
        <v>15</v>
      </c>
      <c r="D78" s="62"/>
      <c r="E78" s="62"/>
      <c r="F78" s="62"/>
      <c r="G78" s="62"/>
      <c r="H78" s="62"/>
      <c r="I78" s="62"/>
      <c r="J78" s="62"/>
      <c r="K78" s="62"/>
      <c r="L78" s="172" t="str">
        <f>K6</f>
        <v>Stavební údržba mostu</v>
      </c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62"/>
      <c r="AQ78" s="63"/>
    </row>
    <row r="79" spans="2:43" s="1" customFormat="1" ht="6.95" customHeight="1" x14ac:dyDescent="0.3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9"/>
    </row>
    <row r="80" spans="2:43" s="1" customFormat="1" ht="15" x14ac:dyDescent="0.3">
      <c r="B80" s="27"/>
      <c r="C80" s="24" t="s">
        <v>21</v>
      </c>
      <c r="D80" s="28"/>
      <c r="E80" s="28"/>
      <c r="F80" s="28"/>
      <c r="G80" s="28"/>
      <c r="H80" s="28"/>
      <c r="I80" s="28"/>
      <c r="J80" s="28"/>
      <c r="K80" s="28"/>
      <c r="L80" s="64" t="str">
        <f>IF(K8="","",K8)</f>
        <v>Bystřice pod Hostýnem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4" t="s">
        <v>23</v>
      </c>
      <c r="AJ80" s="28"/>
      <c r="AK80" s="28"/>
      <c r="AL80" s="28"/>
      <c r="AM80" s="65">
        <f>IF(AN8= "","",AN8)</f>
        <v>43516</v>
      </c>
      <c r="AN80" s="28"/>
      <c r="AO80" s="28"/>
      <c r="AP80" s="28"/>
      <c r="AQ80" s="29"/>
    </row>
    <row r="81" spans="1:76" s="1" customFormat="1" ht="6.95" customHeight="1" x14ac:dyDescent="0.3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9"/>
    </row>
    <row r="82" spans="1:76" s="1" customFormat="1" ht="15" x14ac:dyDescent="0.3">
      <c r="B82" s="27"/>
      <c r="C82" s="24" t="s">
        <v>26</v>
      </c>
      <c r="D82" s="28"/>
      <c r="E82" s="28"/>
      <c r="F82" s="28"/>
      <c r="G82" s="28"/>
      <c r="H82" s="28"/>
      <c r="I82" s="28"/>
      <c r="J82" s="28"/>
      <c r="K82" s="28"/>
      <c r="L82" s="58" t="str">
        <f>IF(E11= "","",E11)</f>
        <v xml:space="preserve"> 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4" t="s">
        <v>31</v>
      </c>
      <c r="AJ82" s="28"/>
      <c r="AK82" s="28"/>
      <c r="AL82" s="28"/>
      <c r="AM82" s="174" t="str">
        <f>IF(E17="","",E17)</f>
        <v xml:space="preserve"> </v>
      </c>
      <c r="AN82" s="171"/>
      <c r="AO82" s="171"/>
      <c r="AP82" s="171"/>
      <c r="AQ82" s="29"/>
      <c r="AS82" s="179" t="s">
        <v>55</v>
      </c>
      <c r="AT82" s="180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1:76" s="1" customFormat="1" ht="15" x14ac:dyDescent="0.3">
      <c r="B83" s="27"/>
      <c r="C83" s="24" t="s">
        <v>30</v>
      </c>
      <c r="D83" s="28"/>
      <c r="E83" s="28"/>
      <c r="F83" s="28"/>
      <c r="G83" s="28"/>
      <c r="H83" s="28"/>
      <c r="I83" s="28"/>
      <c r="J83" s="28"/>
      <c r="K83" s="28"/>
      <c r="L83" s="58" t="str">
        <f>IF(E14="","",E14)</f>
        <v xml:space="preserve"> 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4" t="s">
        <v>33</v>
      </c>
      <c r="AJ83" s="28"/>
      <c r="AK83" s="28"/>
      <c r="AL83" s="28"/>
      <c r="AM83" s="174" t="str">
        <f>IF(E20="","",E20)</f>
        <v xml:space="preserve"> </v>
      </c>
      <c r="AN83" s="171"/>
      <c r="AO83" s="171"/>
      <c r="AP83" s="171"/>
      <c r="AQ83" s="29"/>
      <c r="AS83" s="181"/>
      <c r="AT83" s="171"/>
      <c r="AU83" s="28"/>
      <c r="AV83" s="28"/>
      <c r="AW83" s="28"/>
      <c r="AX83" s="28"/>
      <c r="AY83" s="28"/>
      <c r="AZ83" s="28"/>
      <c r="BA83" s="28"/>
      <c r="BB83" s="28"/>
      <c r="BC83" s="28"/>
      <c r="BD83" s="66"/>
    </row>
    <row r="84" spans="1:76" s="1" customFormat="1" ht="10.9" customHeight="1" x14ac:dyDescent="0.3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9"/>
      <c r="AS84" s="181"/>
      <c r="AT84" s="171"/>
      <c r="AU84" s="28"/>
      <c r="AV84" s="28"/>
      <c r="AW84" s="28"/>
      <c r="AX84" s="28"/>
      <c r="AY84" s="28"/>
      <c r="AZ84" s="28"/>
      <c r="BA84" s="28"/>
      <c r="BB84" s="28"/>
      <c r="BC84" s="28"/>
      <c r="BD84" s="66"/>
    </row>
    <row r="85" spans="1:76" s="1" customFormat="1" ht="29.25" customHeight="1" x14ac:dyDescent="0.3">
      <c r="B85" s="27"/>
      <c r="C85" s="182" t="s">
        <v>56</v>
      </c>
      <c r="D85" s="183"/>
      <c r="E85" s="183"/>
      <c r="F85" s="183"/>
      <c r="G85" s="183"/>
      <c r="H85" s="67"/>
      <c r="I85" s="184" t="s">
        <v>57</v>
      </c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4" t="s">
        <v>58</v>
      </c>
      <c r="AH85" s="183"/>
      <c r="AI85" s="183"/>
      <c r="AJ85" s="183"/>
      <c r="AK85" s="183"/>
      <c r="AL85" s="183"/>
      <c r="AM85" s="183"/>
      <c r="AN85" s="184" t="s">
        <v>59</v>
      </c>
      <c r="AO85" s="183"/>
      <c r="AP85" s="185"/>
      <c r="AQ85" s="29"/>
      <c r="AS85" s="68" t="s">
        <v>60</v>
      </c>
      <c r="AT85" s="69" t="s">
        <v>61</v>
      </c>
      <c r="AU85" s="69" t="s">
        <v>62</v>
      </c>
      <c r="AV85" s="69" t="s">
        <v>63</v>
      </c>
      <c r="AW85" s="69" t="s">
        <v>64</v>
      </c>
      <c r="AX85" s="69" t="s">
        <v>65</v>
      </c>
      <c r="AY85" s="69" t="s">
        <v>66</v>
      </c>
      <c r="AZ85" s="69" t="s">
        <v>67</v>
      </c>
      <c r="BA85" s="69" t="s">
        <v>68</v>
      </c>
      <c r="BB85" s="69" t="s">
        <v>69</v>
      </c>
      <c r="BC85" s="69" t="s">
        <v>70</v>
      </c>
      <c r="BD85" s="70" t="s">
        <v>71</v>
      </c>
    </row>
    <row r="86" spans="1:76" s="1" customFormat="1" ht="10.9" customHeight="1" x14ac:dyDescent="0.3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9"/>
      <c r="AS86" s="71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1:76" s="4" customFormat="1" ht="32.450000000000003" customHeight="1" x14ac:dyDescent="0.3">
      <c r="B87" s="60"/>
      <c r="C87" s="72" t="s">
        <v>72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177">
        <f>ROUND(AG88,2)</f>
        <v>0</v>
      </c>
      <c r="AH87" s="177"/>
      <c r="AI87" s="177"/>
      <c r="AJ87" s="177"/>
      <c r="AK87" s="177"/>
      <c r="AL87" s="177"/>
      <c r="AM87" s="177"/>
      <c r="AN87" s="178">
        <f>SUM(AG87,AT87)</f>
        <v>0</v>
      </c>
      <c r="AO87" s="178"/>
      <c r="AP87" s="178"/>
      <c r="AQ87" s="63"/>
      <c r="AS87" s="74">
        <f>ROUND(AS88,2)</f>
        <v>0</v>
      </c>
      <c r="AT87" s="75">
        <f>ROUND(SUM(AV87:AW87),2)</f>
        <v>0</v>
      </c>
      <c r="AU87" s="76">
        <f>ROUND(AU88,5)</f>
        <v>723.61622</v>
      </c>
      <c r="AV87" s="75">
        <f>ROUND(AZ87*L31,2)</f>
        <v>0</v>
      </c>
      <c r="AW87" s="75">
        <f>ROUND(BA87*L32,2)</f>
        <v>0</v>
      </c>
      <c r="AX87" s="75">
        <f>ROUND(BB87*L31,2)</f>
        <v>0</v>
      </c>
      <c r="AY87" s="75">
        <f>ROUND(BC87*L32,2)</f>
        <v>0</v>
      </c>
      <c r="AZ87" s="75">
        <f>ROUND(AZ88,2)</f>
        <v>0</v>
      </c>
      <c r="BA87" s="75">
        <f>ROUND(BA88,2)</f>
        <v>0</v>
      </c>
      <c r="BB87" s="75">
        <f>ROUND(BB88,2)</f>
        <v>0</v>
      </c>
      <c r="BC87" s="75">
        <f>ROUND(BC88,2)</f>
        <v>0</v>
      </c>
      <c r="BD87" s="77">
        <f>ROUND(BD88,2)</f>
        <v>0</v>
      </c>
      <c r="BS87" s="78" t="s">
        <v>73</v>
      </c>
      <c r="BT87" s="78" t="s">
        <v>74</v>
      </c>
      <c r="BU87" s="79" t="s">
        <v>75</v>
      </c>
      <c r="BV87" s="78" t="s">
        <v>76</v>
      </c>
      <c r="BW87" s="78" t="s">
        <v>77</v>
      </c>
      <c r="BX87" s="78" t="s">
        <v>78</v>
      </c>
    </row>
    <row r="88" spans="1:76" s="5" customFormat="1" ht="22.5" customHeight="1" x14ac:dyDescent="0.3">
      <c r="A88" s="150" t="s">
        <v>344</v>
      </c>
      <c r="B88" s="80"/>
      <c r="C88" s="81"/>
      <c r="D88" s="175" t="s">
        <v>79</v>
      </c>
      <c r="E88" s="176"/>
      <c r="F88" s="176"/>
      <c r="G88" s="176"/>
      <c r="H88" s="176"/>
      <c r="I88" s="82"/>
      <c r="J88" s="175" t="s">
        <v>16</v>
      </c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88">
        <f>'779-001 - Stavební údržba...'!M30</f>
        <v>0</v>
      </c>
      <c r="AH88" s="176"/>
      <c r="AI88" s="176"/>
      <c r="AJ88" s="176"/>
      <c r="AK88" s="176"/>
      <c r="AL88" s="176"/>
      <c r="AM88" s="176"/>
      <c r="AN88" s="188">
        <f>SUM(AG88,AT88)</f>
        <v>0</v>
      </c>
      <c r="AO88" s="176"/>
      <c r="AP88" s="176"/>
      <c r="AQ88" s="83"/>
      <c r="AS88" s="84">
        <f>'779-001 - Stavební údržba...'!M28</f>
        <v>0</v>
      </c>
      <c r="AT88" s="85">
        <f>ROUND(SUM(AV88:AW88),2)</f>
        <v>0</v>
      </c>
      <c r="AU88" s="86">
        <f>'779-001 - Stavební údržba...'!W119</f>
        <v>723.61621599999989</v>
      </c>
      <c r="AV88" s="85">
        <f>'779-001 - Stavební údržba...'!M32</f>
        <v>0</v>
      </c>
      <c r="AW88" s="85">
        <f>'779-001 - Stavební údržba...'!M33</f>
        <v>0</v>
      </c>
      <c r="AX88" s="85">
        <f>'779-001 - Stavební údržba...'!M34</f>
        <v>0</v>
      </c>
      <c r="AY88" s="85">
        <f>'779-001 - Stavební údržba...'!M35</f>
        <v>0</v>
      </c>
      <c r="AZ88" s="85">
        <f>'779-001 - Stavební údržba...'!H32</f>
        <v>0</v>
      </c>
      <c r="BA88" s="85">
        <f>'779-001 - Stavební údržba...'!H33</f>
        <v>0</v>
      </c>
      <c r="BB88" s="85">
        <f>'779-001 - Stavební údržba...'!H34</f>
        <v>0</v>
      </c>
      <c r="BC88" s="85">
        <f>'779-001 - Stavební údržba...'!H35</f>
        <v>0</v>
      </c>
      <c r="BD88" s="87">
        <f>'779-001 - Stavební údržba...'!H36</f>
        <v>0</v>
      </c>
      <c r="BT88" s="88" t="s">
        <v>20</v>
      </c>
      <c r="BV88" s="88" t="s">
        <v>76</v>
      </c>
      <c r="BW88" s="88" t="s">
        <v>80</v>
      </c>
      <c r="BX88" s="88" t="s">
        <v>77</v>
      </c>
    </row>
    <row r="89" spans="1:76" x14ac:dyDescent="0.3"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9"/>
    </row>
    <row r="90" spans="1:76" s="1" customFormat="1" ht="30" customHeight="1" x14ac:dyDescent="0.3">
      <c r="B90" s="27"/>
      <c r="C90" s="72" t="s">
        <v>81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178">
        <v>0</v>
      </c>
      <c r="AH90" s="171"/>
      <c r="AI90" s="171"/>
      <c r="AJ90" s="171"/>
      <c r="AK90" s="171"/>
      <c r="AL90" s="171"/>
      <c r="AM90" s="171"/>
      <c r="AN90" s="178">
        <v>0</v>
      </c>
      <c r="AO90" s="171"/>
      <c r="AP90" s="171"/>
      <c r="AQ90" s="29"/>
      <c r="AS90" s="68" t="s">
        <v>82</v>
      </c>
      <c r="AT90" s="69" t="s">
        <v>83</v>
      </c>
      <c r="AU90" s="69" t="s">
        <v>38</v>
      </c>
      <c r="AV90" s="70" t="s">
        <v>61</v>
      </c>
    </row>
    <row r="91" spans="1:76" s="1" customFormat="1" ht="10.9" customHeight="1" x14ac:dyDescent="0.3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9"/>
      <c r="AS91" s="89"/>
      <c r="AT91" s="48"/>
      <c r="AU91" s="48"/>
      <c r="AV91" s="50"/>
    </row>
    <row r="92" spans="1:76" s="1" customFormat="1" ht="30" customHeight="1" x14ac:dyDescent="0.3">
      <c r="B92" s="27"/>
      <c r="C92" s="90" t="s">
        <v>84</v>
      </c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186">
        <f>ROUND(AG87+AG90,2)</f>
        <v>0</v>
      </c>
      <c r="AH92" s="186"/>
      <c r="AI92" s="186"/>
      <c r="AJ92" s="186"/>
      <c r="AK92" s="186"/>
      <c r="AL92" s="186"/>
      <c r="AM92" s="186"/>
      <c r="AN92" s="186">
        <f>AN87+AN90</f>
        <v>0</v>
      </c>
      <c r="AO92" s="186"/>
      <c r="AP92" s="186"/>
      <c r="AQ92" s="29"/>
    </row>
    <row r="93" spans="1:76" s="1" customFormat="1" ht="6.95" customHeight="1" x14ac:dyDescent="0.3"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3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tooltip="Souhrnný list stavby" display="1) Souhrnný list stavby" xr:uid="{00000000-0004-0000-0000-000000000000}"/>
    <hyperlink ref="W1:AF1" location="C87" tooltip="Rekapitulace objektů" display="2) Rekapitulace objektů" xr:uid="{00000000-0004-0000-0000-000001000000}"/>
    <hyperlink ref="A88" location="'779-001 - Stavební údržba...'!C2" tooltip="779-001 - Stavební údržba..." display="/" xr:uid="{00000000-0004-0000-00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82"/>
  <sheetViews>
    <sheetView showGridLines="0" tabSelected="1" workbookViewId="0">
      <pane ySplit="1" topLeftCell="A85" activePane="bottomLeft" state="frozen"/>
      <selection pane="bottomLeft" activeCell="N101" sqref="N101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5"/>
      <c r="B1" s="153"/>
      <c r="C1" s="153"/>
      <c r="D1" s="154" t="s">
        <v>1</v>
      </c>
      <c r="E1" s="153"/>
      <c r="F1" s="151" t="s">
        <v>345</v>
      </c>
      <c r="G1" s="151"/>
      <c r="H1" s="226" t="s">
        <v>346</v>
      </c>
      <c r="I1" s="226"/>
      <c r="J1" s="226"/>
      <c r="K1" s="226"/>
      <c r="L1" s="151" t="s">
        <v>347</v>
      </c>
      <c r="M1" s="153"/>
      <c r="N1" s="153"/>
      <c r="O1" s="154" t="s">
        <v>85</v>
      </c>
      <c r="P1" s="153"/>
      <c r="Q1" s="153"/>
      <c r="R1" s="153"/>
      <c r="S1" s="151" t="s">
        <v>348</v>
      </c>
      <c r="T1" s="151"/>
      <c r="U1" s="155"/>
      <c r="V1" s="155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60" t="s">
        <v>5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S2" s="187" t="s">
        <v>6</v>
      </c>
      <c r="T2" s="161"/>
      <c r="U2" s="161"/>
      <c r="V2" s="161"/>
      <c r="W2" s="161"/>
      <c r="X2" s="161"/>
      <c r="Y2" s="161"/>
      <c r="Z2" s="161"/>
      <c r="AA2" s="161"/>
      <c r="AB2" s="161"/>
      <c r="AC2" s="161"/>
      <c r="AT2" s="13" t="s">
        <v>80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86</v>
      </c>
    </row>
    <row r="4" spans="1:66" ht="36.950000000000003" customHeight="1" x14ac:dyDescent="0.3">
      <c r="B4" s="17"/>
      <c r="C4" s="162" t="s">
        <v>87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9"/>
      <c r="T4" s="20" t="s">
        <v>11</v>
      </c>
      <c r="AT4" s="13" t="s">
        <v>4</v>
      </c>
    </row>
    <row r="5" spans="1:66" ht="6.95" customHeight="1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66" ht="25.35" customHeight="1" x14ac:dyDescent="0.3">
      <c r="B6" s="17"/>
      <c r="C6" s="18"/>
      <c r="D6" s="24" t="s">
        <v>15</v>
      </c>
      <c r="E6" s="18"/>
      <c r="F6" s="192" t="str">
        <f>'Rekapitulace stavby'!K6</f>
        <v>Stavební údržba mostu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8"/>
      <c r="R6" s="19"/>
    </row>
    <row r="7" spans="1:66" s="1" customFormat="1" ht="32.85" customHeight="1" x14ac:dyDescent="0.3">
      <c r="B7" s="27"/>
      <c r="C7" s="28"/>
      <c r="D7" s="23" t="s">
        <v>88</v>
      </c>
      <c r="E7" s="28"/>
      <c r="F7" s="165" t="s">
        <v>89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28"/>
      <c r="R7" s="29"/>
    </row>
    <row r="8" spans="1:66" s="1" customFormat="1" ht="14.45" customHeight="1" x14ac:dyDescent="0.3">
      <c r="B8" s="27"/>
      <c r="C8" s="28"/>
      <c r="D8" s="24" t="s">
        <v>18</v>
      </c>
      <c r="E8" s="28"/>
      <c r="F8" s="22" t="s">
        <v>3</v>
      </c>
      <c r="G8" s="28"/>
      <c r="H8" s="28"/>
      <c r="I8" s="28"/>
      <c r="J8" s="28"/>
      <c r="K8" s="28"/>
      <c r="L8" s="28"/>
      <c r="M8" s="24" t="s">
        <v>19</v>
      </c>
      <c r="N8" s="28"/>
      <c r="O8" s="22" t="s">
        <v>3</v>
      </c>
      <c r="P8" s="28"/>
      <c r="Q8" s="28"/>
      <c r="R8" s="29"/>
    </row>
    <row r="9" spans="1:66" s="1" customFormat="1" ht="14.45" customHeight="1" x14ac:dyDescent="0.3">
      <c r="B9" s="27"/>
      <c r="C9" s="28"/>
      <c r="D9" s="24" t="s">
        <v>21</v>
      </c>
      <c r="E9" s="28"/>
      <c r="F9" s="22" t="s">
        <v>22</v>
      </c>
      <c r="G9" s="28"/>
      <c r="H9" s="28"/>
      <c r="I9" s="28"/>
      <c r="J9" s="28"/>
      <c r="K9" s="28"/>
      <c r="L9" s="28"/>
      <c r="M9" s="24" t="s">
        <v>23</v>
      </c>
      <c r="N9" s="28"/>
      <c r="O9" s="193">
        <f>'Rekapitulace stavby'!AN8</f>
        <v>43516</v>
      </c>
      <c r="P9" s="171"/>
      <c r="Q9" s="28"/>
      <c r="R9" s="29"/>
    </row>
    <row r="10" spans="1:66" s="1" customFormat="1" ht="10.9" customHeight="1" x14ac:dyDescent="0.3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66" s="1" customFormat="1" ht="14.45" customHeight="1" x14ac:dyDescent="0.3">
      <c r="B11" s="27"/>
      <c r="C11" s="28"/>
      <c r="D11" s="24" t="s">
        <v>26</v>
      </c>
      <c r="E11" s="28"/>
      <c r="F11" s="28"/>
      <c r="G11" s="28"/>
      <c r="H11" s="28"/>
      <c r="I11" s="28"/>
      <c r="J11" s="28"/>
      <c r="K11" s="28"/>
      <c r="L11" s="28"/>
      <c r="M11" s="24" t="s">
        <v>27</v>
      </c>
      <c r="N11" s="28"/>
      <c r="O11" s="164" t="str">
        <f>IF('Rekapitulace stavby'!AN10="","",'Rekapitulace stavby'!AN10)</f>
        <v/>
      </c>
      <c r="P11" s="171"/>
      <c r="Q11" s="28"/>
      <c r="R11" s="29"/>
    </row>
    <row r="12" spans="1:66" s="1" customFormat="1" ht="18" customHeight="1" x14ac:dyDescent="0.3">
      <c r="B12" s="27"/>
      <c r="C12" s="28"/>
      <c r="D12" s="28"/>
      <c r="E12" s="22" t="str">
        <f>IF('Rekapitulace stavby'!E11="","",'Rekapitulace stavby'!E11)</f>
        <v xml:space="preserve"> </v>
      </c>
      <c r="F12" s="28"/>
      <c r="G12" s="28"/>
      <c r="H12" s="28"/>
      <c r="I12" s="28"/>
      <c r="J12" s="28"/>
      <c r="K12" s="28"/>
      <c r="L12" s="28"/>
      <c r="M12" s="24" t="s">
        <v>29</v>
      </c>
      <c r="N12" s="28"/>
      <c r="O12" s="164" t="str">
        <f>IF('Rekapitulace stavby'!AN11="","",'Rekapitulace stavby'!AN11)</f>
        <v/>
      </c>
      <c r="P12" s="171"/>
      <c r="Q12" s="28"/>
      <c r="R12" s="29"/>
    </row>
    <row r="13" spans="1:66" s="1" customFormat="1" ht="6.95" customHeight="1" x14ac:dyDescent="0.3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66" s="1" customFormat="1" ht="14.45" customHeight="1" x14ac:dyDescent="0.3">
      <c r="B14" s="27"/>
      <c r="C14" s="28"/>
      <c r="D14" s="24" t="s">
        <v>30</v>
      </c>
      <c r="E14" s="28"/>
      <c r="F14" s="28"/>
      <c r="G14" s="28"/>
      <c r="H14" s="28"/>
      <c r="I14" s="28"/>
      <c r="J14" s="28"/>
      <c r="K14" s="28"/>
      <c r="L14" s="28"/>
      <c r="M14" s="24" t="s">
        <v>27</v>
      </c>
      <c r="N14" s="28"/>
      <c r="O14" s="164" t="str">
        <f>IF('Rekapitulace stavby'!AN13="","",'Rekapitulace stavby'!AN13)</f>
        <v/>
      </c>
      <c r="P14" s="171"/>
      <c r="Q14" s="28"/>
      <c r="R14" s="29"/>
    </row>
    <row r="15" spans="1:66" s="1" customFormat="1" ht="18" customHeight="1" x14ac:dyDescent="0.3">
      <c r="B15" s="27"/>
      <c r="C15" s="28"/>
      <c r="D15" s="28"/>
      <c r="E15" s="22" t="str">
        <f>IF('Rekapitulace stavby'!E14="","",'Rekapitulace stavby'!E14)</f>
        <v xml:space="preserve"> </v>
      </c>
      <c r="F15" s="28"/>
      <c r="G15" s="28"/>
      <c r="H15" s="28"/>
      <c r="I15" s="28"/>
      <c r="J15" s="28"/>
      <c r="K15" s="28"/>
      <c r="L15" s="28"/>
      <c r="M15" s="24" t="s">
        <v>29</v>
      </c>
      <c r="N15" s="28"/>
      <c r="O15" s="164" t="str">
        <f>IF('Rekapitulace stavby'!AN14="","",'Rekapitulace stavby'!AN14)</f>
        <v/>
      </c>
      <c r="P15" s="171"/>
      <c r="Q15" s="28"/>
      <c r="R15" s="29"/>
    </row>
    <row r="16" spans="1:66" s="1" customFormat="1" ht="6.95" customHeight="1" x14ac:dyDescent="0.3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2:18" s="1" customFormat="1" ht="14.45" customHeight="1" x14ac:dyDescent="0.3">
      <c r="B17" s="27"/>
      <c r="C17" s="28"/>
      <c r="D17" s="24" t="s">
        <v>31</v>
      </c>
      <c r="E17" s="28"/>
      <c r="F17" s="28"/>
      <c r="G17" s="28"/>
      <c r="H17" s="28"/>
      <c r="I17" s="28"/>
      <c r="J17" s="28"/>
      <c r="K17" s="28"/>
      <c r="L17" s="28"/>
      <c r="M17" s="24" t="s">
        <v>27</v>
      </c>
      <c r="N17" s="28"/>
      <c r="O17" s="164" t="str">
        <f>IF('Rekapitulace stavby'!AN16="","",'Rekapitulace stavby'!AN16)</f>
        <v/>
      </c>
      <c r="P17" s="171"/>
      <c r="Q17" s="28"/>
      <c r="R17" s="29"/>
    </row>
    <row r="18" spans="2:18" s="1" customFormat="1" ht="18" customHeight="1" x14ac:dyDescent="0.3">
      <c r="B18" s="27"/>
      <c r="C18" s="28"/>
      <c r="D18" s="28"/>
      <c r="E18" s="22" t="str">
        <f>IF('Rekapitulace stavby'!E17="","",'Rekapitulace stavby'!E17)</f>
        <v xml:space="preserve"> </v>
      </c>
      <c r="F18" s="28"/>
      <c r="G18" s="28"/>
      <c r="H18" s="28"/>
      <c r="I18" s="28"/>
      <c r="J18" s="28"/>
      <c r="K18" s="28"/>
      <c r="L18" s="28"/>
      <c r="M18" s="24" t="s">
        <v>29</v>
      </c>
      <c r="N18" s="28"/>
      <c r="O18" s="164" t="str">
        <f>IF('Rekapitulace stavby'!AN17="","",'Rekapitulace stavby'!AN17)</f>
        <v/>
      </c>
      <c r="P18" s="171"/>
      <c r="Q18" s="28"/>
      <c r="R18" s="29"/>
    </row>
    <row r="19" spans="2:18" s="1" customFormat="1" ht="6.95" customHeight="1" x14ac:dyDescent="0.3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2:18" s="1" customFormat="1" ht="14.45" customHeight="1" x14ac:dyDescent="0.3">
      <c r="B20" s="27"/>
      <c r="C20" s="28"/>
      <c r="D20" s="24" t="s">
        <v>33</v>
      </c>
      <c r="E20" s="28"/>
      <c r="F20" s="28"/>
      <c r="G20" s="28"/>
      <c r="H20" s="28"/>
      <c r="I20" s="28"/>
      <c r="J20" s="28"/>
      <c r="K20" s="28"/>
      <c r="L20" s="28"/>
      <c r="M20" s="24" t="s">
        <v>27</v>
      </c>
      <c r="N20" s="28"/>
      <c r="O20" s="164" t="str">
        <f>IF('Rekapitulace stavby'!AN19="","",'Rekapitulace stavby'!AN19)</f>
        <v/>
      </c>
      <c r="P20" s="171"/>
      <c r="Q20" s="28"/>
      <c r="R20" s="29"/>
    </row>
    <row r="21" spans="2:18" s="1" customFormat="1" ht="18" customHeight="1" x14ac:dyDescent="0.3">
      <c r="B21" s="27"/>
      <c r="C21" s="28"/>
      <c r="D21" s="28"/>
      <c r="E21" s="22" t="str">
        <f>IF('Rekapitulace stavby'!E20="","",'Rekapitulace stavby'!E20)</f>
        <v xml:space="preserve"> </v>
      </c>
      <c r="F21" s="28"/>
      <c r="G21" s="28"/>
      <c r="H21" s="28"/>
      <c r="I21" s="28"/>
      <c r="J21" s="28"/>
      <c r="K21" s="28"/>
      <c r="L21" s="28"/>
      <c r="M21" s="24" t="s">
        <v>29</v>
      </c>
      <c r="N21" s="28"/>
      <c r="O21" s="164" t="str">
        <f>IF('Rekapitulace stavby'!AN20="","",'Rekapitulace stavby'!AN20)</f>
        <v/>
      </c>
      <c r="P21" s="171"/>
      <c r="Q21" s="28"/>
      <c r="R21" s="29"/>
    </row>
    <row r="22" spans="2:18" s="1" customFormat="1" ht="6.95" customHeight="1" x14ac:dyDescent="0.3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s="1" customFormat="1" ht="14.45" customHeight="1" x14ac:dyDescent="0.3">
      <c r="B23" s="27"/>
      <c r="C23" s="28"/>
      <c r="D23" s="24" t="s">
        <v>34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  <row r="24" spans="2:18" s="1" customFormat="1" ht="22.5" customHeight="1" x14ac:dyDescent="0.3">
      <c r="B24" s="27"/>
      <c r="C24" s="28"/>
      <c r="D24" s="28"/>
      <c r="E24" s="166" t="s">
        <v>3</v>
      </c>
      <c r="F24" s="171"/>
      <c r="G24" s="171"/>
      <c r="H24" s="171"/>
      <c r="I24" s="171"/>
      <c r="J24" s="171"/>
      <c r="K24" s="171"/>
      <c r="L24" s="171"/>
      <c r="M24" s="28"/>
      <c r="N24" s="28"/>
      <c r="O24" s="28"/>
      <c r="P24" s="28"/>
      <c r="Q24" s="28"/>
      <c r="R24" s="29"/>
    </row>
    <row r="25" spans="2:18" s="1" customFormat="1" ht="6.95" customHeight="1" x14ac:dyDescent="0.3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9"/>
    </row>
    <row r="26" spans="2:18" s="1" customFormat="1" ht="6.95" customHeight="1" x14ac:dyDescent="0.3">
      <c r="B26" s="27"/>
      <c r="C26" s="28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8"/>
      <c r="R26" s="29"/>
    </row>
    <row r="27" spans="2:18" s="1" customFormat="1" ht="14.45" customHeight="1" x14ac:dyDescent="0.3">
      <c r="B27" s="27"/>
      <c r="C27" s="28"/>
      <c r="D27" s="92" t="s">
        <v>90</v>
      </c>
      <c r="E27" s="28"/>
      <c r="F27" s="28"/>
      <c r="G27" s="28"/>
      <c r="H27" s="28"/>
      <c r="I27" s="28"/>
      <c r="J27" s="28"/>
      <c r="K27" s="28"/>
      <c r="L27" s="28"/>
      <c r="M27" s="189">
        <f>N88</f>
        <v>0</v>
      </c>
      <c r="N27" s="171"/>
      <c r="O27" s="171"/>
      <c r="P27" s="171"/>
      <c r="Q27" s="28"/>
      <c r="R27" s="29"/>
    </row>
    <row r="28" spans="2:18" s="1" customFormat="1" ht="14.45" customHeight="1" x14ac:dyDescent="0.3">
      <c r="B28" s="27"/>
      <c r="C28" s="28"/>
      <c r="D28" s="26" t="s">
        <v>91</v>
      </c>
      <c r="E28" s="28"/>
      <c r="F28" s="28"/>
      <c r="G28" s="28"/>
      <c r="H28" s="28"/>
      <c r="I28" s="28"/>
      <c r="J28" s="28"/>
      <c r="K28" s="28"/>
      <c r="L28" s="28"/>
      <c r="M28" s="189">
        <f>N99</f>
        <v>0</v>
      </c>
      <c r="N28" s="171"/>
      <c r="O28" s="171"/>
      <c r="P28" s="171"/>
      <c r="Q28" s="28"/>
      <c r="R28" s="29"/>
    </row>
    <row r="29" spans="2:18" s="1" customFormat="1" ht="6.95" customHeight="1" x14ac:dyDescent="0.3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"/>
    </row>
    <row r="30" spans="2:18" s="1" customFormat="1" ht="25.35" customHeight="1" x14ac:dyDescent="0.3">
      <c r="B30" s="27"/>
      <c r="C30" s="28"/>
      <c r="D30" s="93" t="s">
        <v>37</v>
      </c>
      <c r="E30" s="28"/>
      <c r="F30" s="28"/>
      <c r="G30" s="28"/>
      <c r="H30" s="28"/>
      <c r="I30" s="28"/>
      <c r="J30" s="28"/>
      <c r="K30" s="28"/>
      <c r="L30" s="28"/>
      <c r="M30" s="194">
        <f>ROUND(M27+M28,2)</f>
        <v>0</v>
      </c>
      <c r="N30" s="171"/>
      <c r="O30" s="171"/>
      <c r="P30" s="171"/>
      <c r="Q30" s="28"/>
      <c r="R30" s="29"/>
    </row>
    <row r="31" spans="2:18" s="1" customFormat="1" ht="6.95" customHeight="1" x14ac:dyDescent="0.3">
      <c r="B31" s="27"/>
      <c r="C31" s="28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28"/>
      <c r="R31" s="29"/>
    </row>
    <row r="32" spans="2:18" s="1" customFormat="1" ht="14.45" customHeight="1" x14ac:dyDescent="0.3">
      <c r="B32" s="27"/>
      <c r="C32" s="28"/>
      <c r="D32" s="34" t="s">
        <v>38</v>
      </c>
      <c r="E32" s="34" t="s">
        <v>39</v>
      </c>
      <c r="F32" s="35">
        <v>0.21</v>
      </c>
      <c r="G32" s="94" t="s">
        <v>40</v>
      </c>
      <c r="H32" s="195">
        <f>ROUND((SUM(BE99:BE101)+SUM(BE119:BE181)), 2)</f>
        <v>0</v>
      </c>
      <c r="I32" s="171"/>
      <c r="J32" s="171"/>
      <c r="K32" s="28"/>
      <c r="L32" s="28"/>
      <c r="M32" s="195">
        <f>ROUND(ROUND((SUM(BE99:BE101)+SUM(BE119:BE181)), 2)*F32, 2)</f>
        <v>0</v>
      </c>
      <c r="N32" s="171"/>
      <c r="O32" s="171"/>
      <c r="P32" s="171"/>
      <c r="Q32" s="28"/>
      <c r="R32" s="29"/>
    </row>
    <row r="33" spans="2:18" s="1" customFormat="1" ht="14.45" customHeight="1" x14ac:dyDescent="0.3">
      <c r="B33" s="27"/>
      <c r="C33" s="28"/>
      <c r="D33" s="28"/>
      <c r="E33" s="34" t="s">
        <v>41</v>
      </c>
      <c r="F33" s="35">
        <v>0.15</v>
      </c>
      <c r="G33" s="94" t="s">
        <v>40</v>
      </c>
      <c r="H33" s="195">
        <f>ROUND((SUM(BF99:BF101)+SUM(BF119:BF181)), 2)</f>
        <v>0</v>
      </c>
      <c r="I33" s="171"/>
      <c r="J33" s="171"/>
      <c r="K33" s="28"/>
      <c r="L33" s="28"/>
      <c r="M33" s="195">
        <f>ROUND(ROUND((SUM(BF99:BF101)+SUM(BF119:BF181)), 2)*F33, 2)</f>
        <v>0</v>
      </c>
      <c r="N33" s="171"/>
      <c r="O33" s="171"/>
      <c r="P33" s="171"/>
      <c r="Q33" s="28"/>
      <c r="R33" s="29"/>
    </row>
    <row r="34" spans="2:18" s="1" customFormat="1" ht="14.45" hidden="1" customHeight="1" x14ac:dyDescent="0.3">
      <c r="B34" s="27"/>
      <c r="C34" s="28"/>
      <c r="D34" s="28"/>
      <c r="E34" s="34" t="s">
        <v>42</v>
      </c>
      <c r="F34" s="35">
        <v>0.21</v>
      </c>
      <c r="G34" s="94" t="s">
        <v>40</v>
      </c>
      <c r="H34" s="195">
        <f>ROUND((SUM(BG99:BG101)+SUM(BG119:BG181)), 2)</f>
        <v>0</v>
      </c>
      <c r="I34" s="171"/>
      <c r="J34" s="171"/>
      <c r="K34" s="28"/>
      <c r="L34" s="28"/>
      <c r="M34" s="195">
        <v>0</v>
      </c>
      <c r="N34" s="171"/>
      <c r="O34" s="171"/>
      <c r="P34" s="171"/>
      <c r="Q34" s="28"/>
      <c r="R34" s="29"/>
    </row>
    <row r="35" spans="2:18" s="1" customFormat="1" ht="14.45" hidden="1" customHeight="1" x14ac:dyDescent="0.3">
      <c r="B35" s="27"/>
      <c r="C35" s="28"/>
      <c r="D35" s="28"/>
      <c r="E35" s="34" t="s">
        <v>43</v>
      </c>
      <c r="F35" s="35">
        <v>0.15</v>
      </c>
      <c r="G35" s="94" t="s">
        <v>40</v>
      </c>
      <c r="H35" s="195">
        <f>ROUND((SUM(BH99:BH101)+SUM(BH119:BH181)), 2)</f>
        <v>0</v>
      </c>
      <c r="I35" s="171"/>
      <c r="J35" s="171"/>
      <c r="K35" s="28"/>
      <c r="L35" s="28"/>
      <c r="M35" s="195">
        <v>0</v>
      </c>
      <c r="N35" s="171"/>
      <c r="O35" s="171"/>
      <c r="P35" s="171"/>
      <c r="Q35" s="28"/>
      <c r="R35" s="29"/>
    </row>
    <row r="36" spans="2:18" s="1" customFormat="1" ht="14.45" hidden="1" customHeight="1" x14ac:dyDescent="0.3">
      <c r="B36" s="27"/>
      <c r="C36" s="28"/>
      <c r="D36" s="28"/>
      <c r="E36" s="34" t="s">
        <v>44</v>
      </c>
      <c r="F36" s="35">
        <v>0</v>
      </c>
      <c r="G36" s="94" t="s">
        <v>40</v>
      </c>
      <c r="H36" s="195">
        <f>ROUND((SUM(BI99:BI101)+SUM(BI119:BI181)), 2)</f>
        <v>0</v>
      </c>
      <c r="I36" s="171"/>
      <c r="J36" s="171"/>
      <c r="K36" s="28"/>
      <c r="L36" s="28"/>
      <c r="M36" s="195">
        <v>0</v>
      </c>
      <c r="N36" s="171"/>
      <c r="O36" s="171"/>
      <c r="P36" s="171"/>
      <c r="Q36" s="28"/>
      <c r="R36" s="29"/>
    </row>
    <row r="37" spans="2:18" s="1" customFormat="1" ht="6.95" customHeight="1" x14ac:dyDescent="0.3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2:18" s="1" customFormat="1" ht="25.35" customHeight="1" x14ac:dyDescent="0.3">
      <c r="B38" s="27"/>
      <c r="C38" s="91"/>
      <c r="D38" s="95" t="s">
        <v>45</v>
      </c>
      <c r="E38" s="67"/>
      <c r="F38" s="67"/>
      <c r="G38" s="96" t="s">
        <v>46</v>
      </c>
      <c r="H38" s="97" t="s">
        <v>47</v>
      </c>
      <c r="I38" s="67"/>
      <c r="J38" s="67"/>
      <c r="K38" s="67"/>
      <c r="L38" s="196">
        <f>SUM(M30:M36)</f>
        <v>0</v>
      </c>
      <c r="M38" s="183"/>
      <c r="N38" s="183"/>
      <c r="O38" s="183"/>
      <c r="P38" s="185"/>
      <c r="Q38" s="91"/>
      <c r="R38" s="29"/>
    </row>
    <row r="39" spans="2:18" s="1" customFormat="1" ht="14.45" customHeight="1" x14ac:dyDescent="0.3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</row>
    <row r="40" spans="2:18" s="1" customFormat="1" ht="14.45" customHeight="1" x14ac:dyDescent="0.3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2:18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2:18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2:18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2:18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2:18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2:18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</row>
    <row r="49" spans="2:18" x14ac:dyDescent="0.3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</row>
    <row r="50" spans="2:18" s="1" customFormat="1" ht="15" x14ac:dyDescent="0.3">
      <c r="B50" s="27"/>
      <c r="C50" s="28"/>
      <c r="D50" s="42" t="s">
        <v>48</v>
      </c>
      <c r="E50" s="43"/>
      <c r="F50" s="43"/>
      <c r="G50" s="43"/>
      <c r="H50" s="44"/>
      <c r="I50" s="28"/>
      <c r="J50" s="42" t="s">
        <v>49</v>
      </c>
      <c r="K50" s="43"/>
      <c r="L50" s="43"/>
      <c r="M50" s="43"/>
      <c r="N50" s="43"/>
      <c r="O50" s="43"/>
      <c r="P50" s="44"/>
      <c r="Q50" s="28"/>
      <c r="R50" s="29"/>
    </row>
    <row r="51" spans="2:18" x14ac:dyDescent="0.3">
      <c r="B51" s="17"/>
      <c r="C51" s="18"/>
      <c r="D51" s="45"/>
      <c r="E51" s="18"/>
      <c r="F51" s="18"/>
      <c r="G51" s="18"/>
      <c r="H51" s="46"/>
      <c r="I51" s="18"/>
      <c r="J51" s="45"/>
      <c r="K51" s="18"/>
      <c r="L51" s="18"/>
      <c r="M51" s="18"/>
      <c r="N51" s="18"/>
      <c r="O51" s="18"/>
      <c r="P51" s="46"/>
      <c r="Q51" s="18"/>
      <c r="R51" s="19"/>
    </row>
    <row r="52" spans="2:18" x14ac:dyDescent="0.3">
      <c r="B52" s="17"/>
      <c r="C52" s="18"/>
      <c r="D52" s="45"/>
      <c r="E52" s="18"/>
      <c r="F52" s="18"/>
      <c r="G52" s="18"/>
      <c r="H52" s="46"/>
      <c r="I52" s="18"/>
      <c r="J52" s="45"/>
      <c r="K52" s="18"/>
      <c r="L52" s="18"/>
      <c r="M52" s="18"/>
      <c r="N52" s="18"/>
      <c r="O52" s="18"/>
      <c r="P52" s="46"/>
      <c r="Q52" s="18"/>
      <c r="R52" s="19"/>
    </row>
    <row r="53" spans="2:18" x14ac:dyDescent="0.3">
      <c r="B53" s="17"/>
      <c r="C53" s="18"/>
      <c r="D53" s="45"/>
      <c r="E53" s="18"/>
      <c r="F53" s="18"/>
      <c r="G53" s="18"/>
      <c r="H53" s="46"/>
      <c r="I53" s="18"/>
      <c r="J53" s="45"/>
      <c r="K53" s="18"/>
      <c r="L53" s="18"/>
      <c r="M53" s="18"/>
      <c r="N53" s="18"/>
      <c r="O53" s="18"/>
      <c r="P53" s="46"/>
      <c r="Q53" s="18"/>
      <c r="R53" s="19"/>
    </row>
    <row r="54" spans="2:18" x14ac:dyDescent="0.3">
      <c r="B54" s="17"/>
      <c r="C54" s="18"/>
      <c r="D54" s="45"/>
      <c r="E54" s="18"/>
      <c r="F54" s="18"/>
      <c r="G54" s="18"/>
      <c r="H54" s="46"/>
      <c r="I54" s="18"/>
      <c r="J54" s="45"/>
      <c r="K54" s="18"/>
      <c r="L54" s="18"/>
      <c r="M54" s="18"/>
      <c r="N54" s="18"/>
      <c r="O54" s="18"/>
      <c r="P54" s="46"/>
      <c r="Q54" s="18"/>
      <c r="R54" s="19"/>
    </row>
    <row r="55" spans="2:18" x14ac:dyDescent="0.3">
      <c r="B55" s="17"/>
      <c r="C55" s="18"/>
      <c r="D55" s="45"/>
      <c r="E55" s="18"/>
      <c r="F55" s="18"/>
      <c r="G55" s="18"/>
      <c r="H55" s="46"/>
      <c r="I55" s="18"/>
      <c r="J55" s="45"/>
      <c r="K55" s="18"/>
      <c r="L55" s="18"/>
      <c r="M55" s="18"/>
      <c r="N55" s="18"/>
      <c r="O55" s="18"/>
      <c r="P55" s="46"/>
      <c r="Q55" s="18"/>
      <c r="R55" s="19"/>
    </row>
    <row r="56" spans="2:18" x14ac:dyDescent="0.3">
      <c r="B56" s="17"/>
      <c r="C56" s="18"/>
      <c r="D56" s="45"/>
      <c r="E56" s="18"/>
      <c r="F56" s="18"/>
      <c r="G56" s="18"/>
      <c r="H56" s="46"/>
      <c r="I56" s="18"/>
      <c r="J56" s="45"/>
      <c r="K56" s="18"/>
      <c r="L56" s="18"/>
      <c r="M56" s="18"/>
      <c r="N56" s="18"/>
      <c r="O56" s="18"/>
      <c r="P56" s="46"/>
      <c r="Q56" s="18"/>
      <c r="R56" s="19"/>
    </row>
    <row r="57" spans="2:18" x14ac:dyDescent="0.3">
      <c r="B57" s="17"/>
      <c r="C57" s="18"/>
      <c r="D57" s="45"/>
      <c r="E57" s="18"/>
      <c r="F57" s="18"/>
      <c r="G57" s="18"/>
      <c r="H57" s="46"/>
      <c r="I57" s="18"/>
      <c r="J57" s="45"/>
      <c r="K57" s="18"/>
      <c r="L57" s="18"/>
      <c r="M57" s="18"/>
      <c r="N57" s="18"/>
      <c r="O57" s="18"/>
      <c r="P57" s="46"/>
      <c r="Q57" s="18"/>
      <c r="R57" s="19"/>
    </row>
    <row r="58" spans="2:18" x14ac:dyDescent="0.3">
      <c r="B58" s="17"/>
      <c r="C58" s="18"/>
      <c r="D58" s="45"/>
      <c r="E58" s="18"/>
      <c r="F58" s="18"/>
      <c r="G58" s="18"/>
      <c r="H58" s="46"/>
      <c r="I58" s="18"/>
      <c r="J58" s="45"/>
      <c r="K58" s="18"/>
      <c r="L58" s="18"/>
      <c r="M58" s="18"/>
      <c r="N58" s="18"/>
      <c r="O58" s="18"/>
      <c r="P58" s="46"/>
      <c r="Q58" s="18"/>
      <c r="R58" s="19"/>
    </row>
    <row r="59" spans="2:18" s="1" customFormat="1" ht="15" x14ac:dyDescent="0.3">
      <c r="B59" s="27"/>
      <c r="C59" s="28"/>
      <c r="D59" s="47" t="s">
        <v>50</v>
      </c>
      <c r="E59" s="48"/>
      <c r="F59" s="48"/>
      <c r="G59" s="49" t="s">
        <v>51</v>
      </c>
      <c r="H59" s="50"/>
      <c r="I59" s="28"/>
      <c r="J59" s="47" t="s">
        <v>50</v>
      </c>
      <c r="K59" s="48"/>
      <c r="L59" s="48"/>
      <c r="M59" s="48"/>
      <c r="N59" s="49" t="s">
        <v>51</v>
      </c>
      <c r="O59" s="48"/>
      <c r="P59" s="50"/>
      <c r="Q59" s="28"/>
      <c r="R59" s="29"/>
    </row>
    <row r="60" spans="2:18" x14ac:dyDescent="0.3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2:18" s="1" customFormat="1" ht="15" x14ac:dyDescent="0.3">
      <c r="B61" s="27"/>
      <c r="C61" s="28"/>
      <c r="D61" s="42" t="s">
        <v>52</v>
      </c>
      <c r="E61" s="43"/>
      <c r="F61" s="43"/>
      <c r="G61" s="43"/>
      <c r="H61" s="44"/>
      <c r="I61" s="28"/>
      <c r="J61" s="42" t="s">
        <v>53</v>
      </c>
      <c r="K61" s="43"/>
      <c r="L61" s="43"/>
      <c r="M61" s="43"/>
      <c r="N61" s="43"/>
      <c r="O61" s="43"/>
      <c r="P61" s="44"/>
      <c r="Q61" s="28"/>
      <c r="R61" s="29"/>
    </row>
    <row r="62" spans="2:18" x14ac:dyDescent="0.3">
      <c r="B62" s="17"/>
      <c r="C62" s="18"/>
      <c r="D62" s="45"/>
      <c r="E62" s="18"/>
      <c r="F62" s="18"/>
      <c r="G62" s="18"/>
      <c r="H62" s="46"/>
      <c r="I62" s="18"/>
      <c r="J62" s="45"/>
      <c r="K62" s="18"/>
      <c r="L62" s="18"/>
      <c r="M62" s="18"/>
      <c r="N62" s="18"/>
      <c r="O62" s="18"/>
      <c r="P62" s="46"/>
      <c r="Q62" s="18"/>
      <c r="R62" s="19"/>
    </row>
    <row r="63" spans="2:18" x14ac:dyDescent="0.3">
      <c r="B63" s="17"/>
      <c r="C63" s="18"/>
      <c r="D63" s="45"/>
      <c r="E63" s="18"/>
      <c r="F63" s="18"/>
      <c r="G63" s="18"/>
      <c r="H63" s="46"/>
      <c r="I63" s="18"/>
      <c r="J63" s="45"/>
      <c r="K63" s="18"/>
      <c r="L63" s="18"/>
      <c r="M63" s="18"/>
      <c r="N63" s="18"/>
      <c r="O63" s="18"/>
      <c r="P63" s="46"/>
      <c r="Q63" s="18"/>
      <c r="R63" s="19"/>
    </row>
    <row r="64" spans="2:18" x14ac:dyDescent="0.3">
      <c r="B64" s="17"/>
      <c r="C64" s="18"/>
      <c r="D64" s="45"/>
      <c r="E64" s="18"/>
      <c r="F64" s="18"/>
      <c r="G64" s="18"/>
      <c r="H64" s="46"/>
      <c r="I64" s="18"/>
      <c r="J64" s="45"/>
      <c r="K64" s="18"/>
      <c r="L64" s="18"/>
      <c r="M64" s="18"/>
      <c r="N64" s="18"/>
      <c r="O64" s="18"/>
      <c r="P64" s="46"/>
      <c r="Q64" s="18"/>
      <c r="R64" s="19"/>
    </row>
    <row r="65" spans="2:18" x14ac:dyDescent="0.3">
      <c r="B65" s="17"/>
      <c r="C65" s="18"/>
      <c r="D65" s="45"/>
      <c r="E65" s="18"/>
      <c r="F65" s="18"/>
      <c r="G65" s="18"/>
      <c r="H65" s="46"/>
      <c r="I65" s="18"/>
      <c r="J65" s="45"/>
      <c r="K65" s="18"/>
      <c r="L65" s="18"/>
      <c r="M65" s="18"/>
      <c r="N65" s="18"/>
      <c r="O65" s="18"/>
      <c r="P65" s="46"/>
      <c r="Q65" s="18"/>
      <c r="R65" s="19"/>
    </row>
    <row r="66" spans="2:18" x14ac:dyDescent="0.3">
      <c r="B66" s="17"/>
      <c r="C66" s="18"/>
      <c r="D66" s="45"/>
      <c r="E66" s="18"/>
      <c r="F66" s="18"/>
      <c r="G66" s="18"/>
      <c r="H66" s="46"/>
      <c r="I66" s="18"/>
      <c r="J66" s="45"/>
      <c r="K66" s="18"/>
      <c r="L66" s="18"/>
      <c r="M66" s="18"/>
      <c r="N66" s="18"/>
      <c r="O66" s="18"/>
      <c r="P66" s="46"/>
      <c r="Q66" s="18"/>
      <c r="R66" s="19"/>
    </row>
    <row r="67" spans="2:18" x14ac:dyDescent="0.3">
      <c r="B67" s="17"/>
      <c r="C67" s="18"/>
      <c r="D67" s="45"/>
      <c r="E67" s="18"/>
      <c r="F67" s="18"/>
      <c r="G67" s="18"/>
      <c r="H67" s="46"/>
      <c r="I67" s="18"/>
      <c r="J67" s="45"/>
      <c r="K67" s="18"/>
      <c r="L67" s="18"/>
      <c r="M67" s="18"/>
      <c r="N67" s="18"/>
      <c r="O67" s="18"/>
      <c r="P67" s="46"/>
      <c r="Q67" s="18"/>
      <c r="R67" s="19"/>
    </row>
    <row r="68" spans="2:18" x14ac:dyDescent="0.3">
      <c r="B68" s="17"/>
      <c r="C68" s="18"/>
      <c r="D68" s="45"/>
      <c r="E68" s="18"/>
      <c r="F68" s="18"/>
      <c r="G68" s="18"/>
      <c r="H68" s="46"/>
      <c r="I68" s="18"/>
      <c r="J68" s="45"/>
      <c r="K68" s="18"/>
      <c r="L68" s="18"/>
      <c r="M68" s="18"/>
      <c r="N68" s="18"/>
      <c r="O68" s="18"/>
      <c r="P68" s="46"/>
      <c r="Q68" s="18"/>
      <c r="R68" s="19"/>
    </row>
    <row r="69" spans="2:18" x14ac:dyDescent="0.3">
      <c r="B69" s="17"/>
      <c r="C69" s="18"/>
      <c r="D69" s="45"/>
      <c r="E69" s="18"/>
      <c r="F69" s="18"/>
      <c r="G69" s="18"/>
      <c r="H69" s="46"/>
      <c r="I69" s="18"/>
      <c r="J69" s="45"/>
      <c r="K69" s="18"/>
      <c r="L69" s="18"/>
      <c r="M69" s="18"/>
      <c r="N69" s="18"/>
      <c r="O69" s="18"/>
      <c r="P69" s="46"/>
      <c r="Q69" s="18"/>
      <c r="R69" s="19"/>
    </row>
    <row r="70" spans="2:18" s="1" customFormat="1" ht="15" x14ac:dyDescent="0.3">
      <c r="B70" s="27"/>
      <c r="C70" s="28"/>
      <c r="D70" s="47" t="s">
        <v>50</v>
      </c>
      <c r="E70" s="48"/>
      <c r="F70" s="48"/>
      <c r="G70" s="49" t="s">
        <v>51</v>
      </c>
      <c r="H70" s="50"/>
      <c r="I70" s="28"/>
      <c r="J70" s="47" t="s">
        <v>50</v>
      </c>
      <c r="K70" s="48"/>
      <c r="L70" s="48"/>
      <c r="M70" s="48"/>
      <c r="N70" s="49" t="s">
        <v>51</v>
      </c>
      <c r="O70" s="48"/>
      <c r="P70" s="50"/>
      <c r="Q70" s="28"/>
      <c r="R70" s="29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7"/>
      <c r="C76" s="162" t="s">
        <v>92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29"/>
    </row>
    <row r="77" spans="2:18" s="1" customFormat="1" ht="6.95" customHeight="1" x14ac:dyDescent="0.3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</row>
    <row r="78" spans="2:18" s="1" customFormat="1" ht="30" customHeight="1" x14ac:dyDescent="0.3">
      <c r="B78" s="27"/>
      <c r="C78" s="24" t="s">
        <v>15</v>
      </c>
      <c r="D78" s="28"/>
      <c r="E78" s="28"/>
      <c r="F78" s="192" t="str">
        <f>F6</f>
        <v>Stavební údržba mostu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28"/>
      <c r="R78" s="29"/>
    </row>
    <row r="79" spans="2:18" s="1" customFormat="1" ht="36.950000000000003" customHeight="1" x14ac:dyDescent="0.3">
      <c r="B79" s="27"/>
      <c r="C79" s="61" t="s">
        <v>88</v>
      </c>
      <c r="D79" s="28"/>
      <c r="E79" s="28"/>
      <c r="F79" s="172" t="str">
        <f>F7</f>
        <v>779-001 - Stavební údržba mostu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28"/>
      <c r="R79" s="29"/>
    </row>
    <row r="80" spans="2:18" s="1" customFormat="1" ht="6.95" customHeight="1" x14ac:dyDescent="0.3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9"/>
    </row>
    <row r="81" spans="2:47" s="1" customFormat="1" ht="18" customHeight="1" x14ac:dyDescent="0.3">
      <c r="B81" s="27"/>
      <c r="C81" s="24" t="s">
        <v>21</v>
      </c>
      <c r="D81" s="28"/>
      <c r="E81" s="28"/>
      <c r="F81" s="22" t="str">
        <f>F9</f>
        <v>Bystřice pod Hostýnem</v>
      </c>
      <c r="G81" s="28"/>
      <c r="H81" s="28"/>
      <c r="I81" s="28"/>
      <c r="J81" s="28"/>
      <c r="K81" s="24" t="s">
        <v>23</v>
      </c>
      <c r="L81" s="28"/>
      <c r="M81" s="193">
        <f>IF(O9="","",O9)</f>
        <v>43516</v>
      </c>
      <c r="N81" s="171"/>
      <c r="O81" s="171"/>
      <c r="P81" s="171"/>
      <c r="Q81" s="28"/>
      <c r="R81" s="29"/>
    </row>
    <row r="82" spans="2:47" s="1" customFormat="1" ht="6.95" customHeight="1" x14ac:dyDescent="0.3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9"/>
    </row>
    <row r="83" spans="2:47" s="1" customFormat="1" ht="15" x14ac:dyDescent="0.3">
      <c r="B83" s="27"/>
      <c r="C83" s="24" t="s">
        <v>26</v>
      </c>
      <c r="D83" s="28"/>
      <c r="E83" s="28"/>
      <c r="F83" s="22" t="str">
        <f>E12</f>
        <v xml:space="preserve"> </v>
      </c>
      <c r="G83" s="28"/>
      <c r="H83" s="28"/>
      <c r="I83" s="28"/>
      <c r="J83" s="28"/>
      <c r="K83" s="24" t="s">
        <v>31</v>
      </c>
      <c r="L83" s="28"/>
      <c r="M83" s="164" t="str">
        <f>E18</f>
        <v xml:space="preserve"> </v>
      </c>
      <c r="N83" s="171"/>
      <c r="O83" s="171"/>
      <c r="P83" s="171"/>
      <c r="Q83" s="171"/>
      <c r="R83" s="29"/>
    </row>
    <row r="84" spans="2:47" s="1" customFormat="1" ht="14.45" customHeight="1" x14ac:dyDescent="0.3">
      <c r="B84" s="27"/>
      <c r="C84" s="24" t="s">
        <v>30</v>
      </c>
      <c r="D84" s="28"/>
      <c r="E84" s="28"/>
      <c r="F84" s="22" t="str">
        <f>IF(E15="","",E15)</f>
        <v xml:space="preserve"> </v>
      </c>
      <c r="G84" s="28"/>
      <c r="H84" s="28"/>
      <c r="I84" s="28"/>
      <c r="J84" s="28"/>
      <c r="K84" s="24" t="s">
        <v>33</v>
      </c>
      <c r="L84" s="28"/>
      <c r="M84" s="164" t="str">
        <f>E21</f>
        <v xml:space="preserve"> </v>
      </c>
      <c r="N84" s="171"/>
      <c r="O84" s="171"/>
      <c r="P84" s="171"/>
      <c r="Q84" s="171"/>
      <c r="R84" s="29"/>
    </row>
    <row r="85" spans="2:47" s="1" customFormat="1" ht="10.35" customHeight="1" x14ac:dyDescent="0.3"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9"/>
    </row>
    <row r="86" spans="2:47" s="1" customFormat="1" ht="29.25" customHeight="1" x14ac:dyDescent="0.3">
      <c r="B86" s="27"/>
      <c r="C86" s="197" t="s">
        <v>93</v>
      </c>
      <c r="D86" s="198"/>
      <c r="E86" s="198"/>
      <c r="F86" s="198"/>
      <c r="G86" s="198"/>
      <c r="H86" s="91"/>
      <c r="I86" s="91"/>
      <c r="J86" s="91"/>
      <c r="K86" s="91"/>
      <c r="L86" s="91"/>
      <c r="M86" s="91"/>
      <c r="N86" s="197" t="s">
        <v>94</v>
      </c>
      <c r="O86" s="171"/>
      <c r="P86" s="171"/>
      <c r="Q86" s="171"/>
      <c r="R86" s="29"/>
    </row>
    <row r="87" spans="2:47" s="1" customFormat="1" ht="10.35" customHeight="1" x14ac:dyDescent="0.3"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9"/>
    </row>
    <row r="88" spans="2:47" s="1" customFormat="1" ht="29.25" customHeight="1" x14ac:dyDescent="0.3">
      <c r="B88" s="27"/>
      <c r="C88" s="98" t="s">
        <v>95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78">
        <f>N119</f>
        <v>0</v>
      </c>
      <c r="O88" s="171"/>
      <c r="P88" s="171"/>
      <c r="Q88" s="171"/>
      <c r="R88" s="29"/>
      <c r="AU88" s="13" t="s">
        <v>96</v>
      </c>
    </row>
    <row r="89" spans="2:47" s="6" customFormat="1" ht="24.95" customHeight="1" x14ac:dyDescent="0.3">
      <c r="B89" s="99"/>
      <c r="C89" s="100"/>
      <c r="D89" s="101" t="s">
        <v>97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99">
        <f>N120</f>
        <v>0</v>
      </c>
      <c r="O89" s="200"/>
      <c r="P89" s="200"/>
      <c r="Q89" s="200"/>
      <c r="R89" s="102"/>
    </row>
    <row r="90" spans="2:47" s="7" customFormat="1" ht="19.899999999999999" customHeight="1" x14ac:dyDescent="0.3">
      <c r="B90" s="103"/>
      <c r="C90" s="104"/>
      <c r="D90" s="105" t="s">
        <v>98</v>
      </c>
      <c r="E90" s="104"/>
      <c r="F90" s="104"/>
      <c r="G90" s="104"/>
      <c r="H90" s="104"/>
      <c r="I90" s="104"/>
      <c r="J90" s="104"/>
      <c r="K90" s="104"/>
      <c r="L90" s="104"/>
      <c r="M90" s="104"/>
      <c r="N90" s="201">
        <f>N121</f>
        <v>0</v>
      </c>
      <c r="O90" s="202"/>
      <c r="P90" s="202"/>
      <c r="Q90" s="202"/>
      <c r="R90" s="106"/>
    </row>
    <row r="91" spans="2:47" s="7" customFormat="1" ht="19.899999999999999" customHeight="1" x14ac:dyDescent="0.3">
      <c r="B91" s="103"/>
      <c r="C91" s="104"/>
      <c r="D91" s="105" t="s">
        <v>99</v>
      </c>
      <c r="E91" s="104"/>
      <c r="F91" s="104"/>
      <c r="G91" s="104"/>
      <c r="H91" s="104"/>
      <c r="I91" s="104"/>
      <c r="J91" s="104"/>
      <c r="K91" s="104"/>
      <c r="L91" s="104"/>
      <c r="M91" s="104"/>
      <c r="N91" s="201">
        <f>N125</f>
        <v>0</v>
      </c>
      <c r="O91" s="202"/>
      <c r="P91" s="202"/>
      <c r="Q91" s="202"/>
      <c r="R91" s="106"/>
    </row>
    <row r="92" spans="2:47" s="7" customFormat="1" ht="19.899999999999999" customHeight="1" x14ac:dyDescent="0.3">
      <c r="B92" s="103"/>
      <c r="C92" s="104"/>
      <c r="D92" s="105" t="s">
        <v>100</v>
      </c>
      <c r="E92" s="104"/>
      <c r="F92" s="104"/>
      <c r="G92" s="104"/>
      <c r="H92" s="104"/>
      <c r="I92" s="104"/>
      <c r="J92" s="104"/>
      <c r="K92" s="104"/>
      <c r="L92" s="104"/>
      <c r="M92" s="104"/>
      <c r="N92" s="201">
        <f>N154</f>
        <v>0</v>
      </c>
      <c r="O92" s="202"/>
      <c r="P92" s="202"/>
      <c r="Q92" s="202"/>
      <c r="R92" s="106"/>
    </row>
    <row r="93" spans="2:47" s="7" customFormat="1" ht="19.899999999999999" customHeight="1" x14ac:dyDescent="0.3">
      <c r="B93" s="103"/>
      <c r="C93" s="104"/>
      <c r="D93" s="105" t="s">
        <v>101</v>
      </c>
      <c r="E93" s="104"/>
      <c r="F93" s="104"/>
      <c r="G93" s="104"/>
      <c r="H93" s="104"/>
      <c r="I93" s="104"/>
      <c r="J93" s="104"/>
      <c r="K93" s="104"/>
      <c r="L93" s="104"/>
      <c r="M93" s="104"/>
      <c r="N93" s="201">
        <f>N159</f>
        <v>0</v>
      </c>
      <c r="O93" s="202"/>
      <c r="P93" s="202"/>
      <c r="Q93" s="202"/>
      <c r="R93" s="106"/>
    </row>
    <row r="94" spans="2:47" s="6" customFormat="1" ht="24.95" customHeight="1" x14ac:dyDescent="0.3">
      <c r="B94" s="99"/>
      <c r="C94" s="100"/>
      <c r="D94" s="101" t="s">
        <v>102</v>
      </c>
      <c r="E94" s="100"/>
      <c r="F94" s="100"/>
      <c r="G94" s="100"/>
      <c r="H94" s="100"/>
      <c r="I94" s="100"/>
      <c r="J94" s="100"/>
      <c r="K94" s="100"/>
      <c r="L94" s="100"/>
      <c r="M94" s="100"/>
      <c r="N94" s="199">
        <f>N161</f>
        <v>0</v>
      </c>
      <c r="O94" s="200"/>
      <c r="P94" s="200"/>
      <c r="Q94" s="200"/>
      <c r="R94" s="102"/>
    </row>
    <row r="95" spans="2:47" s="7" customFormat="1" ht="19.899999999999999" customHeight="1" x14ac:dyDescent="0.3">
      <c r="B95" s="103"/>
      <c r="C95" s="104"/>
      <c r="D95" s="105" t="s">
        <v>103</v>
      </c>
      <c r="E95" s="104"/>
      <c r="F95" s="104"/>
      <c r="G95" s="104"/>
      <c r="H95" s="104"/>
      <c r="I95" s="104"/>
      <c r="J95" s="104"/>
      <c r="K95" s="104"/>
      <c r="L95" s="104"/>
      <c r="M95" s="104"/>
      <c r="N95" s="201">
        <f>N162</f>
        <v>0</v>
      </c>
      <c r="O95" s="202"/>
      <c r="P95" s="202"/>
      <c r="Q95" s="202"/>
      <c r="R95" s="106"/>
    </row>
    <row r="96" spans="2:47" s="7" customFormat="1" ht="19.899999999999999" customHeight="1" x14ac:dyDescent="0.3">
      <c r="B96" s="103"/>
      <c r="C96" s="104"/>
      <c r="D96" s="105" t="s">
        <v>104</v>
      </c>
      <c r="E96" s="104"/>
      <c r="F96" s="104"/>
      <c r="G96" s="104"/>
      <c r="H96" s="104"/>
      <c r="I96" s="104"/>
      <c r="J96" s="104"/>
      <c r="K96" s="104"/>
      <c r="L96" s="104"/>
      <c r="M96" s="104"/>
      <c r="N96" s="201">
        <f>N172</f>
        <v>0</v>
      </c>
      <c r="O96" s="202"/>
      <c r="P96" s="202"/>
      <c r="Q96" s="202"/>
      <c r="R96" s="106"/>
    </row>
    <row r="97" spans="2:65" s="7" customFormat="1" ht="19.899999999999999" customHeight="1" x14ac:dyDescent="0.3">
      <c r="B97" s="103"/>
      <c r="C97" s="104"/>
      <c r="D97" s="105" t="s">
        <v>105</v>
      </c>
      <c r="E97" s="104"/>
      <c r="F97" s="104"/>
      <c r="G97" s="104"/>
      <c r="H97" s="104"/>
      <c r="I97" s="104"/>
      <c r="J97" s="104"/>
      <c r="K97" s="104"/>
      <c r="L97" s="104"/>
      <c r="M97" s="104"/>
      <c r="N97" s="201">
        <f>N176</f>
        <v>0</v>
      </c>
      <c r="O97" s="202"/>
      <c r="P97" s="202"/>
      <c r="Q97" s="202"/>
      <c r="R97" s="106"/>
    </row>
    <row r="98" spans="2:65" s="1" customFormat="1" ht="21.75" customHeight="1" x14ac:dyDescent="0.3"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9"/>
    </row>
    <row r="99" spans="2:65" s="1" customFormat="1" ht="29.25" customHeight="1" x14ac:dyDescent="0.3">
      <c r="B99" s="27"/>
      <c r="C99" s="98" t="s">
        <v>106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03">
        <f>ROUND(N100,2)</f>
        <v>0</v>
      </c>
      <c r="O99" s="171"/>
      <c r="P99" s="171"/>
      <c r="Q99" s="171"/>
      <c r="R99" s="29"/>
      <c r="T99" s="107"/>
      <c r="U99" s="108" t="s">
        <v>38</v>
      </c>
    </row>
    <row r="100" spans="2:65" s="1" customFormat="1" ht="18" customHeight="1" x14ac:dyDescent="0.3">
      <c r="B100" s="109"/>
      <c r="C100" s="110"/>
      <c r="D100" s="204" t="s">
        <v>107</v>
      </c>
      <c r="E100" s="205"/>
      <c r="F100" s="205"/>
      <c r="G100" s="205"/>
      <c r="H100" s="205"/>
      <c r="I100" s="110"/>
      <c r="J100" s="110"/>
      <c r="K100" s="110"/>
      <c r="L100" s="110"/>
      <c r="M100" s="110"/>
      <c r="N100" s="206">
        <v>0</v>
      </c>
      <c r="O100" s="205"/>
      <c r="P100" s="205"/>
      <c r="Q100" s="205"/>
      <c r="R100" s="111"/>
      <c r="S100" s="110"/>
      <c r="T100" s="112"/>
      <c r="U100" s="113" t="s">
        <v>39</v>
      </c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5" t="s">
        <v>108</v>
      </c>
      <c r="AZ100" s="114"/>
      <c r="BA100" s="114"/>
      <c r="BB100" s="114"/>
      <c r="BC100" s="114"/>
      <c r="BD100" s="114"/>
      <c r="BE100" s="116">
        <f>IF(U100="základní",N100,0)</f>
        <v>0</v>
      </c>
      <c r="BF100" s="116">
        <f>IF(U100="snížená",N100,0)</f>
        <v>0</v>
      </c>
      <c r="BG100" s="116">
        <f>IF(U100="zákl. přenesená",N100,0)</f>
        <v>0</v>
      </c>
      <c r="BH100" s="116">
        <f>IF(U100="sníž. přenesená",N100,0)</f>
        <v>0</v>
      </c>
      <c r="BI100" s="116">
        <f>IF(U100="nulová",N100,0)</f>
        <v>0</v>
      </c>
      <c r="BJ100" s="115" t="s">
        <v>20</v>
      </c>
      <c r="BK100" s="114"/>
      <c r="BL100" s="114"/>
      <c r="BM100" s="114"/>
    </row>
    <row r="101" spans="2:65" s="1" customFormat="1" ht="18" customHeight="1" x14ac:dyDescent="0.3"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9"/>
    </row>
    <row r="102" spans="2:65" s="1" customFormat="1" ht="29.25" customHeight="1" x14ac:dyDescent="0.3">
      <c r="B102" s="27"/>
      <c r="C102" s="90" t="s">
        <v>84</v>
      </c>
      <c r="D102" s="91"/>
      <c r="E102" s="91"/>
      <c r="F102" s="91"/>
      <c r="G102" s="91"/>
      <c r="H102" s="91"/>
      <c r="I102" s="91"/>
      <c r="J102" s="91"/>
      <c r="K102" s="91"/>
      <c r="L102" s="186">
        <f>ROUND(SUM(N88+N99),2)</f>
        <v>0</v>
      </c>
      <c r="M102" s="198"/>
      <c r="N102" s="198"/>
      <c r="O102" s="198"/>
      <c r="P102" s="198"/>
      <c r="Q102" s="198"/>
      <c r="R102" s="29"/>
    </row>
    <row r="103" spans="2:65" s="1" customFormat="1" ht="6.95" customHeight="1" x14ac:dyDescent="0.3"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/>
    </row>
    <row r="107" spans="2:65" s="1" customFormat="1" ht="6.95" customHeight="1" x14ac:dyDescent="0.3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</row>
    <row r="108" spans="2:65" s="1" customFormat="1" ht="36.950000000000003" customHeight="1" x14ac:dyDescent="0.3">
      <c r="B108" s="27"/>
      <c r="C108" s="162" t="s">
        <v>109</v>
      </c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29"/>
    </row>
    <row r="109" spans="2:65" s="1" customFormat="1" ht="6.95" customHeight="1" x14ac:dyDescent="0.3"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9"/>
    </row>
    <row r="110" spans="2:65" s="1" customFormat="1" ht="30" customHeight="1" x14ac:dyDescent="0.3">
      <c r="B110" s="27"/>
      <c r="C110" s="24" t="s">
        <v>15</v>
      </c>
      <c r="D110" s="28"/>
      <c r="E110" s="28"/>
      <c r="F110" s="192" t="str">
        <f>F6</f>
        <v>Stavební údržba mostu</v>
      </c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28"/>
      <c r="R110" s="29"/>
    </row>
    <row r="111" spans="2:65" s="1" customFormat="1" ht="36.950000000000003" customHeight="1" x14ac:dyDescent="0.3">
      <c r="B111" s="27"/>
      <c r="C111" s="61" t="s">
        <v>88</v>
      </c>
      <c r="D111" s="28"/>
      <c r="E111" s="28"/>
      <c r="F111" s="172" t="str">
        <f>F7</f>
        <v>779-001 - Stavební údržba mostu</v>
      </c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28"/>
      <c r="R111" s="29"/>
    </row>
    <row r="112" spans="2:65" s="1" customFormat="1" ht="6.95" customHeight="1" x14ac:dyDescent="0.3"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9"/>
    </row>
    <row r="113" spans="2:65" s="1" customFormat="1" ht="18" customHeight="1" x14ac:dyDescent="0.3">
      <c r="B113" s="27"/>
      <c r="C113" s="24" t="s">
        <v>21</v>
      </c>
      <c r="D113" s="28"/>
      <c r="E113" s="28"/>
      <c r="F113" s="22" t="str">
        <f>F9</f>
        <v>Bystřice pod Hostýnem</v>
      </c>
      <c r="G113" s="28"/>
      <c r="H113" s="28"/>
      <c r="I113" s="28"/>
      <c r="J113" s="28"/>
      <c r="K113" s="24" t="s">
        <v>23</v>
      </c>
      <c r="L113" s="28"/>
      <c r="M113" s="193">
        <f>IF(O9="","",O9)</f>
        <v>43516</v>
      </c>
      <c r="N113" s="171"/>
      <c r="O113" s="171"/>
      <c r="P113" s="171"/>
      <c r="Q113" s="28"/>
      <c r="R113" s="29"/>
    </row>
    <row r="114" spans="2:65" s="1" customFormat="1" ht="6.95" customHeight="1" x14ac:dyDescent="0.3"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9"/>
    </row>
    <row r="115" spans="2:65" s="1" customFormat="1" ht="15" x14ac:dyDescent="0.3">
      <c r="B115" s="27"/>
      <c r="C115" s="24" t="s">
        <v>26</v>
      </c>
      <c r="D115" s="28"/>
      <c r="E115" s="28"/>
      <c r="F115" s="22" t="str">
        <f>E12</f>
        <v xml:space="preserve"> </v>
      </c>
      <c r="G115" s="28"/>
      <c r="H115" s="28"/>
      <c r="I115" s="28"/>
      <c r="J115" s="28"/>
      <c r="K115" s="24" t="s">
        <v>31</v>
      </c>
      <c r="L115" s="28"/>
      <c r="M115" s="164" t="str">
        <f>E18</f>
        <v xml:space="preserve"> </v>
      </c>
      <c r="N115" s="171"/>
      <c r="O115" s="171"/>
      <c r="P115" s="171"/>
      <c r="Q115" s="171"/>
      <c r="R115" s="29"/>
    </row>
    <row r="116" spans="2:65" s="1" customFormat="1" ht="14.45" customHeight="1" x14ac:dyDescent="0.3">
      <c r="B116" s="27"/>
      <c r="C116" s="24" t="s">
        <v>30</v>
      </c>
      <c r="D116" s="28"/>
      <c r="E116" s="28"/>
      <c r="F116" s="22" t="str">
        <f>IF(E15="","",E15)</f>
        <v xml:space="preserve"> </v>
      </c>
      <c r="G116" s="28"/>
      <c r="H116" s="28"/>
      <c r="I116" s="28"/>
      <c r="J116" s="28"/>
      <c r="K116" s="24" t="s">
        <v>33</v>
      </c>
      <c r="L116" s="28"/>
      <c r="M116" s="164" t="str">
        <f>E21</f>
        <v xml:space="preserve"> </v>
      </c>
      <c r="N116" s="171"/>
      <c r="O116" s="171"/>
      <c r="P116" s="171"/>
      <c r="Q116" s="171"/>
      <c r="R116" s="29"/>
    </row>
    <row r="117" spans="2:65" s="1" customFormat="1" ht="10.35" customHeight="1" x14ac:dyDescent="0.3"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9"/>
    </row>
    <row r="118" spans="2:65" s="8" customFormat="1" ht="29.25" customHeight="1" x14ac:dyDescent="0.3">
      <c r="B118" s="117"/>
      <c r="C118" s="118" t="s">
        <v>110</v>
      </c>
      <c r="D118" s="119" t="s">
        <v>111</v>
      </c>
      <c r="E118" s="119" t="s">
        <v>56</v>
      </c>
      <c r="F118" s="207" t="s">
        <v>112</v>
      </c>
      <c r="G118" s="208"/>
      <c r="H118" s="208"/>
      <c r="I118" s="208"/>
      <c r="J118" s="119" t="s">
        <v>113</v>
      </c>
      <c r="K118" s="119" t="s">
        <v>114</v>
      </c>
      <c r="L118" s="209" t="s">
        <v>115</v>
      </c>
      <c r="M118" s="208"/>
      <c r="N118" s="207" t="s">
        <v>94</v>
      </c>
      <c r="O118" s="208"/>
      <c r="P118" s="208"/>
      <c r="Q118" s="210"/>
      <c r="R118" s="120"/>
      <c r="T118" s="68" t="s">
        <v>116</v>
      </c>
      <c r="U118" s="69" t="s">
        <v>38</v>
      </c>
      <c r="V118" s="69" t="s">
        <v>117</v>
      </c>
      <c r="W118" s="69" t="s">
        <v>118</v>
      </c>
      <c r="X118" s="69" t="s">
        <v>119</v>
      </c>
      <c r="Y118" s="69" t="s">
        <v>120</v>
      </c>
      <c r="Z118" s="69" t="s">
        <v>121</v>
      </c>
      <c r="AA118" s="70" t="s">
        <v>122</v>
      </c>
    </row>
    <row r="119" spans="2:65" s="1" customFormat="1" ht="29.25" customHeight="1" x14ac:dyDescent="0.35">
      <c r="B119" s="27"/>
      <c r="C119" s="72" t="s">
        <v>90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14">
        <f>BK119</f>
        <v>0</v>
      </c>
      <c r="O119" s="215"/>
      <c r="P119" s="215"/>
      <c r="Q119" s="215"/>
      <c r="R119" s="29"/>
      <c r="T119" s="71"/>
      <c r="U119" s="43"/>
      <c r="V119" s="43"/>
      <c r="W119" s="121">
        <f>W120+W161</f>
        <v>723.61621599999989</v>
      </c>
      <c r="X119" s="43"/>
      <c r="Y119" s="121">
        <f>Y120+Y161</f>
        <v>19.34401291</v>
      </c>
      <c r="Z119" s="43"/>
      <c r="AA119" s="122">
        <f>AA120+AA161</f>
        <v>16.886775</v>
      </c>
      <c r="AT119" s="13" t="s">
        <v>73</v>
      </c>
      <c r="AU119" s="13" t="s">
        <v>96</v>
      </c>
      <c r="BK119" s="123">
        <f>BK120+BK161</f>
        <v>0</v>
      </c>
    </row>
    <row r="120" spans="2:65" s="9" customFormat="1" ht="37.35" customHeight="1" x14ac:dyDescent="0.35">
      <c r="B120" s="124"/>
      <c r="C120" s="125"/>
      <c r="D120" s="126" t="s">
        <v>97</v>
      </c>
      <c r="E120" s="126"/>
      <c r="F120" s="126"/>
      <c r="G120" s="126"/>
      <c r="H120" s="126"/>
      <c r="I120" s="126"/>
      <c r="J120" s="126"/>
      <c r="K120" s="126"/>
      <c r="L120" s="126"/>
      <c r="M120" s="126"/>
      <c r="N120" s="216">
        <f>BK120</f>
        <v>0</v>
      </c>
      <c r="O120" s="199"/>
      <c r="P120" s="199"/>
      <c r="Q120" s="199"/>
      <c r="R120" s="127"/>
      <c r="T120" s="128"/>
      <c r="U120" s="125"/>
      <c r="V120" s="125"/>
      <c r="W120" s="129">
        <f>W121+W125+W154+W159</f>
        <v>623.67010199999993</v>
      </c>
      <c r="X120" s="125"/>
      <c r="Y120" s="129">
        <f>Y121+Y125+Y154+Y159</f>
        <v>18.786510700000001</v>
      </c>
      <c r="Z120" s="125"/>
      <c r="AA120" s="130">
        <f>AA121+AA125+AA154+AA159</f>
        <v>16.886775</v>
      </c>
      <c r="AR120" s="131" t="s">
        <v>20</v>
      </c>
      <c r="AT120" s="132" t="s">
        <v>73</v>
      </c>
      <c r="AU120" s="132" t="s">
        <v>74</v>
      </c>
      <c r="AY120" s="131" t="s">
        <v>123</v>
      </c>
      <c r="BK120" s="133">
        <f>BK121+BK125+BK154+BK159</f>
        <v>0</v>
      </c>
    </row>
    <row r="121" spans="2:65" s="9" customFormat="1" ht="19.899999999999999" customHeight="1" x14ac:dyDescent="0.3">
      <c r="B121" s="124"/>
      <c r="C121" s="125"/>
      <c r="D121" s="134" t="s">
        <v>98</v>
      </c>
      <c r="E121" s="134"/>
      <c r="F121" s="134"/>
      <c r="G121" s="134"/>
      <c r="H121" s="134"/>
      <c r="I121" s="134"/>
      <c r="J121" s="134"/>
      <c r="K121" s="134"/>
      <c r="L121" s="134"/>
      <c r="M121" s="134"/>
      <c r="N121" s="217">
        <f>BK121</f>
        <v>0</v>
      </c>
      <c r="O121" s="218"/>
      <c r="P121" s="218"/>
      <c r="Q121" s="218"/>
      <c r="R121" s="127"/>
      <c r="T121" s="128"/>
      <c r="U121" s="125"/>
      <c r="V121" s="125"/>
      <c r="W121" s="129">
        <f>SUM(W122:W124)</f>
        <v>61.73836</v>
      </c>
      <c r="X121" s="125"/>
      <c r="Y121" s="129">
        <f>SUM(Y122:Y124)</f>
        <v>18.521681900000001</v>
      </c>
      <c r="Z121" s="125"/>
      <c r="AA121" s="130">
        <f>SUM(AA122:AA124)</f>
        <v>2.9870693999999998</v>
      </c>
      <c r="AR121" s="131" t="s">
        <v>20</v>
      </c>
      <c r="AT121" s="132" t="s">
        <v>73</v>
      </c>
      <c r="AU121" s="132" t="s">
        <v>20</v>
      </c>
      <c r="AY121" s="131" t="s">
        <v>123</v>
      </c>
      <c r="BK121" s="133">
        <f>SUM(BK122:BK124)</f>
        <v>0</v>
      </c>
    </row>
    <row r="122" spans="2:65" s="1" customFormat="1" ht="31.5" customHeight="1" x14ac:dyDescent="0.3">
      <c r="B122" s="109"/>
      <c r="C122" s="135" t="s">
        <v>20</v>
      </c>
      <c r="D122" s="135" t="s">
        <v>124</v>
      </c>
      <c r="E122" s="136" t="s">
        <v>125</v>
      </c>
      <c r="F122" s="211" t="s">
        <v>126</v>
      </c>
      <c r="G122" s="212"/>
      <c r="H122" s="212"/>
      <c r="I122" s="212"/>
      <c r="J122" s="137" t="s">
        <v>127</v>
      </c>
      <c r="K122" s="138">
        <v>50.085000000000001</v>
      </c>
      <c r="L122" s="213">
        <v>0</v>
      </c>
      <c r="M122" s="212"/>
      <c r="N122" s="213">
        <f>ROUND(L122*K122,2)</f>
        <v>0</v>
      </c>
      <c r="O122" s="212"/>
      <c r="P122" s="212"/>
      <c r="Q122" s="212"/>
      <c r="R122" s="111"/>
      <c r="T122" s="139" t="s">
        <v>3</v>
      </c>
      <c r="U122" s="36" t="s">
        <v>39</v>
      </c>
      <c r="V122" s="140">
        <v>0.35799999999999998</v>
      </c>
      <c r="W122" s="140">
        <f>V122*K122</f>
        <v>17.930430000000001</v>
      </c>
      <c r="X122" s="140">
        <v>2.9819999999999999E-2</v>
      </c>
      <c r="Y122" s="140">
        <f>X122*K122</f>
        <v>1.4935346999999999</v>
      </c>
      <c r="Z122" s="140">
        <v>2.9819999999999999E-2</v>
      </c>
      <c r="AA122" s="141">
        <f>Z122*K122</f>
        <v>1.4935346999999999</v>
      </c>
      <c r="AR122" s="13" t="s">
        <v>128</v>
      </c>
      <c r="AT122" s="13" t="s">
        <v>124</v>
      </c>
      <c r="AU122" s="13" t="s">
        <v>86</v>
      </c>
      <c r="AY122" s="13" t="s">
        <v>123</v>
      </c>
      <c r="BE122" s="142">
        <f>IF(U122="základní",N122,0)</f>
        <v>0</v>
      </c>
      <c r="BF122" s="142">
        <f>IF(U122="snížená",N122,0)</f>
        <v>0</v>
      </c>
      <c r="BG122" s="142">
        <f>IF(U122="zákl. přenesená",N122,0)</f>
        <v>0</v>
      </c>
      <c r="BH122" s="142">
        <f>IF(U122="sníž. přenesená",N122,0)</f>
        <v>0</v>
      </c>
      <c r="BI122" s="142">
        <f>IF(U122="nulová",N122,0)</f>
        <v>0</v>
      </c>
      <c r="BJ122" s="13" t="s">
        <v>20</v>
      </c>
      <c r="BK122" s="142">
        <f>ROUND(L122*K122,2)</f>
        <v>0</v>
      </c>
      <c r="BL122" s="13" t="s">
        <v>128</v>
      </c>
      <c r="BM122" s="13" t="s">
        <v>129</v>
      </c>
    </row>
    <row r="123" spans="2:65" s="1" customFormat="1" ht="31.5" customHeight="1" x14ac:dyDescent="0.3">
      <c r="B123" s="109"/>
      <c r="C123" s="135" t="s">
        <v>86</v>
      </c>
      <c r="D123" s="135" t="s">
        <v>124</v>
      </c>
      <c r="E123" s="136" t="s">
        <v>130</v>
      </c>
      <c r="F123" s="211" t="s">
        <v>131</v>
      </c>
      <c r="G123" s="212"/>
      <c r="H123" s="212"/>
      <c r="I123" s="212"/>
      <c r="J123" s="137" t="s">
        <v>127</v>
      </c>
      <c r="K123" s="138">
        <v>50.085000000000001</v>
      </c>
      <c r="L123" s="213">
        <v>0</v>
      </c>
      <c r="M123" s="212"/>
      <c r="N123" s="213">
        <f>ROUND(L123*K123,2)</f>
        <v>0</v>
      </c>
      <c r="O123" s="212"/>
      <c r="P123" s="212"/>
      <c r="Q123" s="212"/>
      <c r="R123" s="111"/>
      <c r="T123" s="139" t="s">
        <v>3</v>
      </c>
      <c r="U123" s="36" t="s">
        <v>39</v>
      </c>
      <c r="V123" s="140">
        <v>0.35799999999999998</v>
      </c>
      <c r="W123" s="140">
        <f>V123*K123</f>
        <v>17.930430000000001</v>
      </c>
      <c r="X123" s="140">
        <v>2.9819999999999999E-2</v>
      </c>
      <c r="Y123" s="140">
        <f>X123*K123</f>
        <v>1.4935346999999999</v>
      </c>
      <c r="Z123" s="140">
        <v>2.9819999999999999E-2</v>
      </c>
      <c r="AA123" s="141">
        <f>Z123*K123</f>
        <v>1.4935346999999999</v>
      </c>
      <c r="AR123" s="13" t="s">
        <v>128</v>
      </c>
      <c r="AT123" s="13" t="s">
        <v>124</v>
      </c>
      <c r="AU123" s="13" t="s">
        <v>86</v>
      </c>
      <c r="AY123" s="13" t="s">
        <v>123</v>
      </c>
      <c r="BE123" s="142">
        <f>IF(U123="základní",N123,0)</f>
        <v>0</v>
      </c>
      <c r="BF123" s="142">
        <f>IF(U123="snížená",N123,0)</f>
        <v>0</v>
      </c>
      <c r="BG123" s="142">
        <f>IF(U123="zákl. přenesená",N123,0)</f>
        <v>0</v>
      </c>
      <c r="BH123" s="142">
        <f>IF(U123="sníž. přenesená",N123,0)</f>
        <v>0</v>
      </c>
      <c r="BI123" s="142">
        <f>IF(U123="nulová",N123,0)</f>
        <v>0</v>
      </c>
      <c r="BJ123" s="13" t="s">
        <v>20</v>
      </c>
      <c r="BK123" s="142">
        <f>ROUND(L123*K123,2)</f>
        <v>0</v>
      </c>
      <c r="BL123" s="13" t="s">
        <v>128</v>
      </c>
      <c r="BM123" s="13" t="s">
        <v>132</v>
      </c>
    </row>
    <row r="124" spans="2:65" s="1" customFormat="1" ht="31.5" customHeight="1" x14ac:dyDescent="0.3">
      <c r="B124" s="109"/>
      <c r="C124" s="135" t="s">
        <v>133</v>
      </c>
      <c r="D124" s="135" t="s">
        <v>124</v>
      </c>
      <c r="E124" s="136" t="s">
        <v>134</v>
      </c>
      <c r="F124" s="211" t="s">
        <v>135</v>
      </c>
      <c r="G124" s="212"/>
      <c r="H124" s="212"/>
      <c r="I124" s="212"/>
      <c r="J124" s="137" t="s">
        <v>127</v>
      </c>
      <c r="K124" s="138">
        <v>13.75</v>
      </c>
      <c r="L124" s="213">
        <v>0</v>
      </c>
      <c r="M124" s="212"/>
      <c r="N124" s="213">
        <f>ROUND(L124*K124,2)</f>
        <v>0</v>
      </c>
      <c r="O124" s="212"/>
      <c r="P124" s="212"/>
      <c r="Q124" s="212"/>
      <c r="R124" s="111"/>
      <c r="T124" s="139" t="s">
        <v>3</v>
      </c>
      <c r="U124" s="36" t="s">
        <v>39</v>
      </c>
      <c r="V124" s="140">
        <v>1.8819999999999999</v>
      </c>
      <c r="W124" s="140">
        <f>V124*K124</f>
        <v>25.877499999999998</v>
      </c>
      <c r="X124" s="140">
        <v>1.1297900000000001</v>
      </c>
      <c r="Y124" s="140">
        <f>X124*K124</f>
        <v>15.534612500000001</v>
      </c>
      <c r="Z124" s="140">
        <v>0</v>
      </c>
      <c r="AA124" s="141">
        <f>Z124*K124</f>
        <v>0</v>
      </c>
      <c r="AR124" s="13" t="s">
        <v>128</v>
      </c>
      <c r="AT124" s="13" t="s">
        <v>124</v>
      </c>
      <c r="AU124" s="13" t="s">
        <v>86</v>
      </c>
      <c r="AY124" s="13" t="s">
        <v>123</v>
      </c>
      <c r="BE124" s="142">
        <f>IF(U124="základní",N124,0)</f>
        <v>0</v>
      </c>
      <c r="BF124" s="142">
        <f>IF(U124="snížená",N124,0)</f>
        <v>0</v>
      </c>
      <c r="BG124" s="142">
        <f>IF(U124="zákl. přenesená",N124,0)</f>
        <v>0</v>
      </c>
      <c r="BH124" s="142">
        <f>IF(U124="sníž. přenesená",N124,0)</f>
        <v>0</v>
      </c>
      <c r="BI124" s="142">
        <f>IF(U124="nulová",N124,0)</f>
        <v>0</v>
      </c>
      <c r="BJ124" s="13" t="s">
        <v>20</v>
      </c>
      <c r="BK124" s="142">
        <f>ROUND(L124*K124,2)</f>
        <v>0</v>
      </c>
      <c r="BL124" s="13" t="s">
        <v>128</v>
      </c>
      <c r="BM124" s="13" t="s">
        <v>136</v>
      </c>
    </row>
    <row r="125" spans="2:65" s="9" customFormat="1" ht="29.85" customHeight="1" x14ac:dyDescent="0.3">
      <c r="B125" s="124"/>
      <c r="C125" s="125"/>
      <c r="D125" s="134" t="s">
        <v>99</v>
      </c>
      <c r="E125" s="134"/>
      <c r="F125" s="134"/>
      <c r="G125" s="134"/>
      <c r="H125" s="134"/>
      <c r="I125" s="134"/>
      <c r="J125" s="134"/>
      <c r="K125" s="134"/>
      <c r="L125" s="134"/>
      <c r="M125" s="134"/>
      <c r="N125" s="219">
        <f>BK125</f>
        <v>0</v>
      </c>
      <c r="O125" s="220"/>
      <c r="P125" s="220"/>
      <c r="Q125" s="220"/>
      <c r="R125" s="127"/>
      <c r="T125" s="128"/>
      <c r="U125" s="125"/>
      <c r="V125" s="125"/>
      <c r="W125" s="129">
        <f>SUM(W126:W153)</f>
        <v>474.47826199999997</v>
      </c>
      <c r="X125" s="125"/>
      <c r="Y125" s="129">
        <f>SUM(Y126:Y153)</f>
        <v>0.26482880000000003</v>
      </c>
      <c r="Z125" s="125"/>
      <c r="AA125" s="130">
        <f>SUM(AA126:AA153)</f>
        <v>13.899705600000001</v>
      </c>
      <c r="AR125" s="131" t="s">
        <v>20</v>
      </c>
      <c r="AT125" s="132" t="s">
        <v>73</v>
      </c>
      <c r="AU125" s="132" t="s">
        <v>20</v>
      </c>
      <c r="AY125" s="131" t="s">
        <v>123</v>
      </c>
      <c r="BK125" s="133">
        <f>SUM(BK126:BK153)</f>
        <v>0</v>
      </c>
    </row>
    <row r="126" spans="2:65" s="1" customFormat="1" ht="22.5" customHeight="1" x14ac:dyDescent="0.3">
      <c r="B126" s="109"/>
      <c r="C126" s="135" t="s">
        <v>128</v>
      </c>
      <c r="D126" s="135" t="s">
        <v>124</v>
      </c>
      <c r="E126" s="136" t="s">
        <v>137</v>
      </c>
      <c r="F126" s="211" t="s">
        <v>138</v>
      </c>
      <c r="G126" s="212"/>
      <c r="H126" s="212"/>
      <c r="I126" s="212"/>
      <c r="J126" s="137" t="s">
        <v>139</v>
      </c>
      <c r="K126" s="138">
        <v>1</v>
      </c>
      <c r="L126" s="213">
        <v>0</v>
      </c>
      <c r="M126" s="212"/>
      <c r="N126" s="213">
        <f t="shared" ref="N126:N153" si="0">ROUND(L126*K126,2)</f>
        <v>0</v>
      </c>
      <c r="O126" s="212"/>
      <c r="P126" s="212"/>
      <c r="Q126" s="212"/>
      <c r="R126" s="111"/>
      <c r="T126" s="139" t="s">
        <v>3</v>
      </c>
      <c r="U126" s="36" t="s">
        <v>39</v>
      </c>
      <c r="V126" s="140">
        <v>0</v>
      </c>
      <c r="W126" s="140">
        <f t="shared" ref="W126:W153" si="1">V126*K126</f>
        <v>0</v>
      </c>
      <c r="X126" s="140">
        <v>0</v>
      </c>
      <c r="Y126" s="140">
        <f t="shared" ref="Y126:Y153" si="2">X126*K126</f>
        <v>0</v>
      </c>
      <c r="Z126" s="140">
        <v>0</v>
      </c>
      <c r="AA126" s="141">
        <f t="shared" ref="AA126:AA153" si="3">Z126*K126</f>
        <v>0</v>
      </c>
      <c r="AR126" s="13" t="s">
        <v>128</v>
      </c>
      <c r="AT126" s="13" t="s">
        <v>124</v>
      </c>
      <c r="AU126" s="13" t="s">
        <v>86</v>
      </c>
      <c r="AY126" s="13" t="s">
        <v>123</v>
      </c>
      <c r="BE126" s="142">
        <f t="shared" ref="BE126:BE153" si="4">IF(U126="základní",N126,0)</f>
        <v>0</v>
      </c>
      <c r="BF126" s="142">
        <f t="shared" ref="BF126:BF153" si="5">IF(U126="snížená",N126,0)</f>
        <v>0</v>
      </c>
      <c r="BG126" s="142">
        <f t="shared" ref="BG126:BG153" si="6">IF(U126="zákl. přenesená",N126,0)</f>
        <v>0</v>
      </c>
      <c r="BH126" s="142">
        <f t="shared" ref="BH126:BH153" si="7">IF(U126="sníž. přenesená",N126,0)</f>
        <v>0</v>
      </c>
      <c r="BI126" s="142">
        <f t="shared" ref="BI126:BI153" si="8">IF(U126="nulová",N126,0)</f>
        <v>0</v>
      </c>
      <c r="BJ126" s="13" t="s">
        <v>20</v>
      </c>
      <c r="BK126" s="142">
        <f t="shared" ref="BK126:BK153" si="9">ROUND(L126*K126,2)</f>
        <v>0</v>
      </c>
      <c r="BL126" s="13" t="s">
        <v>128</v>
      </c>
      <c r="BM126" s="13" t="s">
        <v>140</v>
      </c>
    </row>
    <row r="127" spans="2:65" s="1" customFormat="1" ht="22.5" customHeight="1" x14ac:dyDescent="0.3">
      <c r="B127" s="109"/>
      <c r="C127" s="135" t="s">
        <v>141</v>
      </c>
      <c r="D127" s="135" t="s">
        <v>124</v>
      </c>
      <c r="E127" s="136" t="s">
        <v>142</v>
      </c>
      <c r="F127" s="211" t="s">
        <v>143</v>
      </c>
      <c r="G127" s="212"/>
      <c r="H127" s="212"/>
      <c r="I127" s="212"/>
      <c r="J127" s="137" t="s">
        <v>139</v>
      </c>
      <c r="K127" s="138">
        <v>1</v>
      </c>
      <c r="L127" s="213">
        <v>0</v>
      </c>
      <c r="M127" s="212"/>
      <c r="N127" s="213">
        <f t="shared" si="0"/>
        <v>0</v>
      </c>
      <c r="O127" s="212"/>
      <c r="P127" s="212"/>
      <c r="Q127" s="212"/>
      <c r="R127" s="111"/>
      <c r="T127" s="139" t="s">
        <v>3</v>
      </c>
      <c r="U127" s="36" t="s">
        <v>39</v>
      </c>
      <c r="V127" s="140">
        <v>0</v>
      </c>
      <c r="W127" s="140">
        <f t="shared" si="1"/>
        <v>0</v>
      </c>
      <c r="X127" s="140">
        <v>0</v>
      </c>
      <c r="Y127" s="140">
        <f t="shared" si="2"/>
        <v>0</v>
      </c>
      <c r="Z127" s="140">
        <v>0</v>
      </c>
      <c r="AA127" s="141">
        <f t="shared" si="3"/>
        <v>0</v>
      </c>
      <c r="AR127" s="13" t="s">
        <v>128</v>
      </c>
      <c r="AT127" s="13" t="s">
        <v>124</v>
      </c>
      <c r="AU127" s="13" t="s">
        <v>86</v>
      </c>
      <c r="AY127" s="13" t="s">
        <v>123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20</v>
      </c>
      <c r="BK127" s="142">
        <f t="shared" si="9"/>
        <v>0</v>
      </c>
      <c r="BL127" s="13" t="s">
        <v>128</v>
      </c>
      <c r="BM127" s="13" t="s">
        <v>144</v>
      </c>
    </row>
    <row r="128" spans="2:65" s="1" customFormat="1" ht="22.5" customHeight="1" x14ac:dyDescent="0.3">
      <c r="B128" s="109"/>
      <c r="C128" s="135" t="s">
        <v>145</v>
      </c>
      <c r="D128" s="135" t="s">
        <v>124</v>
      </c>
      <c r="E128" s="136" t="s">
        <v>146</v>
      </c>
      <c r="F128" s="211" t="s">
        <v>147</v>
      </c>
      <c r="G128" s="212"/>
      <c r="H128" s="212"/>
      <c r="I128" s="212"/>
      <c r="J128" s="137" t="s">
        <v>139</v>
      </c>
      <c r="K128" s="138">
        <v>1</v>
      </c>
      <c r="L128" s="213">
        <v>0</v>
      </c>
      <c r="M128" s="212"/>
      <c r="N128" s="213">
        <f t="shared" si="0"/>
        <v>0</v>
      </c>
      <c r="O128" s="212"/>
      <c r="P128" s="212"/>
      <c r="Q128" s="212"/>
      <c r="R128" s="111"/>
      <c r="T128" s="139" t="s">
        <v>3</v>
      </c>
      <c r="U128" s="36" t="s">
        <v>39</v>
      </c>
      <c r="V128" s="140">
        <v>0</v>
      </c>
      <c r="W128" s="140">
        <f t="shared" si="1"/>
        <v>0</v>
      </c>
      <c r="X128" s="140">
        <v>0</v>
      </c>
      <c r="Y128" s="140">
        <f t="shared" si="2"/>
        <v>0</v>
      </c>
      <c r="Z128" s="140">
        <v>0</v>
      </c>
      <c r="AA128" s="141">
        <f t="shared" si="3"/>
        <v>0</v>
      </c>
      <c r="AR128" s="13" t="s">
        <v>128</v>
      </c>
      <c r="AT128" s="13" t="s">
        <v>124</v>
      </c>
      <c r="AU128" s="13" t="s">
        <v>86</v>
      </c>
      <c r="AY128" s="13" t="s">
        <v>123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20</v>
      </c>
      <c r="BK128" s="142">
        <f t="shared" si="9"/>
        <v>0</v>
      </c>
      <c r="BL128" s="13" t="s">
        <v>128</v>
      </c>
      <c r="BM128" s="13" t="s">
        <v>148</v>
      </c>
    </row>
    <row r="129" spans="2:65" s="1" customFormat="1" ht="31.5" customHeight="1" x14ac:dyDescent="0.3">
      <c r="B129" s="109"/>
      <c r="C129" s="135" t="s">
        <v>149</v>
      </c>
      <c r="D129" s="135" t="s">
        <v>124</v>
      </c>
      <c r="E129" s="136" t="s">
        <v>150</v>
      </c>
      <c r="F129" s="211" t="s">
        <v>151</v>
      </c>
      <c r="G129" s="212"/>
      <c r="H129" s="212"/>
      <c r="I129" s="212"/>
      <c r="J129" s="137" t="s">
        <v>152</v>
      </c>
      <c r="K129" s="138">
        <v>8</v>
      </c>
      <c r="L129" s="213">
        <v>0</v>
      </c>
      <c r="M129" s="212"/>
      <c r="N129" s="213">
        <f t="shared" si="0"/>
        <v>0</v>
      </c>
      <c r="O129" s="212"/>
      <c r="P129" s="212"/>
      <c r="Q129" s="212"/>
      <c r="R129" s="111"/>
      <c r="T129" s="139" t="s">
        <v>3</v>
      </c>
      <c r="U129" s="36" t="s">
        <v>39</v>
      </c>
      <c r="V129" s="140">
        <v>0.2</v>
      </c>
      <c r="W129" s="140">
        <f t="shared" si="1"/>
        <v>1.6</v>
      </c>
      <c r="X129" s="140">
        <v>6.9999999999999999E-4</v>
      </c>
      <c r="Y129" s="140">
        <f t="shared" si="2"/>
        <v>5.5999999999999999E-3</v>
      </c>
      <c r="Z129" s="140">
        <v>0</v>
      </c>
      <c r="AA129" s="141">
        <f t="shared" si="3"/>
        <v>0</v>
      </c>
      <c r="AR129" s="13" t="s">
        <v>128</v>
      </c>
      <c r="AT129" s="13" t="s">
        <v>124</v>
      </c>
      <c r="AU129" s="13" t="s">
        <v>86</v>
      </c>
      <c r="AY129" s="13" t="s">
        <v>123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20</v>
      </c>
      <c r="BK129" s="142">
        <f t="shared" si="9"/>
        <v>0</v>
      </c>
      <c r="BL129" s="13" t="s">
        <v>128</v>
      </c>
      <c r="BM129" s="13" t="s">
        <v>153</v>
      </c>
    </row>
    <row r="130" spans="2:65" s="1" customFormat="1" ht="31.5" customHeight="1" x14ac:dyDescent="0.3">
      <c r="B130" s="109"/>
      <c r="C130" s="143" t="s">
        <v>154</v>
      </c>
      <c r="D130" s="143" t="s">
        <v>155</v>
      </c>
      <c r="E130" s="144" t="s">
        <v>156</v>
      </c>
      <c r="F130" s="221" t="s">
        <v>157</v>
      </c>
      <c r="G130" s="222"/>
      <c r="H130" s="222"/>
      <c r="I130" s="222"/>
      <c r="J130" s="145" t="s">
        <v>152</v>
      </c>
      <c r="K130" s="146">
        <v>2</v>
      </c>
      <c r="L130" s="223">
        <v>0</v>
      </c>
      <c r="M130" s="222"/>
      <c r="N130" s="223">
        <f t="shared" si="0"/>
        <v>0</v>
      </c>
      <c r="O130" s="212"/>
      <c r="P130" s="212"/>
      <c r="Q130" s="212"/>
      <c r="R130" s="111"/>
      <c r="T130" s="139" t="s">
        <v>3</v>
      </c>
      <c r="U130" s="36" t="s">
        <v>39</v>
      </c>
      <c r="V130" s="140">
        <v>0</v>
      </c>
      <c r="W130" s="140">
        <f t="shared" si="1"/>
        <v>0</v>
      </c>
      <c r="X130" s="140">
        <v>2E-3</v>
      </c>
      <c r="Y130" s="140">
        <f t="shared" si="2"/>
        <v>4.0000000000000001E-3</v>
      </c>
      <c r="Z130" s="140">
        <v>0</v>
      </c>
      <c r="AA130" s="141">
        <f t="shared" si="3"/>
        <v>0</v>
      </c>
      <c r="AR130" s="13" t="s">
        <v>154</v>
      </c>
      <c r="AT130" s="13" t="s">
        <v>155</v>
      </c>
      <c r="AU130" s="13" t="s">
        <v>86</v>
      </c>
      <c r="AY130" s="13" t="s">
        <v>123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20</v>
      </c>
      <c r="BK130" s="142">
        <f t="shared" si="9"/>
        <v>0</v>
      </c>
      <c r="BL130" s="13" t="s">
        <v>128</v>
      </c>
      <c r="BM130" s="13" t="s">
        <v>158</v>
      </c>
    </row>
    <row r="131" spans="2:65" s="1" customFormat="1" ht="31.5" customHeight="1" x14ac:dyDescent="0.3">
      <c r="B131" s="109"/>
      <c r="C131" s="143" t="s">
        <v>159</v>
      </c>
      <c r="D131" s="143" t="s">
        <v>155</v>
      </c>
      <c r="E131" s="144" t="s">
        <v>160</v>
      </c>
      <c r="F131" s="221" t="s">
        <v>161</v>
      </c>
      <c r="G131" s="222"/>
      <c r="H131" s="222"/>
      <c r="I131" s="222"/>
      <c r="J131" s="145" t="s">
        <v>152</v>
      </c>
      <c r="K131" s="146">
        <v>2</v>
      </c>
      <c r="L131" s="223">
        <v>0</v>
      </c>
      <c r="M131" s="222"/>
      <c r="N131" s="223">
        <f t="shared" si="0"/>
        <v>0</v>
      </c>
      <c r="O131" s="212"/>
      <c r="P131" s="212"/>
      <c r="Q131" s="212"/>
      <c r="R131" s="111"/>
      <c r="T131" s="139" t="s">
        <v>3</v>
      </c>
      <c r="U131" s="36" t="s">
        <v>39</v>
      </c>
      <c r="V131" s="140">
        <v>0</v>
      </c>
      <c r="W131" s="140">
        <f t="shared" si="1"/>
        <v>0</v>
      </c>
      <c r="X131" s="140">
        <v>2E-3</v>
      </c>
      <c r="Y131" s="140">
        <f t="shared" si="2"/>
        <v>4.0000000000000001E-3</v>
      </c>
      <c r="Z131" s="140">
        <v>0</v>
      </c>
      <c r="AA131" s="141">
        <f t="shared" si="3"/>
        <v>0</v>
      </c>
      <c r="AR131" s="13" t="s">
        <v>154</v>
      </c>
      <c r="AT131" s="13" t="s">
        <v>155</v>
      </c>
      <c r="AU131" s="13" t="s">
        <v>86</v>
      </c>
      <c r="AY131" s="13" t="s">
        <v>123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20</v>
      </c>
      <c r="BK131" s="142">
        <f t="shared" si="9"/>
        <v>0</v>
      </c>
      <c r="BL131" s="13" t="s">
        <v>128</v>
      </c>
      <c r="BM131" s="13" t="s">
        <v>162</v>
      </c>
    </row>
    <row r="132" spans="2:65" s="1" customFormat="1" ht="31.5" customHeight="1" x14ac:dyDescent="0.3">
      <c r="B132" s="109"/>
      <c r="C132" s="143" t="s">
        <v>24</v>
      </c>
      <c r="D132" s="143" t="s">
        <v>155</v>
      </c>
      <c r="E132" s="144" t="s">
        <v>163</v>
      </c>
      <c r="F132" s="221" t="s">
        <v>164</v>
      </c>
      <c r="G132" s="222"/>
      <c r="H132" s="222"/>
      <c r="I132" s="222"/>
      <c r="J132" s="145" t="s">
        <v>152</v>
      </c>
      <c r="K132" s="146">
        <v>2</v>
      </c>
      <c r="L132" s="223">
        <v>0</v>
      </c>
      <c r="M132" s="222"/>
      <c r="N132" s="223">
        <f t="shared" si="0"/>
        <v>0</v>
      </c>
      <c r="O132" s="212"/>
      <c r="P132" s="212"/>
      <c r="Q132" s="212"/>
      <c r="R132" s="111"/>
      <c r="T132" s="139" t="s">
        <v>3</v>
      </c>
      <c r="U132" s="36" t="s">
        <v>39</v>
      </c>
      <c r="V132" s="140">
        <v>0</v>
      </c>
      <c r="W132" s="140">
        <f t="shared" si="1"/>
        <v>0</v>
      </c>
      <c r="X132" s="140">
        <v>3.0000000000000001E-3</v>
      </c>
      <c r="Y132" s="140">
        <f t="shared" si="2"/>
        <v>6.0000000000000001E-3</v>
      </c>
      <c r="Z132" s="140">
        <v>0</v>
      </c>
      <c r="AA132" s="141">
        <f t="shared" si="3"/>
        <v>0</v>
      </c>
      <c r="AR132" s="13" t="s">
        <v>154</v>
      </c>
      <c r="AT132" s="13" t="s">
        <v>155</v>
      </c>
      <c r="AU132" s="13" t="s">
        <v>86</v>
      </c>
      <c r="AY132" s="13" t="s">
        <v>123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20</v>
      </c>
      <c r="BK132" s="142">
        <f t="shared" si="9"/>
        <v>0</v>
      </c>
      <c r="BL132" s="13" t="s">
        <v>128</v>
      </c>
      <c r="BM132" s="13" t="s">
        <v>165</v>
      </c>
    </row>
    <row r="133" spans="2:65" s="1" customFormat="1" ht="31.5" customHeight="1" x14ac:dyDescent="0.3">
      <c r="B133" s="109"/>
      <c r="C133" s="143" t="s">
        <v>166</v>
      </c>
      <c r="D133" s="143" t="s">
        <v>155</v>
      </c>
      <c r="E133" s="144" t="s">
        <v>167</v>
      </c>
      <c r="F133" s="221" t="s">
        <v>168</v>
      </c>
      <c r="G133" s="222"/>
      <c r="H133" s="222"/>
      <c r="I133" s="222"/>
      <c r="J133" s="145" t="s">
        <v>152</v>
      </c>
      <c r="K133" s="146">
        <v>2</v>
      </c>
      <c r="L133" s="223">
        <v>0</v>
      </c>
      <c r="M133" s="222"/>
      <c r="N133" s="223">
        <f t="shared" si="0"/>
        <v>0</v>
      </c>
      <c r="O133" s="212"/>
      <c r="P133" s="212"/>
      <c r="Q133" s="212"/>
      <c r="R133" s="111"/>
      <c r="T133" s="139" t="s">
        <v>3</v>
      </c>
      <c r="U133" s="36" t="s">
        <v>39</v>
      </c>
      <c r="V133" s="140">
        <v>0</v>
      </c>
      <c r="W133" s="140">
        <f t="shared" si="1"/>
        <v>0</v>
      </c>
      <c r="X133" s="140">
        <v>3.0000000000000001E-3</v>
      </c>
      <c r="Y133" s="140">
        <f t="shared" si="2"/>
        <v>6.0000000000000001E-3</v>
      </c>
      <c r="Z133" s="140">
        <v>0</v>
      </c>
      <c r="AA133" s="141">
        <f t="shared" si="3"/>
        <v>0</v>
      </c>
      <c r="AR133" s="13" t="s">
        <v>154</v>
      </c>
      <c r="AT133" s="13" t="s">
        <v>155</v>
      </c>
      <c r="AU133" s="13" t="s">
        <v>86</v>
      </c>
      <c r="AY133" s="13" t="s">
        <v>123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20</v>
      </c>
      <c r="BK133" s="142">
        <f t="shared" si="9"/>
        <v>0</v>
      </c>
      <c r="BL133" s="13" t="s">
        <v>128</v>
      </c>
      <c r="BM133" s="13" t="s">
        <v>169</v>
      </c>
    </row>
    <row r="134" spans="2:65" s="1" customFormat="1" ht="57" customHeight="1" x14ac:dyDescent="0.3">
      <c r="B134" s="109"/>
      <c r="C134" s="135" t="s">
        <v>170</v>
      </c>
      <c r="D134" s="135" t="s">
        <v>124</v>
      </c>
      <c r="E134" s="136" t="s">
        <v>171</v>
      </c>
      <c r="F134" s="211" t="s">
        <v>172</v>
      </c>
      <c r="G134" s="212"/>
      <c r="H134" s="212"/>
      <c r="I134" s="212"/>
      <c r="J134" s="137" t="s">
        <v>152</v>
      </c>
      <c r="K134" s="138">
        <v>2</v>
      </c>
      <c r="L134" s="213">
        <v>0</v>
      </c>
      <c r="M134" s="212"/>
      <c r="N134" s="213">
        <f t="shared" si="0"/>
        <v>0</v>
      </c>
      <c r="O134" s="212"/>
      <c r="P134" s="212"/>
      <c r="Q134" s="212"/>
      <c r="R134" s="111"/>
      <c r="T134" s="139" t="s">
        <v>3</v>
      </c>
      <c r="U134" s="36" t="s">
        <v>39</v>
      </c>
      <c r="V134" s="140">
        <v>0.54900000000000004</v>
      </c>
      <c r="W134" s="140">
        <f t="shared" si="1"/>
        <v>1.0980000000000001</v>
      </c>
      <c r="X134" s="140">
        <v>0.11241</v>
      </c>
      <c r="Y134" s="140">
        <f t="shared" si="2"/>
        <v>0.22481999999999999</v>
      </c>
      <c r="Z134" s="140">
        <v>0</v>
      </c>
      <c r="AA134" s="141">
        <f t="shared" si="3"/>
        <v>0</v>
      </c>
      <c r="AR134" s="13" t="s">
        <v>128</v>
      </c>
      <c r="AT134" s="13" t="s">
        <v>124</v>
      </c>
      <c r="AU134" s="13" t="s">
        <v>86</v>
      </c>
      <c r="AY134" s="13" t="s">
        <v>123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20</v>
      </c>
      <c r="BK134" s="142">
        <f t="shared" si="9"/>
        <v>0</v>
      </c>
      <c r="BL134" s="13" t="s">
        <v>128</v>
      </c>
      <c r="BM134" s="13" t="s">
        <v>173</v>
      </c>
    </row>
    <row r="135" spans="2:65" s="1" customFormat="1" ht="22.5" customHeight="1" x14ac:dyDescent="0.3">
      <c r="B135" s="109"/>
      <c r="C135" s="143" t="s">
        <v>174</v>
      </c>
      <c r="D135" s="143" t="s">
        <v>155</v>
      </c>
      <c r="E135" s="144" t="s">
        <v>175</v>
      </c>
      <c r="F135" s="221" t="s">
        <v>176</v>
      </c>
      <c r="G135" s="222"/>
      <c r="H135" s="222"/>
      <c r="I135" s="222"/>
      <c r="J135" s="145" t="s">
        <v>152</v>
      </c>
      <c r="K135" s="146">
        <v>2</v>
      </c>
      <c r="L135" s="223">
        <v>0</v>
      </c>
      <c r="M135" s="222"/>
      <c r="N135" s="223">
        <f t="shared" si="0"/>
        <v>0</v>
      </c>
      <c r="O135" s="212"/>
      <c r="P135" s="212"/>
      <c r="Q135" s="212"/>
      <c r="R135" s="111"/>
      <c r="T135" s="139" t="s">
        <v>3</v>
      </c>
      <c r="U135" s="36" t="s">
        <v>39</v>
      </c>
      <c r="V135" s="140">
        <v>0</v>
      </c>
      <c r="W135" s="140">
        <f t="shared" si="1"/>
        <v>0</v>
      </c>
      <c r="X135" s="140">
        <v>6.4999999999999997E-3</v>
      </c>
      <c r="Y135" s="140">
        <f t="shared" si="2"/>
        <v>1.2999999999999999E-2</v>
      </c>
      <c r="Z135" s="140">
        <v>0</v>
      </c>
      <c r="AA135" s="141">
        <f t="shared" si="3"/>
        <v>0</v>
      </c>
      <c r="AR135" s="13" t="s">
        <v>154</v>
      </c>
      <c r="AT135" s="13" t="s">
        <v>155</v>
      </c>
      <c r="AU135" s="13" t="s">
        <v>86</v>
      </c>
      <c r="AY135" s="13" t="s">
        <v>123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20</v>
      </c>
      <c r="BK135" s="142">
        <f t="shared" si="9"/>
        <v>0</v>
      </c>
      <c r="BL135" s="13" t="s">
        <v>128</v>
      </c>
      <c r="BM135" s="13" t="s">
        <v>177</v>
      </c>
    </row>
    <row r="136" spans="2:65" s="1" customFormat="1" ht="22.5" customHeight="1" x14ac:dyDescent="0.3">
      <c r="B136" s="109"/>
      <c r="C136" s="143" t="s">
        <v>178</v>
      </c>
      <c r="D136" s="143" t="s">
        <v>155</v>
      </c>
      <c r="E136" s="144" t="s">
        <v>179</v>
      </c>
      <c r="F136" s="221" t="s">
        <v>180</v>
      </c>
      <c r="G136" s="222"/>
      <c r="H136" s="222"/>
      <c r="I136" s="222"/>
      <c r="J136" s="145" t="s">
        <v>152</v>
      </c>
      <c r="K136" s="146">
        <v>2</v>
      </c>
      <c r="L136" s="223">
        <v>0</v>
      </c>
      <c r="M136" s="222"/>
      <c r="N136" s="223">
        <f t="shared" si="0"/>
        <v>0</v>
      </c>
      <c r="O136" s="212"/>
      <c r="P136" s="212"/>
      <c r="Q136" s="212"/>
      <c r="R136" s="111"/>
      <c r="T136" s="139" t="s">
        <v>3</v>
      </c>
      <c r="U136" s="36" t="s">
        <v>39</v>
      </c>
      <c r="V136" s="140">
        <v>0</v>
      </c>
      <c r="W136" s="140">
        <f t="shared" si="1"/>
        <v>0</v>
      </c>
      <c r="X136" s="140">
        <v>1.4999999999999999E-4</v>
      </c>
      <c r="Y136" s="140">
        <f t="shared" si="2"/>
        <v>2.9999999999999997E-4</v>
      </c>
      <c r="Z136" s="140">
        <v>0</v>
      </c>
      <c r="AA136" s="141">
        <f t="shared" si="3"/>
        <v>0</v>
      </c>
      <c r="AR136" s="13" t="s">
        <v>154</v>
      </c>
      <c r="AT136" s="13" t="s">
        <v>155</v>
      </c>
      <c r="AU136" s="13" t="s">
        <v>86</v>
      </c>
      <c r="AY136" s="13" t="s">
        <v>123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20</v>
      </c>
      <c r="BK136" s="142">
        <f t="shared" si="9"/>
        <v>0</v>
      </c>
      <c r="BL136" s="13" t="s">
        <v>128</v>
      </c>
      <c r="BM136" s="13" t="s">
        <v>181</v>
      </c>
    </row>
    <row r="137" spans="2:65" s="1" customFormat="1" ht="31.5" customHeight="1" x14ac:dyDescent="0.3">
      <c r="B137" s="109"/>
      <c r="C137" s="135" t="s">
        <v>9</v>
      </c>
      <c r="D137" s="135" t="s">
        <v>124</v>
      </c>
      <c r="E137" s="136" t="s">
        <v>182</v>
      </c>
      <c r="F137" s="211" t="s">
        <v>183</v>
      </c>
      <c r="G137" s="212"/>
      <c r="H137" s="212"/>
      <c r="I137" s="212"/>
      <c r="J137" s="137" t="s">
        <v>127</v>
      </c>
      <c r="K137" s="138">
        <v>138.852</v>
      </c>
      <c r="L137" s="213">
        <v>0</v>
      </c>
      <c r="M137" s="212"/>
      <c r="N137" s="213">
        <f t="shared" si="0"/>
        <v>0</v>
      </c>
      <c r="O137" s="212"/>
      <c r="P137" s="212"/>
      <c r="Q137" s="212"/>
      <c r="R137" s="111"/>
      <c r="T137" s="139" t="s">
        <v>3</v>
      </c>
      <c r="U137" s="36" t="s">
        <v>39</v>
      </c>
      <c r="V137" s="140">
        <v>0.44</v>
      </c>
      <c r="W137" s="140">
        <f t="shared" si="1"/>
        <v>61.094880000000003</v>
      </c>
      <c r="X137" s="140">
        <v>0</v>
      </c>
      <c r="Y137" s="140">
        <f t="shared" si="2"/>
        <v>0</v>
      </c>
      <c r="Z137" s="140">
        <v>2.9999999999999997E-4</v>
      </c>
      <c r="AA137" s="141">
        <f t="shared" si="3"/>
        <v>4.1655600000000001E-2</v>
      </c>
      <c r="AR137" s="13" t="s">
        <v>128</v>
      </c>
      <c r="AT137" s="13" t="s">
        <v>124</v>
      </c>
      <c r="AU137" s="13" t="s">
        <v>86</v>
      </c>
      <c r="AY137" s="13" t="s">
        <v>123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20</v>
      </c>
      <c r="BK137" s="142">
        <f t="shared" si="9"/>
        <v>0</v>
      </c>
      <c r="BL137" s="13" t="s">
        <v>128</v>
      </c>
      <c r="BM137" s="13" t="s">
        <v>184</v>
      </c>
    </row>
    <row r="138" spans="2:65" s="1" customFormat="1" ht="44.25" customHeight="1" x14ac:dyDescent="0.3">
      <c r="B138" s="109"/>
      <c r="C138" s="135" t="s">
        <v>185</v>
      </c>
      <c r="D138" s="135" t="s">
        <v>124</v>
      </c>
      <c r="E138" s="136" t="s">
        <v>186</v>
      </c>
      <c r="F138" s="211" t="s">
        <v>187</v>
      </c>
      <c r="G138" s="212"/>
      <c r="H138" s="212"/>
      <c r="I138" s="212"/>
      <c r="J138" s="137" t="s">
        <v>127</v>
      </c>
      <c r="K138" s="138">
        <v>82.74</v>
      </c>
      <c r="L138" s="213">
        <v>0</v>
      </c>
      <c r="M138" s="212"/>
      <c r="N138" s="213">
        <f t="shared" si="0"/>
        <v>0</v>
      </c>
      <c r="O138" s="212"/>
      <c r="P138" s="212"/>
      <c r="Q138" s="212"/>
      <c r="R138" s="111"/>
      <c r="T138" s="139" t="s">
        <v>3</v>
      </c>
      <c r="U138" s="36" t="s">
        <v>39</v>
      </c>
      <c r="V138" s="140">
        <v>0.42</v>
      </c>
      <c r="W138" s="140">
        <f t="shared" si="1"/>
        <v>34.750799999999998</v>
      </c>
      <c r="X138" s="140">
        <v>0</v>
      </c>
      <c r="Y138" s="140">
        <f t="shared" si="2"/>
        <v>0</v>
      </c>
      <c r="Z138" s="140">
        <v>5.0000000000000001E-4</v>
      </c>
      <c r="AA138" s="141">
        <f t="shared" si="3"/>
        <v>4.1369999999999997E-2</v>
      </c>
      <c r="AR138" s="13" t="s">
        <v>128</v>
      </c>
      <c r="AT138" s="13" t="s">
        <v>124</v>
      </c>
      <c r="AU138" s="13" t="s">
        <v>86</v>
      </c>
      <c r="AY138" s="13" t="s">
        <v>123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20</v>
      </c>
      <c r="BK138" s="142">
        <f t="shared" si="9"/>
        <v>0</v>
      </c>
      <c r="BL138" s="13" t="s">
        <v>128</v>
      </c>
      <c r="BM138" s="13" t="s">
        <v>188</v>
      </c>
    </row>
    <row r="139" spans="2:65" s="1" customFormat="1" ht="31.5" customHeight="1" x14ac:dyDescent="0.3">
      <c r="B139" s="109"/>
      <c r="C139" s="135" t="s">
        <v>189</v>
      </c>
      <c r="D139" s="135" t="s">
        <v>124</v>
      </c>
      <c r="E139" s="136" t="s">
        <v>190</v>
      </c>
      <c r="F139" s="211" t="s">
        <v>191</v>
      </c>
      <c r="G139" s="212"/>
      <c r="H139" s="212"/>
      <c r="I139" s="212"/>
      <c r="J139" s="137" t="s">
        <v>192</v>
      </c>
      <c r="K139" s="138">
        <v>3.8</v>
      </c>
      <c r="L139" s="213">
        <v>0</v>
      </c>
      <c r="M139" s="212"/>
      <c r="N139" s="213">
        <f t="shared" si="0"/>
        <v>0</v>
      </c>
      <c r="O139" s="212"/>
      <c r="P139" s="212"/>
      <c r="Q139" s="212"/>
      <c r="R139" s="111"/>
      <c r="T139" s="139" t="s">
        <v>3</v>
      </c>
      <c r="U139" s="36" t="s">
        <v>39</v>
      </c>
      <c r="V139" s="140">
        <v>7.45</v>
      </c>
      <c r="W139" s="140">
        <f t="shared" si="1"/>
        <v>28.31</v>
      </c>
      <c r="X139" s="140">
        <v>0</v>
      </c>
      <c r="Y139" s="140">
        <f t="shared" si="2"/>
        <v>0</v>
      </c>
      <c r="Z139" s="140">
        <v>1.8</v>
      </c>
      <c r="AA139" s="141">
        <f t="shared" si="3"/>
        <v>6.84</v>
      </c>
      <c r="AR139" s="13" t="s">
        <v>128</v>
      </c>
      <c r="AT139" s="13" t="s">
        <v>124</v>
      </c>
      <c r="AU139" s="13" t="s">
        <v>86</v>
      </c>
      <c r="AY139" s="13" t="s">
        <v>123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20</v>
      </c>
      <c r="BK139" s="142">
        <f t="shared" si="9"/>
        <v>0</v>
      </c>
      <c r="BL139" s="13" t="s">
        <v>128</v>
      </c>
      <c r="BM139" s="13" t="s">
        <v>193</v>
      </c>
    </row>
    <row r="140" spans="2:65" s="1" customFormat="1" ht="31.5" customHeight="1" x14ac:dyDescent="0.3">
      <c r="B140" s="109"/>
      <c r="C140" s="135" t="s">
        <v>194</v>
      </c>
      <c r="D140" s="135" t="s">
        <v>124</v>
      </c>
      <c r="E140" s="136" t="s">
        <v>195</v>
      </c>
      <c r="F140" s="211" t="s">
        <v>196</v>
      </c>
      <c r="G140" s="212"/>
      <c r="H140" s="212"/>
      <c r="I140" s="212"/>
      <c r="J140" s="137" t="s">
        <v>127</v>
      </c>
      <c r="K140" s="138">
        <v>48</v>
      </c>
      <c r="L140" s="213">
        <v>0</v>
      </c>
      <c r="M140" s="212"/>
      <c r="N140" s="213">
        <f t="shared" si="0"/>
        <v>0</v>
      </c>
      <c r="O140" s="212"/>
      <c r="P140" s="212"/>
      <c r="Q140" s="212"/>
      <c r="R140" s="111"/>
      <c r="T140" s="139" t="s">
        <v>3</v>
      </c>
      <c r="U140" s="36" t="s">
        <v>39</v>
      </c>
      <c r="V140" s="140">
        <v>3.55</v>
      </c>
      <c r="W140" s="140">
        <f t="shared" si="1"/>
        <v>170.39999999999998</v>
      </c>
      <c r="X140" s="140">
        <v>0</v>
      </c>
      <c r="Y140" s="140">
        <f t="shared" si="2"/>
        <v>0</v>
      </c>
      <c r="Z140" s="140">
        <v>6.9999999999999999E-4</v>
      </c>
      <c r="AA140" s="141">
        <f t="shared" si="3"/>
        <v>3.3599999999999998E-2</v>
      </c>
      <c r="AR140" s="13" t="s">
        <v>128</v>
      </c>
      <c r="AT140" s="13" t="s">
        <v>124</v>
      </c>
      <c r="AU140" s="13" t="s">
        <v>86</v>
      </c>
      <c r="AY140" s="13" t="s">
        <v>123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20</v>
      </c>
      <c r="BK140" s="142">
        <f t="shared" si="9"/>
        <v>0</v>
      </c>
      <c r="BL140" s="13" t="s">
        <v>128</v>
      </c>
      <c r="BM140" s="13" t="s">
        <v>197</v>
      </c>
    </row>
    <row r="141" spans="2:65" s="1" customFormat="1" ht="22.5" customHeight="1" x14ac:dyDescent="0.3">
      <c r="B141" s="109"/>
      <c r="C141" s="135" t="s">
        <v>198</v>
      </c>
      <c r="D141" s="135" t="s">
        <v>124</v>
      </c>
      <c r="E141" s="136" t="s">
        <v>199</v>
      </c>
      <c r="F141" s="211" t="s">
        <v>200</v>
      </c>
      <c r="G141" s="212"/>
      <c r="H141" s="212"/>
      <c r="I141" s="212"/>
      <c r="J141" s="137" t="s">
        <v>127</v>
      </c>
      <c r="K141" s="138">
        <v>50.485999999999997</v>
      </c>
      <c r="L141" s="213">
        <v>0</v>
      </c>
      <c r="M141" s="212"/>
      <c r="N141" s="213">
        <f t="shared" si="0"/>
        <v>0</v>
      </c>
      <c r="O141" s="212"/>
      <c r="P141" s="212"/>
      <c r="Q141" s="212"/>
      <c r="R141" s="111"/>
      <c r="T141" s="139" t="s">
        <v>3</v>
      </c>
      <c r="U141" s="36" t="s">
        <v>39</v>
      </c>
      <c r="V141" s="140">
        <v>0.01</v>
      </c>
      <c r="W141" s="140">
        <f t="shared" si="1"/>
        <v>0.50485999999999998</v>
      </c>
      <c r="X141" s="140">
        <v>0</v>
      </c>
      <c r="Y141" s="140">
        <f t="shared" si="2"/>
        <v>0</v>
      </c>
      <c r="Z141" s="140">
        <v>0</v>
      </c>
      <c r="AA141" s="141">
        <f t="shared" si="3"/>
        <v>0</v>
      </c>
      <c r="AR141" s="13" t="s">
        <v>128</v>
      </c>
      <c r="AT141" s="13" t="s">
        <v>124</v>
      </c>
      <c r="AU141" s="13" t="s">
        <v>86</v>
      </c>
      <c r="AY141" s="13" t="s">
        <v>123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20</v>
      </c>
      <c r="BK141" s="142">
        <f t="shared" si="9"/>
        <v>0</v>
      </c>
      <c r="BL141" s="13" t="s">
        <v>128</v>
      </c>
      <c r="BM141" s="13" t="s">
        <v>201</v>
      </c>
    </row>
    <row r="142" spans="2:65" s="1" customFormat="1" ht="22.5" customHeight="1" x14ac:dyDescent="0.3">
      <c r="B142" s="109"/>
      <c r="C142" s="135" t="s">
        <v>202</v>
      </c>
      <c r="D142" s="135" t="s">
        <v>124</v>
      </c>
      <c r="E142" s="136" t="s">
        <v>203</v>
      </c>
      <c r="F142" s="211" t="s">
        <v>204</v>
      </c>
      <c r="G142" s="212"/>
      <c r="H142" s="212"/>
      <c r="I142" s="212"/>
      <c r="J142" s="137" t="s">
        <v>192</v>
      </c>
      <c r="K142" s="138">
        <v>0.77500000000000002</v>
      </c>
      <c r="L142" s="213">
        <v>0</v>
      </c>
      <c r="M142" s="212"/>
      <c r="N142" s="213">
        <f t="shared" si="0"/>
        <v>0</v>
      </c>
      <c r="O142" s="212"/>
      <c r="P142" s="212"/>
      <c r="Q142" s="212"/>
      <c r="R142" s="111"/>
      <c r="T142" s="139" t="s">
        <v>3</v>
      </c>
      <c r="U142" s="36" t="s">
        <v>39</v>
      </c>
      <c r="V142" s="140">
        <v>8.9329999999999998</v>
      </c>
      <c r="W142" s="140">
        <f t="shared" si="1"/>
        <v>6.9230749999999999</v>
      </c>
      <c r="X142" s="140">
        <v>0</v>
      </c>
      <c r="Y142" s="140">
        <f t="shared" si="2"/>
        <v>0</v>
      </c>
      <c r="Z142" s="140">
        <v>2.4</v>
      </c>
      <c r="AA142" s="141">
        <f t="shared" si="3"/>
        <v>1.8599999999999999</v>
      </c>
      <c r="AR142" s="13" t="s">
        <v>128</v>
      </c>
      <c r="AT142" s="13" t="s">
        <v>124</v>
      </c>
      <c r="AU142" s="13" t="s">
        <v>86</v>
      </c>
      <c r="AY142" s="13" t="s">
        <v>123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20</v>
      </c>
      <c r="BK142" s="142">
        <f t="shared" si="9"/>
        <v>0</v>
      </c>
      <c r="BL142" s="13" t="s">
        <v>128</v>
      </c>
      <c r="BM142" s="13" t="s">
        <v>205</v>
      </c>
    </row>
    <row r="143" spans="2:65" s="1" customFormat="1" ht="31.5" customHeight="1" x14ac:dyDescent="0.3">
      <c r="B143" s="109"/>
      <c r="C143" s="135" t="s">
        <v>8</v>
      </c>
      <c r="D143" s="135" t="s">
        <v>124</v>
      </c>
      <c r="E143" s="136" t="s">
        <v>206</v>
      </c>
      <c r="F143" s="211" t="s">
        <v>207</v>
      </c>
      <c r="G143" s="212"/>
      <c r="H143" s="212"/>
      <c r="I143" s="212"/>
      <c r="J143" s="137" t="s">
        <v>192</v>
      </c>
      <c r="K143" s="138">
        <v>2.524</v>
      </c>
      <c r="L143" s="213">
        <v>0</v>
      </c>
      <c r="M143" s="212"/>
      <c r="N143" s="213">
        <f t="shared" si="0"/>
        <v>0</v>
      </c>
      <c r="O143" s="212"/>
      <c r="P143" s="212"/>
      <c r="Q143" s="212"/>
      <c r="R143" s="111"/>
      <c r="T143" s="139" t="s">
        <v>3</v>
      </c>
      <c r="U143" s="36" t="s">
        <v>39</v>
      </c>
      <c r="V143" s="140">
        <v>1.65</v>
      </c>
      <c r="W143" s="140">
        <f t="shared" si="1"/>
        <v>4.1646000000000001</v>
      </c>
      <c r="X143" s="140">
        <v>0</v>
      </c>
      <c r="Y143" s="140">
        <f t="shared" si="2"/>
        <v>0</v>
      </c>
      <c r="Z143" s="140">
        <v>1.4</v>
      </c>
      <c r="AA143" s="141">
        <f t="shared" si="3"/>
        <v>3.5335999999999999</v>
      </c>
      <c r="AR143" s="13" t="s">
        <v>128</v>
      </c>
      <c r="AT143" s="13" t="s">
        <v>124</v>
      </c>
      <c r="AU143" s="13" t="s">
        <v>86</v>
      </c>
      <c r="AY143" s="13" t="s">
        <v>123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20</v>
      </c>
      <c r="BK143" s="142">
        <f t="shared" si="9"/>
        <v>0</v>
      </c>
      <c r="BL143" s="13" t="s">
        <v>128</v>
      </c>
      <c r="BM143" s="13" t="s">
        <v>208</v>
      </c>
    </row>
    <row r="144" spans="2:65" s="1" customFormat="1" ht="31.5" customHeight="1" x14ac:dyDescent="0.3">
      <c r="B144" s="109"/>
      <c r="C144" s="135" t="s">
        <v>209</v>
      </c>
      <c r="D144" s="135" t="s">
        <v>124</v>
      </c>
      <c r="E144" s="136" t="s">
        <v>210</v>
      </c>
      <c r="F144" s="211" t="s">
        <v>211</v>
      </c>
      <c r="G144" s="212"/>
      <c r="H144" s="212"/>
      <c r="I144" s="212"/>
      <c r="J144" s="137" t="s">
        <v>152</v>
      </c>
      <c r="K144" s="138">
        <v>2</v>
      </c>
      <c r="L144" s="213">
        <v>0</v>
      </c>
      <c r="M144" s="212"/>
      <c r="N144" s="213">
        <f t="shared" si="0"/>
        <v>0</v>
      </c>
      <c r="O144" s="212"/>
      <c r="P144" s="212"/>
      <c r="Q144" s="212"/>
      <c r="R144" s="111"/>
      <c r="T144" s="139" t="s">
        <v>3</v>
      </c>
      <c r="U144" s="36" t="s">
        <v>39</v>
      </c>
      <c r="V144" s="140">
        <v>0.55700000000000005</v>
      </c>
      <c r="W144" s="140">
        <f t="shared" si="1"/>
        <v>1.1140000000000001</v>
      </c>
      <c r="X144" s="140">
        <v>0</v>
      </c>
      <c r="Y144" s="140">
        <f t="shared" si="2"/>
        <v>0</v>
      </c>
      <c r="Z144" s="140">
        <v>8.2000000000000003E-2</v>
      </c>
      <c r="AA144" s="141">
        <f t="shared" si="3"/>
        <v>0.16400000000000001</v>
      </c>
      <c r="AR144" s="13" t="s">
        <v>128</v>
      </c>
      <c r="AT144" s="13" t="s">
        <v>124</v>
      </c>
      <c r="AU144" s="13" t="s">
        <v>86</v>
      </c>
      <c r="AY144" s="13" t="s">
        <v>123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20</v>
      </c>
      <c r="BK144" s="142">
        <f t="shared" si="9"/>
        <v>0</v>
      </c>
      <c r="BL144" s="13" t="s">
        <v>128</v>
      </c>
      <c r="BM144" s="13" t="s">
        <v>212</v>
      </c>
    </row>
    <row r="145" spans="2:65" s="1" customFormat="1" ht="31.5" customHeight="1" x14ac:dyDescent="0.3">
      <c r="B145" s="109"/>
      <c r="C145" s="135" t="s">
        <v>213</v>
      </c>
      <c r="D145" s="135" t="s">
        <v>124</v>
      </c>
      <c r="E145" s="136" t="s">
        <v>214</v>
      </c>
      <c r="F145" s="211" t="s">
        <v>215</v>
      </c>
      <c r="G145" s="212"/>
      <c r="H145" s="212"/>
      <c r="I145" s="212"/>
      <c r="J145" s="137" t="s">
        <v>152</v>
      </c>
      <c r="K145" s="138">
        <v>4</v>
      </c>
      <c r="L145" s="213">
        <v>0</v>
      </c>
      <c r="M145" s="212"/>
      <c r="N145" s="213">
        <f t="shared" si="0"/>
        <v>0</v>
      </c>
      <c r="O145" s="212"/>
      <c r="P145" s="212"/>
      <c r="Q145" s="212"/>
      <c r="R145" s="111"/>
      <c r="T145" s="139" t="s">
        <v>3</v>
      </c>
      <c r="U145" s="36" t="s">
        <v>39</v>
      </c>
      <c r="V145" s="140">
        <v>0.17399999999999999</v>
      </c>
      <c r="W145" s="140">
        <f t="shared" si="1"/>
        <v>0.69599999999999995</v>
      </c>
      <c r="X145" s="140">
        <v>0</v>
      </c>
      <c r="Y145" s="140">
        <f t="shared" si="2"/>
        <v>0</v>
      </c>
      <c r="Z145" s="140">
        <v>4.0000000000000001E-3</v>
      </c>
      <c r="AA145" s="141">
        <f t="shared" si="3"/>
        <v>1.6E-2</v>
      </c>
      <c r="AR145" s="13" t="s">
        <v>128</v>
      </c>
      <c r="AT145" s="13" t="s">
        <v>124</v>
      </c>
      <c r="AU145" s="13" t="s">
        <v>86</v>
      </c>
      <c r="AY145" s="13" t="s">
        <v>123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20</v>
      </c>
      <c r="BK145" s="142">
        <f t="shared" si="9"/>
        <v>0</v>
      </c>
      <c r="BL145" s="13" t="s">
        <v>128</v>
      </c>
      <c r="BM145" s="13" t="s">
        <v>216</v>
      </c>
    </row>
    <row r="146" spans="2:65" s="1" customFormat="1" ht="22.5" customHeight="1" x14ac:dyDescent="0.3">
      <c r="B146" s="109"/>
      <c r="C146" s="135" t="s">
        <v>217</v>
      </c>
      <c r="D146" s="135" t="s">
        <v>124</v>
      </c>
      <c r="E146" s="136" t="s">
        <v>218</v>
      </c>
      <c r="F146" s="211" t="s">
        <v>219</v>
      </c>
      <c r="G146" s="212"/>
      <c r="H146" s="212"/>
      <c r="I146" s="212"/>
      <c r="J146" s="137" t="s">
        <v>220</v>
      </c>
      <c r="K146" s="138">
        <v>13.86</v>
      </c>
      <c r="L146" s="213">
        <v>0</v>
      </c>
      <c r="M146" s="212"/>
      <c r="N146" s="213">
        <f t="shared" si="0"/>
        <v>0</v>
      </c>
      <c r="O146" s="212"/>
      <c r="P146" s="212"/>
      <c r="Q146" s="212"/>
      <c r="R146" s="111"/>
      <c r="T146" s="139" t="s">
        <v>3</v>
      </c>
      <c r="U146" s="36" t="s">
        <v>39</v>
      </c>
      <c r="V146" s="140">
        <v>0.60699999999999998</v>
      </c>
      <c r="W146" s="140">
        <f t="shared" si="1"/>
        <v>8.4130199999999995</v>
      </c>
      <c r="X146" s="140">
        <v>8.0000000000000007E-5</v>
      </c>
      <c r="Y146" s="140">
        <f t="shared" si="2"/>
        <v>1.1088000000000001E-3</v>
      </c>
      <c r="Z146" s="140">
        <v>1.7999999999999999E-2</v>
      </c>
      <c r="AA146" s="141">
        <f t="shared" si="3"/>
        <v>0.24947999999999998</v>
      </c>
      <c r="AR146" s="13" t="s">
        <v>128</v>
      </c>
      <c r="AT146" s="13" t="s">
        <v>124</v>
      </c>
      <c r="AU146" s="13" t="s">
        <v>86</v>
      </c>
      <c r="AY146" s="13" t="s">
        <v>123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20</v>
      </c>
      <c r="BK146" s="142">
        <f t="shared" si="9"/>
        <v>0</v>
      </c>
      <c r="BL146" s="13" t="s">
        <v>128</v>
      </c>
      <c r="BM146" s="13" t="s">
        <v>221</v>
      </c>
    </row>
    <row r="147" spans="2:65" s="1" customFormat="1" ht="31.5" customHeight="1" x14ac:dyDescent="0.3">
      <c r="B147" s="109"/>
      <c r="C147" s="135" t="s">
        <v>222</v>
      </c>
      <c r="D147" s="135" t="s">
        <v>124</v>
      </c>
      <c r="E147" s="136" t="s">
        <v>223</v>
      </c>
      <c r="F147" s="211" t="s">
        <v>224</v>
      </c>
      <c r="G147" s="212"/>
      <c r="H147" s="212"/>
      <c r="I147" s="212"/>
      <c r="J147" s="137" t="s">
        <v>152</v>
      </c>
      <c r="K147" s="138">
        <v>14</v>
      </c>
      <c r="L147" s="213">
        <v>0</v>
      </c>
      <c r="M147" s="212"/>
      <c r="N147" s="213">
        <f t="shared" si="0"/>
        <v>0</v>
      </c>
      <c r="O147" s="212"/>
      <c r="P147" s="212"/>
      <c r="Q147" s="212"/>
      <c r="R147" s="111"/>
      <c r="T147" s="139" t="s">
        <v>3</v>
      </c>
      <c r="U147" s="36" t="s">
        <v>39</v>
      </c>
      <c r="V147" s="140">
        <v>0.222</v>
      </c>
      <c r="W147" s="140">
        <f t="shared" si="1"/>
        <v>3.1080000000000001</v>
      </c>
      <c r="X147" s="140">
        <v>0</v>
      </c>
      <c r="Y147" s="140">
        <f t="shared" si="2"/>
        <v>0</v>
      </c>
      <c r="Z147" s="140">
        <v>0.08</v>
      </c>
      <c r="AA147" s="141">
        <f t="shared" si="3"/>
        <v>1.1200000000000001</v>
      </c>
      <c r="AR147" s="13" t="s">
        <v>128</v>
      </c>
      <c r="AT147" s="13" t="s">
        <v>124</v>
      </c>
      <c r="AU147" s="13" t="s">
        <v>86</v>
      </c>
      <c r="AY147" s="13" t="s">
        <v>123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20</v>
      </c>
      <c r="BK147" s="142">
        <f t="shared" si="9"/>
        <v>0</v>
      </c>
      <c r="BL147" s="13" t="s">
        <v>128</v>
      </c>
      <c r="BM147" s="13" t="s">
        <v>225</v>
      </c>
    </row>
    <row r="148" spans="2:65" s="1" customFormat="1" ht="31.5" customHeight="1" x14ac:dyDescent="0.3">
      <c r="B148" s="109"/>
      <c r="C148" s="135" t="s">
        <v>226</v>
      </c>
      <c r="D148" s="135" t="s">
        <v>124</v>
      </c>
      <c r="E148" s="136" t="s">
        <v>227</v>
      </c>
      <c r="F148" s="211" t="s">
        <v>228</v>
      </c>
      <c r="G148" s="212"/>
      <c r="H148" s="212"/>
      <c r="I148" s="212"/>
      <c r="J148" s="137" t="s">
        <v>127</v>
      </c>
      <c r="K148" s="138">
        <v>80.763000000000005</v>
      </c>
      <c r="L148" s="213">
        <v>0</v>
      </c>
      <c r="M148" s="212"/>
      <c r="N148" s="213">
        <f t="shared" si="0"/>
        <v>0</v>
      </c>
      <c r="O148" s="212"/>
      <c r="P148" s="212"/>
      <c r="Q148" s="212"/>
      <c r="R148" s="111"/>
      <c r="T148" s="139" t="s">
        <v>3</v>
      </c>
      <c r="U148" s="36" t="s">
        <v>39</v>
      </c>
      <c r="V148" s="140">
        <v>0.27300000000000002</v>
      </c>
      <c r="W148" s="140">
        <f t="shared" si="1"/>
        <v>22.048299000000004</v>
      </c>
      <c r="X148" s="140">
        <v>0</v>
      </c>
      <c r="Y148" s="140">
        <f t="shared" si="2"/>
        <v>0</v>
      </c>
      <c r="Z148" s="140">
        <v>0</v>
      </c>
      <c r="AA148" s="141">
        <f t="shared" si="3"/>
        <v>0</v>
      </c>
      <c r="AR148" s="13" t="s">
        <v>128</v>
      </c>
      <c r="AT148" s="13" t="s">
        <v>124</v>
      </c>
      <c r="AU148" s="13" t="s">
        <v>86</v>
      </c>
      <c r="AY148" s="13" t="s">
        <v>123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20</v>
      </c>
      <c r="BK148" s="142">
        <f t="shared" si="9"/>
        <v>0</v>
      </c>
      <c r="BL148" s="13" t="s">
        <v>128</v>
      </c>
      <c r="BM148" s="13" t="s">
        <v>229</v>
      </c>
    </row>
    <row r="149" spans="2:65" s="1" customFormat="1" ht="31.5" customHeight="1" x14ac:dyDescent="0.3">
      <c r="B149" s="109"/>
      <c r="C149" s="135" t="s">
        <v>230</v>
      </c>
      <c r="D149" s="135" t="s">
        <v>124</v>
      </c>
      <c r="E149" s="136" t="s">
        <v>231</v>
      </c>
      <c r="F149" s="211" t="s">
        <v>232</v>
      </c>
      <c r="G149" s="212"/>
      <c r="H149" s="212"/>
      <c r="I149" s="212"/>
      <c r="J149" s="137" t="s">
        <v>127</v>
      </c>
      <c r="K149" s="138">
        <v>80.763000000000005</v>
      </c>
      <c r="L149" s="213">
        <v>0</v>
      </c>
      <c r="M149" s="212"/>
      <c r="N149" s="213">
        <f t="shared" si="0"/>
        <v>0</v>
      </c>
      <c r="O149" s="212"/>
      <c r="P149" s="212"/>
      <c r="Q149" s="212"/>
      <c r="R149" s="111"/>
      <c r="T149" s="139" t="s">
        <v>3</v>
      </c>
      <c r="U149" s="36" t="s">
        <v>39</v>
      </c>
      <c r="V149" s="140">
        <v>0.51</v>
      </c>
      <c r="W149" s="140">
        <f t="shared" si="1"/>
        <v>41.189130000000006</v>
      </c>
      <c r="X149" s="140">
        <v>0</v>
      </c>
      <c r="Y149" s="140">
        <f t="shared" si="2"/>
        <v>0</v>
      </c>
      <c r="Z149" s="140">
        <v>0</v>
      </c>
      <c r="AA149" s="141">
        <f t="shared" si="3"/>
        <v>0</v>
      </c>
      <c r="AR149" s="13" t="s">
        <v>128</v>
      </c>
      <c r="AT149" s="13" t="s">
        <v>124</v>
      </c>
      <c r="AU149" s="13" t="s">
        <v>86</v>
      </c>
      <c r="AY149" s="13" t="s">
        <v>123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20</v>
      </c>
      <c r="BK149" s="142">
        <f t="shared" si="9"/>
        <v>0</v>
      </c>
      <c r="BL149" s="13" t="s">
        <v>128</v>
      </c>
      <c r="BM149" s="13" t="s">
        <v>233</v>
      </c>
    </row>
    <row r="150" spans="2:65" s="1" customFormat="1" ht="31.5" customHeight="1" x14ac:dyDescent="0.3">
      <c r="B150" s="109"/>
      <c r="C150" s="135" t="s">
        <v>234</v>
      </c>
      <c r="D150" s="135" t="s">
        <v>124</v>
      </c>
      <c r="E150" s="136" t="s">
        <v>235</v>
      </c>
      <c r="F150" s="211" t="s">
        <v>236</v>
      </c>
      <c r="G150" s="212"/>
      <c r="H150" s="212"/>
      <c r="I150" s="212"/>
      <c r="J150" s="137" t="s">
        <v>127</v>
      </c>
      <c r="K150" s="138">
        <v>58.088999999999999</v>
      </c>
      <c r="L150" s="213">
        <v>0</v>
      </c>
      <c r="M150" s="212"/>
      <c r="N150" s="213">
        <f t="shared" si="0"/>
        <v>0</v>
      </c>
      <c r="O150" s="212"/>
      <c r="P150" s="212"/>
      <c r="Q150" s="212"/>
      <c r="R150" s="111"/>
      <c r="T150" s="139" t="s">
        <v>3</v>
      </c>
      <c r="U150" s="36" t="s">
        <v>39</v>
      </c>
      <c r="V150" s="140">
        <v>0.33500000000000002</v>
      </c>
      <c r="W150" s="140">
        <f t="shared" si="1"/>
        <v>19.459814999999999</v>
      </c>
      <c r="X150" s="140">
        <v>0</v>
      </c>
      <c r="Y150" s="140">
        <f t="shared" si="2"/>
        <v>0</v>
      </c>
      <c r="Z150" s="140">
        <v>0</v>
      </c>
      <c r="AA150" s="141">
        <f t="shared" si="3"/>
        <v>0</v>
      </c>
      <c r="AR150" s="13" t="s">
        <v>128</v>
      </c>
      <c r="AT150" s="13" t="s">
        <v>124</v>
      </c>
      <c r="AU150" s="13" t="s">
        <v>86</v>
      </c>
      <c r="AY150" s="13" t="s">
        <v>123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20</v>
      </c>
      <c r="BK150" s="142">
        <f t="shared" si="9"/>
        <v>0</v>
      </c>
      <c r="BL150" s="13" t="s">
        <v>128</v>
      </c>
      <c r="BM150" s="13" t="s">
        <v>237</v>
      </c>
    </row>
    <row r="151" spans="2:65" s="1" customFormat="1" ht="31.5" customHeight="1" x14ac:dyDescent="0.3">
      <c r="B151" s="109"/>
      <c r="C151" s="135" t="s">
        <v>238</v>
      </c>
      <c r="D151" s="135" t="s">
        <v>124</v>
      </c>
      <c r="E151" s="136" t="s">
        <v>239</v>
      </c>
      <c r="F151" s="211" t="s">
        <v>240</v>
      </c>
      <c r="G151" s="212"/>
      <c r="H151" s="212"/>
      <c r="I151" s="212"/>
      <c r="J151" s="137" t="s">
        <v>127</v>
      </c>
      <c r="K151" s="138">
        <v>58.088999999999999</v>
      </c>
      <c r="L151" s="213">
        <v>0</v>
      </c>
      <c r="M151" s="212"/>
      <c r="N151" s="213">
        <f t="shared" si="0"/>
        <v>0</v>
      </c>
      <c r="O151" s="212"/>
      <c r="P151" s="212"/>
      <c r="Q151" s="212"/>
      <c r="R151" s="111"/>
      <c r="T151" s="139" t="s">
        <v>3</v>
      </c>
      <c r="U151" s="36" t="s">
        <v>39</v>
      </c>
      <c r="V151" s="140">
        <v>0.58699999999999997</v>
      </c>
      <c r="W151" s="140">
        <f t="shared" si="1"/>
        <v>34.098242999999997</v>
      </c>
      <c r="X151" s="140">
        <v>0</v>
      </c>
      <c r="Y151" s="140">
        <f t="shared" si="2"/>
        <v>0</v>
      </c>
      <c r="Z151" s="140">
        <v>0</v>
      </c>
      <c r="AA151" s="141">
        <f t="shared" si="3"/>
        <v>0</v>
      </c>
      <c r="AR151" s="13" t="s">
        <v>128</v>
      </c>
      <c r="AT151" s="13" t="s">
        <v>124</v>
      </c>
      <c r="AU151" s="13" t="s">
        <v>86</v>
      </c>
      <c r="AY151" s="13" t="s">
        <v>123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20</v>
      </c>
      <c r="BK151" s="142">
        <f t="shared" si="9"/>
        <v>0</v>
      </c>
      <c r="BL151" s="13" t="s">
        <v>128</v>
      </c>
      <c r="BM151" s="13" t="s">
        <v>241</v>
      </c>
    </row>
    <row r="152" spans="2:65" s="1" customFormat="1" ht="31.5" customHeight="1" x14ac:dyDescent="0.3">
      <c r="B152" s="109"/>
      <c r="C152" s="135" t="s">
        <v>242</v>
      </c>
      <c r="D152" s="135" t="s">
        <v>124</v>
      </c>
      <c r="E152" s="136" t="s">
        <v>243</v>
      </c>
      <c r="F152" s="211" t="s">
        <v>244</v>
      </c>
      <c r="G152" s="212"/>
      <c r="H152" s="212"/>
      <c r="I152" s="212"/>
      <c r="J152" s="137" t="s">
        <v>127</v>
      </c>
      <c r="K152" s="138">
        <v>58.088999999999999</v>
      </c>
      <c r="L152" s="213">
        <v>0</v>
      </c>
      <c r="M152" s="212"/>
      <c r="N152" s="213">
        <f t="shared" si="0"/>
        <v>0</v>
      </c>
      <c r="O152" s="212"/>
      <c r="P152" s="212"/>
      <c r="Q152" s="212"/>
      <c r="R152" s="111"/>
      <c r="T152" s="139" t="s">
        <v>3</v>
      </c>
      <c r="U152" s="36" t="s">
        <v>39</v>
      </c>
      <c r="V152" s="140">
        <v>0.42</v>
      </c>
      <c r="W152" s="140">
        <f t="shared" si="1"/>
        <v>24.397379999999998</v>
      </c>
      <c r="X152" s="140">
        <v>0</v>
      </c>
      <c r="Y152" s="140">
        <f t="shared" si="2"/>
        <v>0</v>
      </c>
      <c r="Z152" s="140">
        <v>0</v>
      </c>
      <c r="AA152" s="141">
        <f t="shared" si="3"/>
        <v>0</v>
      </c>
      <c r="AR152" s="13" t="s">
        <v>128</v>
      </c>
      <c r="AT152" s="13" t="s">
        <v>124</v>
      </c>
      <c r="AU152" s="13" t="s">
        <v>86</v>
      </c>
      <c r="AY152" s="13" t="s">
        <v>123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20</v>
      </c>
      <c r="BK152" s="142">
        <f t="shared" si="9"/>
        <v>0</v>
      </c>
      <c r="BL152" s="13" t="s">
        <v>128</v>
      </c>
      <c r="BM152" s="13" t="s">
        <v>245</v>
      </c>
    </row>
    <row r="153" spans="2:65" s="1" customFormat="1" ht="31.5" customHeight="1" x14ac:dyDescent="0.3">
      <c r="B153" s="109"/>
      <c r="C153" s="135" t="s">
        <v>246</v>
      </c>
      <c r="D153" s="135" t="s">
        <v>124</v>
      </c>
      <c r="E153" s="136" t="s">
        <v>247</v>
      </c>
      <c r="F153" s="211" t="s">
        <v>248</v>
      </c>
      <c r="G153" s="212"/>
      <c r="H153" s="212"/>
      <c r="I153" s="212"/>
      <c r="J153" s="137" t="s">
        <v>127</v>
      </c>
      <c r="K153" s="138">
        <v>138.852</v>
      </c>
      <c r="L153" s="213">
        <v>0</v>
      </c>
      <c r="M153" s="212"/>
      <c r="N153" s="213">
        <f t="shared" si="0"/>
        <v>0</v>
      </c>
      <c r="O153" s="212"/>
      <c r="P153" s="212"/>
      <c r="Q153" s="212"/>
      <c r="R153" s="111"/>
      <c r="T153" s="139" t="s">
        <v>3</v>
      </c>
      <c r="U153" s="36" t="s">
        <v>39</v>
      </c>
      <c r="V153" s="140">
        <v>0.08</v>
      </c>
      <c r="W153" s="140">
        <f t="shared" si="1"/>
        <v>11.10816</v>
      </c>
      <c r="X153" s="140">
        <v>0</v>
      </c>
      <c r="Y153" s="140">
        <f t="shared" si="2"/>
        <v>0</v>
      </c>
      <c r="Z153" s="140">
        <v>0</v>
      </c>
      <c r="AA153" s="141">
        <f t="shared" si="3"/>
        <v>0</v>
      </c>
      <c r="AR153" s="13" t="s">
        <v>128</v>
      </c>
      <c r="AT153" s="13" t="s">
        <v>124</v>
      </c>
      <c r="AU153" s="13" t="s">
        <v>86</v>
      </c>
      <c r="AY153" s="13" t="s">
        <v>123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20</v>
      </c>
      <c r="BK153" s="142">
        <f t="shared" si="9"/>
        <v>0</v>
      </c>
      <c r="BL153" s="13" t="s">
        <v>128</v>
      </c>
      <c r="BM153" s="13" t="s">
        <v>249</v>
      </c>
    </row>
    <row r="154" spans="2:65" s="9" customFormat="1" ht="29.85" customHeight="1" x14ac:dyDescent="0.3">
      <c r="B154" s="124"/>
      <c r="C154" s="125"/>
      <c r="D154" s="134" t="s">
        <v>100</v>
      </c>
      <c r="E154" s="134"/>
      <c r="F154" s="134"/>
      <c r="G154" s="134"/>
      <c r="H154" s="134"/>
      <c r="I154" s="134"/>
      <c r="J154" s="134"/>
      <c r="K154" s="134"/>
      <c r="L154" s="134"/>
      <c r="M154" s="134"/>
      <c r="N154" s="219">
        <f>BK154</f>
        <v>0</v>
      </c>
      <c r="O154" s="220"/>
      <c r="P154" s="220"/>
      <c r="Q154" s="220"/>
      <c r="R154" s="127"/>
      <c r="T154" s="128"/>
      <c r="U154" s="125"/>
      <c r="V154" s="125"/>
      <c r="W154" s="129">
        <f>SUM(W155:W158)</f>
        <v>81.733080000000001</v>
      </c>
      <c r="X154" s="125"/>
      <c r="Y154" s="129">
        <f>SUM(Y155:Y158)</f>
        <v>0</v>
      </c>
      <c r="Z154" s="125"/>
      <c r="AA154" s="130">
        <f>SUM(AA155:AA158)</f>
        <v>0</v>
      </c>
      <c r="AR154" s="131" t="s">
        <v>20</v>
      </c>
      <c r="AT154" s="132" t="s">
        <v>73</v>
      </c>
      <c r="AU154" s="132" t="s">
        <v>20</v>
      </c>
      <c r="AY154" s="131" t="s">
        <v>123</v>
      </c>
      <c r="BK154" s="133">
        <f>SUM(BK155:BK158)</f>
        <v>0</v>
      </c>
    </row>
    <row r="155" spans="2:65" s="1" customFormat="1" ht="31.5" customHeight="1" x14ac:dyDescent="0.3">
      <c r="B155" s="109"/>
      <c r="C155" s="135" t="s">
        <v>250</v>
      </c>
      <c r="D155" s="135" t="s">
        <v>124</v>
      </c>
      <c r="E155" s="136" t="s">
        <v>251</v>
      </c>
      <c r="F155" s="211" t="s">
        <v>252</v>
      </c>
      <c r="G155" s="212"/>
      <c r="H155" s="212"/>
      <c r="I155" s="212"/>
      <c r="J155" s="137" t="s">
        <v>253</v>
      </c>
      <c r="K155" s="138">
        <v>16.887</v>
      </c>
      <c r="L155" s="213">
        <v>0</v>
      </c>
      <c r="M155" s="212"/>
      <c r="N155" s="213">
        <f>ROUND(L155*K155,2)</f>
        <v>0</v>
      </c>
      <c r="O155" s="212"/>
      <c r="P155" s="212"/>
      <c r="Q155" s="212"/>
      <c r="R155" s="111"/>
      <c r="T155" s="139" t="s">
        <v>3</v>
      </c>
      <c r="U155" s="36" t="s">
        <v>39</v>
      </c>
      <c r="V155" s="140">
        <v>2.42</v>
      </c>
      <c r="W155" s="140">
        <f>V155*K155</f>
        <v>40.866540000000001</v>
      </c>
      <c r="X155" s="140">
        <v>0</v>
      </c>
      <c r="Y155" s="140">
        <f>X155*K155</f>
        <v>0</v>
      </c>
      <c r="Z155" s="140">
        <v>0</v>
      </c>
      <c r="AA155" s="141">
        <f>Z155*K155</f>
        <v>0</v>
      </c>
      <c r="AR155" s="13" t="s">
        <v>128</v>
      </c>
      <c r="AT155" s="13" t="s">
        <v>124</v>
      </c>
      <c r="AU155" s="13" t="s">
        <v>86</v>
      </c>
      <c r="AY155" s="13" t="s">
        <v>123</v>
      </c>
      <c r="BE155" s="142">
        <f>IF(U155="základní",N155,0)</f>
        <v>0</v>
      </c>
      <c r="BF155" s="142">
        <f>IF(U155="snížená",N155,0)</f>
        <v>0</v>
      </c>
      <c r="BG155" s="142">
        <f>IF(U155="zákl. přenesená",N155,0)</f>
        <v>0</v>
      </c>
      <c r="BH155" s="142">
        <f>IF(U155="sníž. přenesená",N155,0)</f>
        <v>0</v>
      </c>
      <c r="BI155" s="142">
        <f>IF(U155="nulová",N155,0)</f>
        <v>0</v>
      </c>
      <c r="BJ155" s="13" t="s">
        <v>20</v>
      </c>
      <c r="BK155" s="142">
        <f>ROUND(L155*K155,2)</f>
        <v>0</v>
      </c>
      <c r="BL155" s="13" t="s">
        <v>128</v>
      </c>
      <c r="BM155" s="13" t="s">
        <v>254</v>
      </c>
    </row>
    <row r="156" spans="2:65" s="1" customFormat="1" ht="31.5" customHeight="1" x14ac:dyDescent="0.3">
      <c r="B156" s="109"/>
      <c r="C156" s="135" t="s">
        <v>255</v>
      </c>
      <c r="D156" s="135" t="s">
        <v>124</v>
      </c>
      <c r="E156" s="136" t="s">
        <v>256</v>
      </c>
      <c r="F156" s="211" t="s">
        <v>257</v>
      </c>
      <c r="G156" s="212"/>
      <c r="H156" s="212"/>
      <c r="I156" s="212"/>
      <c r="J156" s="137" t="s">
        <v>253</v>
      </c>
      <c r="K156" s="138">
        <v>16.887</v>
      </c>
      <c r="L156" s="213">
        <v>0</v>
      </c>
      <c r="M156" s="212"/>
      <c r="N156" s="213">
        <f>ROUND(L156*K156,2)</f>
        <v>0</v>
      </c>
      <c r="O156" s="212"/>
      <c r="P156" s="212"/>
      <c r="Q156" s="212"/>
      <c r="R156" s="111"/>
      <c r="T156" s="139" t="s">
        <v>3</v>
      </c>
      <c r="U156" s="36" t="s">
        <v>39</v>
      </c>
      <c r="V156" s="140">
        <v>0.125</v>
      </c>
      <c r="W156" s="140">
        <f>V156*K156</f>
        <v>2.1108750000000001</v>
      </c>
      <c r="X156" s="140">
        <v>0</v>
      </c>
      <c r="Y156" s="140">
        <f>X156*K156</f>
        <v>0</v>
      </c>
      <c r="Z156" s="140">
        <v>0</v>
      </c>
      <c r="AA156" s="141">
        <f>Z156*K156</f>
        <v>0</v>
      </c>
      <c r="AR156" s="13" t="s">
        <v>128</v>
      </c>
      <c r="AT156" s="13" t="s">
        <v>124</v>
      </c>
      <c r="AU156" s="13" t="s">
        <v>86</v>
      </c>
      <c r="AY156" s="13" t="s">
        <v>123</v>
      </c>
      <c r="BE156" s="142">
        <f>IF(U156="základní",N156,0)</f>
        <v>0</v>
      </c>
      <c r="BF156" s="142">
        <f>IF(U156="snížená",N156,0)</f>
        <v>0</v>
      </c>
      <c r="BG156" s="142">
        <f>IF(U156="zákl. přenesená",N156,0)</f>
        <v>0</v>
      </c>
      <c r="BH156" s="142">
        <f>IF(U156="sníž. přenesená",N156,0)</f>
        <v>0</v>
      </c>
      <c r="BI156" s="142">
        <f>IF(U156="nulová",N156,0)</f>
        <v>0</v>
      </c>
      <c r="BJ156" s="13" t="s">
        <v>20</v>
      </c>
      <c r="BK156" s="142">
        <f>ROUND(L156*K156,2)</f>
        <v>0</v>
      </c>
      <c r="BL156" s="13" t="s">
        <v>128</v>
      </c>
      <c r="BM156" s="13" t="s">
        <v>258</v>
      </c>
    </row>
    <row r="157" spans="2:65" s="1" customFormat="1" ht="31.5" customHeight="1" x14ac:dyDescent="0.3">
      <c r="B157" s="109"/>
      <c r="C157" s="135" t="s">
        <v>259</v>
      </c>
      <c r="D157" s="135" t="s">
        <v>124</v>
      </c>
      <c r="E157" s="136" t="s">
        <v>260</v>
      </c>
      <c r="F157" s="211" t="s">
        <v>261</v>
      </c>
      <c r="G157" s="212"/>
      <c r="H157" s="212"/>
      <c r="I157" s="212"/>
      <c r="J157" s="137" t="s">
        <v>253</v>
      </c>
      <c r="K157" s="138">
        <v>151.983</v>
      </c>
      <c r="L157" s="213">
        <v>0</v>
      </c>
      <c r="M157" s="212"/>
      <c r="N157" s="213">
        <f>ROUND(L157*K157,2)</f>
        <v>0</v>
      </c>
      <c r="O157" s="212"/>
      <c r="P157" s="212"/>
      <c r="Q157" s="212"/>
      <c r="R157" s="111"/>
      <c r="T157" s="139" t="s">
        <v>3</v>
      </c>
      <c r="U157" s="36" t="s">
        <v>39</v>
      </c>
      <c r="V157" s="140">
        <v>0.255</v>
      </c>
      <c r="W157" s="140">
        <f>V157*K157</f>
        <v>38.755665</v>
      </c>
      <c r="X157" s="140">
        <v>0</v>
      </c>
      <c r="Y157" s="140">
        <f>X157*K157</f>
        <v>0</v>
      </c>
      <c r="Z157" s="140">
        <v>0</v>
      </c>
      <c r="AA157" s="141">
        <f>Z157*K157</f>
        <v>0</v>
      </c>
      <c r="AR157" s="13" t="s">
        <v>128</v>
      </c>
      <c r="AT157" s="13" t="s">
        <v>124</v>
      </c>
      <c r="AU157" s="13" t="s">
        <v>86</v>
      </c>
      <c r="AY157" s="13" t="s">
        <v>123</v>
      </c>
      <c r="BE157" s="142">
        <f>IF(U157="základní",N157,0)</f>
        <v>0</v>
      </c>
      <c r="BF157" s="142">
        <f>IF(U157="snížená",N157,0)</f>
        <v>0</v>
      </c>
      <c r="BG157" s="142">
        <f>IF(U157="zákl. přenesená",N157,0)</f>
        <v>0</v>
      </c>
      <c r="BH157" s="142">
        <f>IF(U157="sníž. přenesená",N157,0)</f>
        <v>0</v>
      </c>
      <c r="BI157" s="142">
        <f>IF(U157="nulová",N157,0)</f>
        <v>0</v>
      </c>
      <c r="BJ157" s="13" t="s">
        <v>20</v>
      </c>
      <c r="BK157" s="142">
        <f>ROUND(L157*K157,2)</f>
        <v>0</v>
      </c>
      <c r="BL157" s="13" t="s">
        <v>128</v>
      </c>
      <c r="BM157" s="13" t="s">
        <v>262</v>
      </c>
    </row>
    <row r="158" spans="2:65" s="1" customFormat="1" ht="31.5" customHeight="1" x14ac:dyDescent="0.3">
      <c r="B158" s="109"/>
      <c r="C158" s="135" t="s">
        <v>263</v>
      </c>
      <c r="D158" s="135" t="s">
        <v>124</v>
      </c>
      <c r="E158" s="136" t="s">
        <v>264</v>
      </c>
      <c r="F158" s="211" t="s">
        <v>265</v>
      </c>
      <c r="G158" s="212"/>
      <c r="H158" s="212"/>
      <c r="I158" s="212"/>
      <c r="J158" s="137" t="s">
        <v>253</v>
      </c>
      <c r="K158" s="138">
        <v>16.887</v>
      </c>
      <c r="L158" s="213">
        <v>0</v>
      </c>
      <c r="M158" s="212"/>
      <c r="N158" s="213">
        <f>ROUND(L158*K158,2)</f>
        <v>0</v>
      </c>
      <c r="O158" s="212"/>
      <c r="P158" s="212"/>
      <c r="Q158" s="212"/>
      <c r="R158" s="111"/>
      <c r="T158" s="139" t="s">
        <v>3</v>
      </c>
      <c r="U158" s="36" t="s">
        <v>39</v>
      </c>
      <c r="V158" s="140">
        <v>0</v>
      </c>
      <c r="W158" s="140">
        <f>V158*K158</f>
        <v>0</v>
      </c>
      <c r="X158" s="140">
        <v>0</v>
      </c>
      <c r="Y158" s="140">
        <f>X158*K158</f>
        <v>0</v>
      </c>
      <c r="Z158" s="140">
        <v>0</v>
      </c>
      <c r="AA158" s="141">
        <f>Z158*K158</f>
        <v>0</v>
      </c>
      <c r="AR158" s="13" t="s">
        <v>128</v>
      </c>
      <c r="AT158" s="13" t="s">
        <v>124</v>
      </c>
      <c r="AU158" s="13" t="s">
        <v>86</v>
      </c>
      <c r="AY158" s="13" t="s">
        <v>123</v>
      </c>
      <c r="BE158" s="142">
        <f>IF(U158="základní",N158,0)</f>
        <v>0</v>
      </c>
      <c r="BF158" s="142">
        <f>IF(U158="snížená",N158,0)</f>
        <v>0</v>
      </c>
      <c r="BG158" s="142">
        <f>IF(U158="zákl. přenesená",N158,0)</f>
        <v>0</v>
      </c>
      <c r="BH158" s="142">
        <f>IF(U158="sníž. přenesená",N158,0)</f>
        <v>0</v>
      </c>
      <c r="BI158" s="142">
        <f>IF(U158="nulová",N158,0)</f>
        <v>0</v>
      </c>
      <c r="BJ158" s="13" t="s">
        <v>20</v>
      </c>
      <c r="BK158" s="142">
        <f>ROUND(L158*K158,2)</f>
        <v>0</v>
      </c>
      <c r="BL158" s="13" t="s">
        <v>128</v>
      </c>
      <c r="BM158" s="13" t="s">
        <v>266</v>
      </c>
    </row>
    <row r="159" spans="2:65" s="9" customFormat="1" ht="29.85" customHeight="1" x14ac:dyDescent="0.3">
      <c r="B159" s="124"/>
      <c r="C159" s="125"/>
      <c r="D159" s="134" t="s">
        <v>101</v>
      </c>
      <c r="E159" s="134"/>
      <c r="F159" s="134"/>
      <c r="G159" s="134"/>
      <c r="H159" s="134"/>
      <c r="I159" s="134"/>
      <c r="J159" s="134"/>
      <c r="K159" s="134"/>
      <c r="L159" s="134"/>
      <c r="M159" s="134"/>
      <c r="N159" s="219">
        <f>BK159</f>
        <v>0</v>
      </c>
      <c r="O159" s="220"/>
      <c r="P159" s="220"/>
      <c r="Q159" s="220"/>
      <c r="R159" s="127"/>
      <c r="T159" s="128"/>
      <c r="U159" s="125"/>
      <c r="V159" s="125"/>
      <c r="W159" s="129">
        <f>W160</f>
        <v>5.7203999999999997</v>
      </c>
      <c r="X159" s="125"/>
      <c r="Y159" s="129">
        <f>Y160</f>
        <v>0</v>
      </c>
      <c r="Z159" s="125"/>
      <c r="AA159" s="130">
        <f>AA160</f>
        <v>0</v>
      </c>
      <c r="AR159" s="131" t="s">
        <v>20</v>
      </c>
      <c r="AT159" s="132" t="s">
        <v>73</v>
      </c>
      <c r="AU159" s="132" t="s">
        <v>20</v>
      </c>
      <c r="AY159" s="131" t="s">
        <v>123</v>
      </c>
      <c r="BK159" s="133">
        <f>BK160</f>
        <v>0</v>
      </c>
    </row>
    <row r="160" spans="2:65" s="1" customFormat="1" ht="31.5" customHeight="1" x14ac:dyDescent="0.3">
      <c r="B160" s="109"/>
      <c r="C160" s="135" t="s">
        <v>267</v>
      </c>
      <c r="D160" s="135" t="s">
        <v>124</v>
      </c>
      <c r="E160" s="136" t="s">
        <v>268</v>
      </c>
      <c r="F160" s="211" t="s">
        <v>269</v>
      </c>
      <c r="G160" s="212"/>
      <c r="H160" s="212"/>
      <c r="I160" s="212"/>
      <c r="J160" s="137" t="s">
        <v>253</v>
      </c>
      <c r="K160" s="138">
        <v>12.6</v>
      </c>
      <c r="L160" s="213">
        <v>0</v>
      </c>
      <c r="M160" s="212"/>
      <c r="N160" s="213">
        <f>ROUND(L160*K160,2)</f>
        <v>0</v>
      </c>
      <c r="O160" s="212"/>
      <c r="P160" s="212"/>
      <c r="Q160" s="212"/>
      <c r="R160" s="111"/>
      <c r="T160" s="139" t="s">
        <v>3</v>
      </c>
      <c r="U160" s="36" t="s">
        <v>39</v>
      </c>
      <c r="V160" s="140">
        <v>0.45400000000000001</v>
      </c>
      <c r="W160" s="140">
        <f>V160*K160</f>
        <v>5.7203999999999997</v>
      </c>
      <c r="X160" s="140">
        <v>0</v>
      </c>
      <c r="Y160" s="140">
        <f>X160*K160</f>
        <v>0</v>
      </c>
      <c r="Z160" s="140">
        <v>0</v>
      </c>
      <c r="AA160" s="141">
        <f>Z160*K160</f>
        <v>0</v>
      </c>
      <c r="AR160" s="13" t="s">
        <v>128</v>
      </c>
      <c r="AT160" s="13" t="s">
        <v>124</v>
      </c>
      <c r="AU160" s="13" t="s">
        <v>86</v>
      </c>
      <c r="AY160" s="13" t="s">
        <v>123</v>
      </c>
      <c r="BE160" s="142">
        <f>IF(U160="základní",N160,0)</f>
        <v>0</v>
      </c>
      <c r="BF160" s="142">
        <f>IF(U160="snížená",N160,0)</f>
        <v>0</v>
      </c>
      <c r="BG160" s="142">
        <f>IF(U160="zákl. přenesená",N160,0)</f>
        <v>0</v>
      </c>
      <c r="BH160" s="142">
        <f>IF(U160="sníž. přenesená",N160,0)</f>
        <v>0</v>
      </c>
      <c r="BI160" s="142">
        <f>IF(U160="nulová",N160,0)</f>
        <v>0</v>
      </c>
      <c r="BJ160" s="13" t="s">
        <v>20</v>
      </c>
      <c r="BK160" s="142">
        <f>ROUND(L160*K160,2)</f>
        <v>0</v>
      </c>
      <c r="BL160" s="13" t="s">
        <v>128</v>
      </c>
      <c r="BM160" s="13" t="s">
        <v>270</v>
      </c>
    </row>
    <row r="161" spans="2:65" s="9" customFormat="1" ht="37.35" customHeight="1" x14ac:dyDescent="0.35">
      <c r="B161" s="124"/>
      <c r="C161" s="125"/>
      <c r="D161" s="126" t="s">
        <v>102</v>
      </c>
      <c r="E161" s="126"/>
      <c r="F161" s="126"/>
      <c r="G161" s="126"/>
      <c r="H161" s="126"/>
      <c r="I161" s="126"/>
      <c r="J161" s="126"/>
      <c r="K161" s="126"/>
      <c r="L161" s="126"/>
      <c r="M161" s="126"/>
      <c r="N161" s="224">
        <f>BK161</f>
        <v>0</v>
      </c>
      <c r="O161" s="225"/>
      <c r="P161" s="225"/>
      <c r="Q161" s="225"/>
      <c r="R161" s="127"/>
      <c r="T161" s="128"/>
      <c r="U161" s="125"/>
      <c r="V161" s="125"/>
      <c r="W161" s="129">
        <f>W162+W172+W176</f>
        <v>99.946114000000009</v>
      </c>
      <c r="X161" s="125"/>
      <c r="Y161" s="129">
        <f>Y162+Y172+Y176</f>
        <v>0.55750221</v>
      </c>
      <c r="Z161" s="125"/>
      <c r="AA161" s="130">
        <f>AA162+AA172+AA176</f>
        <v>0</v>
      </c>
      <c r="AR161" s="131" t="s">
        <v>86</v>
      </c>
      <c r="AT161" s="132" t="s">
        <v>73</v>
      </c>
      <c r="AU161" s="132" t="s">
        <v>74</v>
      </c>
      <c r="AY161" s="131" t="s">
        <v>123</v>
      </c>
      <c r="BK161" s="133">
        <f>BK162+BK172+BK176</f>
        <v>0</v>
      </c>
    </row>
    <row r="162" spans="2:65" s="9" customFormat="1" ht="19.899999999999999" customHeight="1" x14ac:dyDescent="0.3">
      <c r="B162" s="124"/>
      <c r="C162" s="125"/>
      <c r="D162" s="134" t="s">
        <v>103</v>
      </c>
      <c r="E162" s="134"/>
      <c r="F162" s="134"/>
      <c r="G162" s="134"/>
      <c r="H162" s="134"/>
      <c r="I162" s="134"/>
      <c r="J162" s="134"/>
      <c r="K162" s="134"/>
      <c r="L162" s="134"/>
      <c r="M162" s="134"/>
      <c r="N162" s="217">
        <f>BK162</f>
        <v>0</v>
      </c>
      <c r="O162" s="218"/>
      <c r="P162" s="218"/>
      <c r="Q162" s="218"/>
      <c r="R162" s="127"/>
      <c r="T162" s="128"/>
      <c r="U162" s="125"/>
      <c r="V162" s="125"/>
      <c r="W162" s="129">
        <f>SUM(W163:W171)</f>
        <v>22.780839999999998</v>
      </c>
      <c r="X162" s="125"/>
      <c r="Y162" s="129">
        <f>SUM(Y163:Y171)</f>
        <v>0.24645044999999999</v>
      </c>
      <c r="Z162" s="125"/>
      <c r="AA162" s="130">
        <f>SUM(AA163:AA171)</f>
        <v>0</v>
      </c>
      <c r="AR162" s="131" t="s">
        <v>86</v>
      </c>
      <c r="AT162" s="132" t="s">
        <v>73</v>
      </c>
      <c r="AU162" s="132" t="s">
        <v>20</v>
      </c>
      <c r="AY162" s="131" t="s">
        <v>123</v>
      </c>
      <c r="BK162" s="133">
        <f>SUM(BK163:BK171)</f>
        <v>0</v>
      </c>
    </row>
    <row r="163" spans="2:65" s="1" customFormat="1" ht="22.5" customHeight="1" x14ac:dyDescent="0.3">
      <c r="B163" s="109"/>
      <c r="C163" s="135" t="s">
        <v>271</v>
      </c>
      <c r="D163" s="135" t="s">
        <v>124</v>
      </c>
      <c r="E163" s="136" t="s">
        <v>272</v>
      </c>
      <c r="F163" s="211" t="s">
        <v>273</v>
      </c>
      <c r="G163" s="212"/>
      <c r="H163" s="212"/>
      <c r="I163" s="212"/>
      <c r="J163" s="137" t="s">
        <v>192</v>
      </c>
      <c r="K163" s="138">
        <v>0.28499999999999998</v>
      </c>
      <c r="L163" s="213">
        <v>0</v>
      </c>
      <c r="M163" s="212"/>
      <c r="N163" s="213">
        <f t="shared" ref="N163:N171" si="10">ROUND(L163*K163,2)</f>
        <v>0</v>
      </c>
      <c r="O163" s="212"/>
      <c r="P163" s="212"/>
      <c r="Q163" s="212"/>
      <c r="R163" s="111"/>
      <c r="T163" s="139" t="s">
        <v>3</v>
      </c>
      <c r="U163" s="36" t="s">
        <v>39</v>
      </c>
      <c r="V163" s="140">
        <v>3.4</v>
      </c>
      <c r="W163" s="140">
        <f t="shared" ref="W163:W171" si="11">V163*K163</f>
        <v>0.96899999999999986</v>
      </c>
      <c r="X163" s="140">
        <v>0</v>
      </c>
      <c r="Y163" s="140">
        <f t="shared" ref="Y163:Y171" si="12">X163*K163</f>
        <v>0</v>
      </c>
      <c r="Z163" s="140">
        <v>0</v>
      </c>
      <c r="AA163" s="141">
        <f t="shared" ref="AA163:AA171" si="13">Z163*K163</f>
        <v>0</v>
      </c>
      <c r="AR163" s="13" t="s">
        <v>185</v>
      </c>
      <c r="AT163" s="13" t="s">
        <v>124</v>
      </c>
      <c r="AU163" s="13" t="s">
        <v>86</v>
      </c>
      <c r="AY163" s="13" t="s">
        <v>123</v>
      </c>
      <c r="BE163" s="142">
        <f t="shared" ref="BE163:BE171" si="14">IF(U163="základní",N163,0)</f>
        <v>0</v>
      </c>
      <c r="BF163" s="142">
        <f t="shared" ref="BF163:BF171" si="15">IF(U163="snížená",N163,0)</f>
        <v>0</v>
      </c>
      <c r="BG163" s="142">
        <f t="shared" ref="BG163:BG171" si="16">IF(U163="zákl. přenesená",N163,0)</f>
        <v>0</v>
      </c>
      <c r="BH163" s="142">
        <f t="shared" ref="BH163:BH171" si="17">IF(U163="sníž. přenesená",N163,0)</f>
        <v>0</v>
      </c>
      <c r="BI163" s="142">
        <f t="shared" ref="BI163:BI171" si="18">IF(U163="nulová",N163,0)</f>
        <v>0</v>
      </c>
      <c r="BJ163" s="13" t="s">
        <v>20</v>
      </c>
      <c r="BK163" s="142">
        <f t="shared" ref="BK163:BK171" si="19">ROUND(L163*K163,2)</f>
        <v>0</v>
      </c>
      <c r="BL163" s="13" t="s">
        <v>185</v>
      </c>
      <c r="BM163" s="13" t="s">
        <v>274</v>
      </c>
    </row>
    <row r="164" spans="2:65" s="1" customFormat="1" ht="31.5" customHeight="1" x14ac:dyDescent="0.3">
      <c r="B164" s="109"/>
      <c r="C164" s="135" t="s">
        <v>275</v>
      </c>
      <c r="D164" s="135" t="s">
        <v>124</v>
      </c>
      <c r="E164" s="136" t="s">
        <v>276</v>
      </c>
      <c r="F164" s="211" t="s">
        <v>277</v>
      </c>
      <c r="G164" s="212"/>
      <c r="H164" s="212"/>
      <c r="I164" s="212"/>
      <c r="J164" s="137" t="s">
        <v>192</v>
      </c>
      <c r="K164" s="138">
        <v>0.28499999999999998</v>
      </c>
      <c r="L164" s="213">
        <v>0</v>
      </c>
      <c r="M164" s="212"/>
      <c r="N164" s="213">
        <f t="shared" si="10"/>
        <v>0</v>
      </c>
      <c r="O164" s="212"/>
      <c r="P164" s="212"/>
      <c r="Q164" s="212"/>
      <c r="R164" s="111"/>
      <c r="T164" s="139" t="s">
        <v>3</v>
      </c>
      <c r="U164" s="36" t="s">
        <v>39</v>
      </c>
      <c r="V164" s="140">
        <v>1.56</v>
      </c>
      <c r="W164" s="140">
        <f t="shared" si="11"/>
        <v>0.4446</v>
      </c>
      <c r="X164" s="140">
        <v>1.89E-3</v>
      </c>
      <c r="Y164" s="140">
        <f t="shared" si="12"/>
        <v>5.3864999999999989E-4</v>
      </c>
      <c r="Z164" s="140">
        <v>0</v>
      </c>
      <c r="AA164" s="141">
        <f t="shared" si="13"/>
        <v>0</v>
      </c>
      <c r="AR164" s="13" t="s">
        <v>185</v>
      </c>
      <c r="AT164" s="13" t="s">
        <v>124</v>
      </c>
      <c r="AU164" s="13" t="s">
        <v>86</v>
      </c>
      <c r="AY164" s="13" t="s">
        <v>123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20</v>
      </c>
      <c r="BK164" s="142">
        <f t="shared" si="19"/>
        <v>0</v>
      </c>
      <c r="BL164" s="13" t="s">
        <v>185</v>
      </c>
      <c r="BM164" s="13" t="s">
        <v>278</v>
      </c>
    </row>
    <row r="165" spans="2:65" s="1" customFormat="1" ht="31.5" customHeight="1" x14ac:dyDescent="0.3">
      <c r="B165" s="109"/>
      <c r="C165" s="135" t="s">
        <v>279</v>
      </c>
      <c r="D165" s="135" t="s">
        <v>124</v>
      </c>
      <c r="E165" s="136" t="s">
        <v>280</v>
      </c>
      <c r="F165" s="211" t="s">
        <v>281</v>
      </c>
      <c r="G165" s="212"/>
      <c r="H165" s="212"/>
      <c r="I165" s="212"/>
      <c r="J165" s="137" t="s">
        <v>152</v>
      </c>
      <c r="K165" s="138">
        <v>126</v>
      </c>
      <c r="L165" s="213">
        <v>0</v>
      </c>
      <c r="M165" s="212"/>
      <c r="N165" s="213">
        <f t="shared" si="10"/>
        <v>0</v>
      </c>
      <c r="O165" s="212"/>
      <c r="P165" s="212"/>
      <c r="Q165" s="212"/>
      <c r="R165" s="111"/>
      <c r="T165" s="139" t="s">
        <v>3</v>
      </c>
      <c r="U165" s="36" t="s">
        <v>39</v>
      </c>
      <c r="V165" s="140">
        <v>0.14599999999999999</v>
      </c>
      <c r="W165" s="140">
        <f t="shared" si="11"/>
        <v>18.395999999999997</v>
      </c>
      <c r="X165" s="140">
        <v>0</v>
      </c>
      <c r="Y165" s="140">
        <f t="shared" si="12"/>
        <v>0</v>
      </c>
      <c r="Z165" s="140">
        <v>0</v>
      </c>
      <c r="AA165" s="141">
        <f t="shared" si="13"/>
        <v>0</v>
      </c>
      <c r="AR165" s="13" t="s">
        <v>185</v>
      </c>
      <c r="AT165" s="13" t="s">
        <v>124</v>
      </c>
      <c r="AU165" s="13" t="s">
        <v>86</v>
      </c>
      <c r="AY165" s="13" t="s">
        <v>123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3" t="s">
        <v>20</v>
      </c>
      <c r="BK165" s="142">
        <f t="shared" si="19"/>
        <v>0</v>
      </c>
      <c r="BL165" s="13" t="s">
        <v>185</v>
      </c>
      <c r="BM165" s="13" t="s">
        <v>282</v>
      </c>
    </row>
    <row r="166" spans="2:65" s="1" customFormat="1" ht="22.5" customHeight="1" x14ac:dyDescent="0.3">
      <c r="B166" s="109"/>
      <c r="C166" s="143" t="s">
        <v>283</v>
      </c>
      <c r="D166" s="143" t="s">
        <v>155</v>
      </c>
      <c r="E166" s="144" t="s">
        <v>284</v>
      </c>
      <c r="F166" s="221" t="s">
        <v>285</v>
      </c>
      <c r="G166" s="222"/>
      <c r="H166" s="222"/>
      <c r="I166" s="222"/>
      <c r="J166" s="145" t="s">
        <v>152</v>
      </c>
      <c r="K166" s="146">
        <v>42</v>
      </c>
      <c r="L166" s="223">
        <v>0</v>
      </c>
      <c r="M166" s="222"/>
      <c r="N166" s="223">
        <f t="shared" si="10"/>
        <v>0</v>
      </c>
      <c r="O166" s="212"/>
      <c r="P166" s="212"/>
      <c r="Q166" s="212"/>
      <c r="R166" s="111"/>
      <c r="T166" s="139" t="s">
        <v>3</v>
      </c>
      <c r="U166" s="36" t="s">
        <v>39</v>
      </c>
      <c r="V166" s="140">
        <v>0</v>
      </c>
      <c r="W166" s="140">
        <f t="shared" si="11"/>
        <v>0</v>
      </c>
      <c r="X166" s="140">
        <v>1.2999999999999999E-3</v>
      </c>
      <c r="Y166" s="140">
        <f t="shared" si="12"/>
        <v>5.4599999999999996E-2</v>
      </c>
      <c r="Z166" s="140">
        <v>0</v>
      </c>
      <c r="AA166" s="141">
        <f t="shared" si="13"/>
        <v>0</v>
      </c>
      <c r="AR166" s="13" t="s">
        <v>250</v>
      </c>
      <c r="AT166" s="13" t="s">
        <v>155</v>
      </c>
      <c r="AU166" s="13" t="s">
        <v>86</v>
      </c>
      <c r="AY166" s="13" t="s">
        <v>123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3" t="s">
        <v>20</v>
      </c>
      <c r="BK166" s="142">
        <f t="shared" si="19"/>
        <v>0</v>
      </c>
      <c r="BL166" s="13" t="s">
        <v>185</v>
      </c>
      <c r="BM166" s="13" t="s">
        <v>286</v>
      </c>
    </row>
    <row r="167" spans="2:65" s="1" customFormat="1" ht="31.5" customHeight="1" x14ac:dyDescent="0.3">
      <c r="B167" s="109"/>
      <c r="C167" s="143" t="s">
        <v>287</v>
      </c>
      <c r="D167" s="143" t="s">
        <v>155</v>
      </c>
      <c r="E167" s="144" t="s">
        <v>288</v>
      </c>
      <c r="F167" s="221" t="s">
        <v>289</v>
      </c>
      <c r="G167" s="222"/>
      <c r="H167" s="222"/>
      <c r="I167" s="222"/>
      <c r="J167" s="145" t="s">
        <v>290</v>
      </c>
      <c r="K167" s="146">
        <v>0.378</v>
      </c>
      <c r="L167" s="223">
        <v>0</v>
      </c>
      <c r="M167" s="222"/>
      <c r="N167" s="223">
        <f t="shared" si="10"/>
        <v>0</v>
      </c>
      <c r="O167" s="212"/>
      <c r="P167" s="212"/>
      <c r="Q167" s="212"/>
      <c r="R167" s="111"/>
      <c r="T167" s="139" t="s">
        <v>3</v>
      </c>
      <c r="U167" s="36" t="s">
        <v>39</v>
      </c>
      <c r="V167" s="140">
        <v>0</v>
      </c>
      <c r="W167" s="140">
        <f t="shared" si="11"/>
        <v>0</v>
      </c>
      <c r="X167" s="140">
        <v>3.3300000000000003E-2</v>
      </c>
      <c r="Y167" s="140">
        <f t="shared" si="12"/>
        <v>1.2587400000000002E-2</v>
      </c>
      <c r="Z167" s="140">
        <v>0</v>
      </c>
      <c r="AA167" s="141">
        <f t="shared" si="13"/>
        <v>0</v>
      </c>
      <c r="AR167" s="13" t="s">
        <v>250</v>
      </c>
      <c r="AT167" s="13" t="s">
        <v>155</v>
      </c>
      <c r="AU167" s="13" t="s">
        <v>86</v>
      </c>
      <c r="AY167" s="13" t="s">
        <v>123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3" t="s">
        <v>20</v>
      </c>
      <c r="BK167" s="142">
        <f t="shared" si="19"/>
        <v>0</v>
      </c>
      <c r="BL167" s="13" t="s">
        <v>185</v>
      </c>
      <c r="BM167" s="13" t="s">
        <v>291</v>
      </c>
    </row>
    <row r="168" spans="2:65" s="1" customFormat="1" ht="31.5" customHeight="1" x14ac:dyDescent="0.3">
      <c r="B168" s="109"/>
      <c r="C168" s="143" t="s">
        <v>292</v>
      </c>
      <c r="D168" s="143" t="s">
        <v>155</v>
      </c>
      <c r="E168" s="144" t="s">
        <v>293</v>
      </c>
      <c r="F168" s="221" t="s">
        <v>294</v>
      </c>
      <c r="G168" s="222"/>
      <c r="H168" s="222"/>
      <c r="I168" s="222"/>
      <c r="J168" s="145" t="s">
        <v>290</v>
      </c>
      <c r="K168" s="146">
        <v>0.252</v>
      </c>
      <c r="L168" s="223">
        <v>0</v>
      </c>
      <c r="M168" s="222"/>
      <c r="N168" s="223">
        <f t="shared" si="10"/>
        <v>0</v>
      </c>
      <c r="O168" s="212"/>
      <c r="P168" s="212"/>
      <c r="Q168" s="212"/>
      <c r="R168" s="111"/>
      <c r="T168" s="139" t="s">
        <v>3</v>
      </c>
      <c r="U168" s="36" t="s">
        <v>39</v>
      </c>
      <c r="V168" s="140">
        <v>0</v>
      </c>
      <c r="W168" s="140">
        <f t="shared" si="11"/>
        <v>0</v>
      </c>
      <c r="X168" s="140">
        <v>8.72E-2</v>
      </c>
      <c r="Y168" s="140">
        <f t="shared" si="12"/>
        <v>2.1974400000000002E-2</v>
      </c>
      <c r="Z168" s="140">
        <v>0</v>
      </c>
      <c r="AA168" s="141">
        <f t="shared" si="13"/>
        <v>0</v>
      </c>
      <c r="AR168" s="13" t="s">
        <v>250</v>
      </c>
      <c r="AT168" s="13" t="s">
        <v>155</v>
      </c>
      <c r="AU168" s="13" t="s">
        <v>86</v>
      </c>
      <c r="AY168" s="13" t="s">
        <v>123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3" t="s">
        <v>20</v>
      </c>
      <c r="BK168" s="142">
        <f t="shared" si="19"/>
        <v>0</v>
      </c>
      <c r="BL168" s="13" t="s">
        <v>185</v>
      </c>
      <c r="BM168" s="13" t="s">
        <v>295</v>
      </c>
    </row>
    <row r="169" spans="2:65" s="1" customFormat="1" ht="31.5" customHeight="1" x14ac:dyDescent="0.3">
      <c r="B169" s="109"/>
      <c r="C169" s="135" t="s">
        <v>296</v>
      </c>
      <c r="D169" s="135" t="s">
        <v>124</v>
      </c>
      <c r="E169" s="136" t="s">
        <v>297</v>
      </c>
      <c r="F169" s="211" t="s">
        <v>298</v>
      </c>
      <c r="G169" s="212"/>
      <c r="H169" s="212"/>
      <c r="I169" s="212"/>
      <c r="J169" s="137" t="s">
        <v>220</v>
      </c>
      <c r="K169" s="138">
        <v>25.18</v>
      </c>
      <c r="L169" s="213">
        <v>0</v>
      </c>
      <c r="M169" s="212"/>
      <c r="N169" s="213">
        <f t="shared" si="10"/>
        <v>0</v>
      </c>
      <c r="O169" s="212"/>
      <c r="P169" s="212"/>
      <c r="Q169" s="212"/>
      <c r="R169" s="111"/>
      <c r="T169" s="139" t="s">
        <v>3</v>
      </c>
      <c r="U169" s="36" t="s">
        <v>39</v>
      </c>
      <c r="V169" s="140">
        <v>0.11799999999999999</v>
      </c>
      <c r="W169" s="140">
        <f t="shared" si="11"/>
        <v>2.9712399999999999</v>
      </c>
      <c r="X169" s="140">
        <v>0</v>
      </c>
      <c r="Y169" s="140">
        <f t="shared" si="12"/>
        <v>0</v>
      </c>
      <c r="Z169" s="140">
        <v>0</v>
      </c>
      <c r="AA169" s="141">
        <f t="shared" si="13"/>
        <v>0</v>
      </c>
      <c r="AR169" s="13" t="s">
        <v>185</v>
      </c>
      <c r="AT169" s="13" t="s">
        <v>124</v>
      </c>
      <c r="AU169" s="13" t="s">
        <v>86</v>
      </c>
      <c r="AY169" s="13" t="s">
        <v>123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3" t="s">
        <v>20</v>
      </c>
      <c r="BK169" s="142">
        <f t="shared" si="19"/>
        <v>0</v>
      </c>
      <c r="BL169" s="13" t="s">
        <v>185</v>
      </c>
      <c r="BM169" s="13" t="s">
        <v>299</v>
      </c>
    </row>
    <row r="170" spans="2:65" s="1" customFormat="1" ht="22.5" customHeight="1" x14ac:dyDescent="0.3">
      <c r="B170" s="109"/>
      <c r="C170" s="143" t="s">
        <v>300</v>
      </c>
      <c r="D170" s="143" t="s">
        <v>155</v>
      </c>
      <c r="E170" s="144" t="s">
        <v>301</v>
      </c>
      <c r="F170" s="221" t="s">
        <v>302</v>
      </c>
      <c r="G170" s="222"/>
      <c r="H170" s="222"/>
      <c r="I170" s="222"/>
      <c r="J170" s="145" t="s">
        <v>192</v>
      </c>
      <c r="K170" s="146">
        <v>0.28499999999999998</v>
      </c>
      <c r="L170" s="223">
        <v>0</v>
      </c>
      <c r="M170" s="222"/>
      <c r="N170" s="223">
        <f t="shared" si="10"/>
        <v>0</v>
      </c>
      <c r="O170" s="212"/>
      <c r="P170" s="212"/>
      <c r="Q170" s="212"/>
      <c r="R170" s="111"/>
      <c r="T170" s="139" t="s">
        <v>3</v>
      </c>
      <c r="U170" s="36" t="s">
        <v>39</v>
      </c>
      <c r="V170" s="140">
        <v>0</v>
      </c>
      <c r="W170" s="140">
        <f t="shared" si="11"/>
        <v>0</v>
      </c>
      <c r="X170" s="140">
        <v>0.55000000000000004</v>
      </c>
      <c r="Y170" s="140">
        <f t="shared" si="12"/>
        <v>0.15675</v>
      </c>
      <c r="Z170" s="140">
        <v>0</v>
      </c>
      <c r="AA170" s="141">
        <f t="shared" si="13"/>
        <v>0</v>
      </c>
      <c r="AR170" s="13" t="s">
        <v>250</v>
      </c>
      <c r="AT170" s="13" t="s">
        <v>155</v>
      </c>
      <c r="AU170" s="13" t="s">
        <v>86</v>
      </c>
      <c r="AY170" s="13" t="s">
        <v>123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3" t="s">
        <v>20</v>
      </c>
      <c r="BK170" s="142">
        <f t="shared" si="19"/>
        <v>0</v>
      </c>
      <c r="BL170" s="13" t="s">
        <v>185</v>
      </c>
      <c r="BM170" s="13" t="s">
        <v>303</v>
      </c>
    </row>
    <row r="171" spans="2:65" s="1" customFormat="1" ht="31.5" customHeight="1" x14ac:dyDescent="0.3">
      <c r="B171" s="109"/>
      <c r="C171" s="135" t="s">
        <v>304</v>
      </c>
      <c r="D171" s="135" t="s">
        <v>124</v>
      </c>
      <c r="E171" s="136" t="s">
        <v>305</v>
      </c>
      <c r="F171" s="211" t="s">
        <v>306</v>
      </c>
      <c r="G171" s="212"/>
      <c r="H171" s="212"/>
      <c r="I171" s="212"/>
      <c r="J171" s="137" t="s">
        <v>307</v>
      </c>
      <c r="K171" s="138">
        <v>175.88300000000001</v>
      </c>
      <c r="L171" s="213">
        <v>0</v>
      </c>
      <c r="M171" s="212"/>
      <c r="N171" s="213">
        <f t="shared" si="10"/>
        <v>0</v>
      </c>
      <c r="O171" s="212"/>
      <c r="P171" s="212"/>
      <c r="Q171" s="212"/>
      <c r="R171" s="111"/>
      <c r="T171" s="139" t="s">
        <v>3</v>
      </c>
      <c r="U171" s="36" t="s">
        <v>39</v>
      </c>
      <c r="V171" s="140">
        <v>0</v>
      </c>
      <c r="W171" s="140">
        <f t="shared" si="11"/>
        <v>0</v>
      </c>
      <c r="X171" s="140">
        <v>0</v>
      </c>
      <c r="Y171" s="140">
        <f t="shared" si="12"/>
        <v>0</v>
      </c>
      <c r="Z171" s="140">
        <v>0</v>
      </c>
      <c r="AA171" s="141">
        <f t="shared" si="13"/>
        <v>0</v>
      </c>
      <c r="AR171" s="13" t="s">
        <v>185</v>
      </c>
      <c r="AT171" s="13" t="s">
        <v>124</v>
      </c>
      <c r="AU171" s="13" t="s">
        <v>86</v>
      </c>
      <c r="AY171" s="13" t="s">
        <v>123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3" t="s">
        <v>20</v>
      </c>
      <c r="BK171" s="142">
        <f t="shared" si="19"/>
        <v>0</v>
      </c>
      <c r="BL171" s="13" t="s">
        <v>185</v>
      </c>
      <c r="BM171" s="13" t="s">
        <v>308</v>
      </c>
    </row>
    <row r="172" spans="2:65" s="9" customFormat="1" ht="29.85" customHeight="1" x14ac:dyDescent="0.3">
      <c r="B172" s="124"/>
      <c r="C172" s="125"/>
      <c r="D172" s="134" t="s">
        <v>104</v>
      </c>
      <c r="E172" s="134"/>
      <c r="F172" s="134"/>
      <c r="G172" s="134"/>
      <c r="H172" s="134"/>
      <c r="I172" s="134"/>
      <c r="J172" s="134"/>
      <c r="K172" s="134"/>
      <c r="L172" s="134"/>
      <c r="M172" s="134"/>
      <c r="N172" s="219">
        <f>BK172</f>
        <v>0</v>
      </c>
      <c r="O172" s="220"/>
      <c r="P172" s="220"/>
      <c r="Q172" s="220"/>
      <c r="R172" s="127"/>
      <c r="T172" s="128"/>
      <c r="U172" s="125"/>
      <c r="V172" s="125"/>
      <c r="W172" s="129">
        <f>SUM(W173:W175)</f>
        <v>18.462</v>
      </c>
      <c r="X172" s="125"/>
      <c r="Y172" s="129">
        <f>SUM(Y173:Y175)</f>
        <v>0.283308</v>
      </c>
      <c r="Z172" s="125"/>
      <c r="AA172" s="130">
        <f>SUM(AA173:AA175)</f>
        <v>0</v>
      </c>
      <c r="AR172" s="131" t="s">
        <v>86</v>
      </c>
      <c r="AT172" s="132" t="s">
        <v>73</v>
      </c>
      <c r="AU172" s="132" t="s">
        <v>20</v>
      </c>
      <c r="AY172" s="131" t="s">
        <v>123</v>
      </c>
      <c r="BK172" s="133">
        <f>SUM(BK173:BK175)</f>
        <v>0</v>
      </c>
    </row>
    <row r="173" spans="2:65" s="1" customFormat="1" ht="44.25" customHeight="1" x14ac:dyDescent="0.3">
      <c r="B173" s="109"/>
      <c r="C173" s="135" t="s">
        <v>309</v>
      </c>
      <c r="D173" s="135" t="s">
        <v>124</v>
      </c>
      <c r="E173" s="136" t="s">
        <v>310</v>
      </c>
      <c r="F173" s="211" t="s">
        <v>311</v>
      </c>
      <c r="G173" s="212"/>
      <c r="H173" s="212"/>
      <c r="I173" s="212"/>
      <c r="J173" s="137" t="s">
        <v>312</v>
      </c>
      <c r="K173" s="138">
        <v>246.16</v>
      </c>
      <c r="L173" s="213">
        <v>0</v>
      </c>
      <c r="M173" s="212"/>
      <c r="N173" s="213">
        <f>ROUND(L173*K173,2)</f>
        <v>0</v>
      </c>
      <c r="O173" s="212"/>
      <c r="P173" s="212"/>
      <c r="Q173" s="212"/>
      <c r="R173" s="111"/>
      <c r="T173" s="139" t="s">
        <v>3</v>
      </c>
      <c r="U173" s="36" t="s">
        <v>39</v>
      </c>
      <c r="V173" s="140">
        <v>7.4999999999999997E-2</v>
      </c>
      <c r="W173" s="140">
        <f>V173*K173</f>
        <v>18.462</v>
      </c>
      <c r="X173" s="140">
        <v>5.0000000000000002E-5</v>
      </c>
      <c r="Y173" s="140">
        <f>X173*K173</f>
        <v>1.2308000000000001E-2</v>
      </c>
      <c r="Z173" s="140">
        <v>0</v>
      </c>
      <c r="AA173" s="141">
        <f>Z173*K173</f>
        <v>0</v>
      </c>
      <c r="AR173" s="13" t="s">
        <v>185</v>
      </c>
      <c r="AT173" s="13" t="s">
        <v>124</v>
      </c>
      <c r="AU173" s="13" t="s">
        <v>86</v>
      </c>
      <c r="AY173" s="13" t="s">
        <v>123</v>
      </c>
      <c r="BE173" s="142">
        <f>IF(U173="základní",N173,0)</f>
        <v>0</v>
      </c>
      <c r="BF173" s="142">
        <f>IF(U173="snížená",N173,0)</f>
        <v>0</v>
      </c>
      <c r="BG173" s="142">
        <f>IF(U173="zákl. přenesená",N173,0)</f>
        <v>0</v>
      </c>
      <c r="BH173" s="142">
        <f>IF(U173="sníž. přenesená",N173,0)</f>
        <v>0</v>
      </c>
      <c r="BI173" s="142">
        <f>IF(U173="nulová",N173,0)</f>
        <v>0</v>
      </c>
      <c r="BJ173" s="13" t="s">
        <v>20</v>
      </c>
      <c r="BK173" s="142">
        <f>ROUND(L173*K173,2)</f>
        <v>0</v>
      </c>
      <c r="BL173" s="13" t="s">
        <v>185</v>
      </c>
      <c r="BM173" s="13" t="s">
        <v>313</v>
      </c>
    </row>
    <row r="174" spans="2:65" s="1" customFormat="1" ht="22.5" customHeight="1" x14ac:dyDescent="0.3">
      <c r="B174" s="109"/>
      <c r="C174" s="143" t="s">
        <v>314</v>
      </c>
      <c r="D174" s="143" t="s">
        <v>155</v>
      </c>
      <c r="E174" s="144" t="s">
        <v>315</v>
      </c>
      <c r="F174" s="221" t="s">
        <v>316</v>
      </c>
      <c r="G174" s="222"/>
      <c r="H174" s="222"/>
      <c r="I174" s="222"/>
      <c r="J174" s="145" t="s">
        <v>253</v>
      </c>
      <c r="K174" s="146">
        <v>0.27100000000000002</v>
      </c>
      <c r="L174" s="223">
        <v>0</v>
      </c>
      <c r="M174" s="222"/>
      <c r="N174" s="223">
        <f>ROUND(L174*K174,2)</f>
        <v>0</v>
      </c>
      <c r="O174" s="212"/>
      <c r="P174" s="212"/>
      <c r="Q174" s="212"/>
      <c r="R174" s="111"/>
      <c r="T174" s="139" t="s">
        <v>3</v>
      </c>
      <c r="U174" s="36" t="s">
        <v>39</v>
      </c>
      <c r="V174" s="140">
        <v>0</v>
      </c>
      <c r="W174" s="140">
        <f>V174*K174</f>
        <v>0</v>
      </c>
      <c r="X174" s="140">
        <v>1</v>
      </c>
      <c r="Y174" s="140">
        <f>X174*K174</f>
        <v>0.27100000000000002</v>
      </c>
      <c r="Z174" s="140">
        <v>0</v>
      </c>
      <c r="AA174" s="141">
        <f>Z174*K174</f>
        <v>0</v>
      </c>
      <c r="AR174" s="13" t="s">
        <v>250</v>
      </c>
      <c r="AT174" s="13" t="s">
        <v>155</v>
      </c>
      <c r="AU174" s="13" t="s">
        <v>86</v>
      </c>
      <c r="AY174" s="13" t="s">
        <v>123</v>
      </c>
      <c r="BE174" s="142">
        <f>IF(U174="základní",N174,0)</f>
        <v>0</v>
      </c>
      <c r="BF174" s="142">
        <f>IF(U174="snížená",N174,0)</f>
        <v>0</v>
      </c>
      <c r="BG174" s="142">
        <f>IF(U174="zákl. přenesená",N174,0)</f>
        <v>0</v>
      </c>
      <c r="BH174" s="142">
        <f>IF(U174="sníž. přenesená",N174,0)</f>
        <v>0</v>
      </c>
      <c r="BI174" s="142">
        <f>IF(U174="nulová",N174,0)</f>
        <v>0</v>
      </c>
      <c r="BJ174" s="13" t="s">
        <v>20</v>
      </c>
      <c r="BK174" s="142">
        <f>ROUND(L174*K174,2)</f>
        <v>0</v>
      </c>
      <c r="BL174" s="13" t="s">
        <v>185</v>
      </c>
      <c r="BM174" s="13" t="s">
        <v>317</v>
      </c>
    </row>
    <row r="175" spans="2:65" s="1" customFormat="1" ht="31.5" customHeight="1" x14ac:dyDescent="0.3">
      <c r="B175" s="109"/>
      <c r="C175" s="135" t="s">
        <v>318</v>
      </c>
      <c r="D175" s="135" t="s">
        <v>124</v>
      </c>
      <c r="E175" s="136" t="s">
        <v>319</v>
      </c>
      <c r="F175" s="211" t="s">
        <v>320</v>
      </c>
      <c r="G175" s="212"/>
      <c r="H175" s="212"/>
      <c r="I175" s="212"/>
      <c r="J175" s="137" t="s">
        <v>307</v>
      </c>
      <c r="K175" s="138">
        <v>288.69799999999998</v>
      </c>
      <c r="L175" s="213">
        <v>0</v>
      </c>
      <c r="M175" s="212"/>
      <c r="N175" s="213">
        <f>ROUND(L175*K175,2)</f>
        <v>0</v>
      </c>
      <c r="O175" s="212"/>
      <c r="P175" s="212"/>
      <c r="Q175" s="212"/>
      <c r="R175" s="111"/>
      <c r="T175" s="139" t="s">
        <v>3</v>
      </c>
      <c r="U175" s="36" t="s">
        <v>39</v>
      </c>
      <c r="V175" s="140">
        <v>0</v>
      </c>
      <c r="W175" s="140">
        <f>V175*K175</f>
        <v>0</v>
      </c>
      <c r="X175" s="140">
        <v>0</v>
      </c>
      <c r="Y175" s="140">
        <f>X175*K175</f>
        <v>0</v>
      </c>
      <c r="Z175" s="140">
        <v>0</v>
      </c>
      <c r="AA175" s="141">
        <f>Z175*K175</f>
        <v>0</v>
      </c>
      <c r="AR175" s="13" t="s">
        <v>185</v>
      </c>
      <c r="AT175" s="13" t="s">
        <v>124</v>
      </c>
      <c r="AU175" s="13" t="s">
        <v>86</v>
      </c>
      <c r="AY175" s="13" t="s">
        <v>123</v>
      </c>
      <c r="BE175" s="142">
        <f>IF(U175="základní",N175,0)</f>
        <v>0</v>
      </c>
      <c r="BF175" s="142">
        <f>IF(U175="snížená",N175,0)</f>
        <v>0</v>
      </c>
      <c r="BG175" s="142">
        <f>IF(U175="zákl. přenesená",N175,0)</f>
        <v>0</v>
      </c>
      <c r="BH175" s="142">
        <f>IF(U175="sníž. přenesená",N175,0)</f>
        <v>0</v>
      </c>
      <c r="BI175" s="142">
        <f>IF(U175="nulová",N175,0)</f>
        <v>0</v>
      </c>
      <c r="BJ175" s="13" t="s">
        <v>20</v>
      </c>
      <c r="BK175" s="142">
        <f>ROUND(L175*K175,2)</f>
        <v>0</v>
      </c>
      <c r="BL175" s="13" t="s">
        <v>185</v>
      </c>
      <c r="BM175" s="13" t="s">
        <v>321</v>
      </c>
    </row>
    <row r="176" spans="2:65" s="9" customFormat="1" ht="29.85" customHeight="1" x14ac:dyDescent="0.3">
      <c r="B176" s="124"/>
      <c r="C176" s="125"/>
      <c r="D176" s="134" t="s">
        <v>105</v>
      </c>
      <c r="E176" s="134"/>
      <c r="F176" s="134"/>
      <c r="G176" s="134"/>
      <c r="H176" s="134"/>
      <c r="I176" s="134"/>
      <c r="J176" s="134"/>
      <c r="K176" s="134"/>
      <c r="L176" s="134"/>
      <c r="M176" s="134"/>
      <c r="N176" s="219">
        <f>BK176</f>
        <v>0</v>
      </c>
      <c r="O176" s="220"/>
      <c r="P176" s="220"/>
      <c r="Q176" s="220"/>
      <c r="R176" s="127"/>
      <c r="T176" s="128"/>
      <c r="U176" s="125"/>
      <c r="V176" s="125"/>
      <c r="W176" s="129">
        <f>SUM(W177:W181)</f>
        <v>58.703274000000008</v>
      </c>
      <c r="X176" s="125"/>
      <c r="Y176" s="129">
        <f>SUM(Y177:Y181)</f>
        <v>2.7743760000000003E-2</v>
      </c>
      <c r="Z176" s="125"/>
      <c r="AA176" s="130">
        <f>SUM(AA177:AA181)</f>
        <v>0</v>
      </c>
      <c r="AR176" s="131" t="s">
        <v>86</v>
      </c>
      <c r="AT176" s="132" t="s">
        <v>73</v>
      </c>
      <c r="AU176" s="132" t="s">
        <v>20</v>
      </c>
      <c r="AY176" s="131" t="s">
        <v>123</v>
      </c>
      <c r="BK176" s="133">
        <f>SUM(BK177:BK181)</f>
        <v>0</v>
      </c>
    </row>
    <row r="177" spans="2:65" s="1" customFormat="1" ht="31.5" customHeight="1" x14ac:dyDescent="0.3">
      <c r="B177" s="109"/>
      <c r="C177" s="135" t="s">
        <v>322</v>
      </c>
      <c r="D177" s="135" t="s">
        <v>124</v>
      </c>
      <c r="E177" s="136" t="s">
        <v>323</v>
      </c>
      <c r="F177" s="211" t="s">
        <v>324</v>
      </c>
      <c r="G177" s="212"/>
      <c r="H177" s="212"/>
      <c r="I177" s="212"/>
      <c r="J177" s="137" t="s">
        <v>127</v>
      </c>
      <c r="K177" s="138">
        <v>63.054000000000002</v>
      </c>
      <c r="L177" s="213">
        <v>0</v>
      </c>
      <c r="M177" s="212"/>
      <c r="N177" s="213">
        <f>ROUND(L177*K177,2)</f>
        <v>0</v>
      </c>
      <c r="O177" s="212"/>
      <c r="P177" s="212"/>
      <c r="Q177" s="212"/>
      <c r="R177" s="111"/>
      <c r="T177" s="139" t="s">
        <v>3</v>
      </c>
      <c r="U177" s="36" t="s">
        <v>39</v>
      </c>
      <c r="V177" s="140">
        <v>0.1</v>
      </c>
      <c r="W177" s="140">
        <f>V177*K177</f>
        <v>6.3054000000000006</v>
      </c>
      <c r="X177" s="140">
        <v>6.9999999999999994E-5</v>
      </c>
      <c r="Y177" s="140">
        <f>X177*K177</f>
        <v>4.41378E-3</v>
      </c>
      <c r="Z177" s="140">
        <v>0</v>
      </c>
      <c r="AA177" s="141">
        <f>Z177*K177</f>
        <v>0</v>
      </c>
      <c r="AR177" s="13" t="s">
        <v>185</v>
      </c>
      <c r="AT177" s="13" t="s">
        <v>124</v>
      </c>
      <c r="AU177" s="13" t="s">
        <v>86</v>
      </c>
      <c r="AY177" s="13" t="s">
        <v>123</v>
      </c>
      <c r="BE177" s="142">
        <f>IF(U177="základní",N177,0)</f>
        <v>0</v>
      </c>
      <c r="BF177" s="142">
        <f>IF(U177="snížená",N177,0)</f>
        <v>0</v>
      </c>
      <c r="BG177" s="142">
        <f>IF(U177="zákl. přenesená",N177,0)</f>
        <v>0</v>
      </c>
      <c r="BH177" s="142">
        <f>IF(U177="sníž. přenesená",N177,0)</f>
        <v>0</v>
      </c>
      <c r="BI177" s="142">
        <f>IF(U177="nulová",N177,0)</f>
        <v>0</v>
      </c>
      <c r="BJ177" s="13" t="s">
        <v>20</v>
      </c>
      <c r="BK177" s="142">
        <f>ROUND(L177*K177,2)</f>
        <v>0</v>
      </c>
      <c r="BL177" s="13" t="s">
        <v>185</v>
      </c>
      <c r="BM177" s="13" t="s">
        <v>325</v>
      </c>
    </row>
    <row r="178" spans="2:65" s="1" customFormat="1" ht="31.5" customHeight="1" x14ac:dyDescent="0.3">
      <c r="B178" s="109"/>
      <c r="C178" s="135" t="s">
        <v>326</v>
      </c>
      <c r="D178" s="135" t="s">
        <v>124</v>
      </c>
      <c r="E178" s="136" t="s">
        <v>327</v>
      </c>
      <c r="F178" s="211" t="s">
        <v>328</v>
      </c>
      <c r="G178" s="212"/>
      <c r="H178" s="212"/>
      <c r="I178" s="212"/>
      <c r="J178" s="137" t="s">
        <v>127</v>
      </c>
      <c r="K178" s="138">
        <v>63.054000000000002</v>
      </c>
      <c r="L178" s="213">
        <v>0</v>
      </c>
      <c r="M178" s="212"/>
      <c r="N178" s="213">
        <f>ROUND(L178*K178,2)</f>
        <v>0</v>
      </c>
      <c r="O178" s="212"/>
      <c r="P178" s="212"/>
      <c r="Q178" s="212"/>
      <c r="R178" s="111"/>
      <c r="T178" s="139" t="s">
        <v>3</v>
      </c>
      <c r="U178" s="36" t="s">
        <v>39</v>
      </c>
      <c r="V178" s="140">
        <v>0.13300000000000001</v>
      </c>
      <c r="W178" s="140">
        <f>V178*K178</f>
        <v>8.3861820000000016</v>
      </c>
      <c r="X178" s="140">
        <v>8.0000000000000007E-5</v>
      </c>
      <c r="Y178" s="140">
        <f>X178*K178</f>
        <v>5.0443200000000006E-3</v>
      </c>
      <c r="Z178" s="140">
        <v>0</v>
      </c>
      <c r="AA178" s="141">
        <f>Z178*K178</f>
        <v>0</v>
      </c>
      <c r="AR178" s="13" t="s">
        <v>185</v>
      </c>
      <c r="AT178" s="13" t="s">
        <v>124</v>
      </c>
      <c r="AU178" s="13" t="s">
        <v>86</v>
      </c>
      <c r="AY178" s="13" t="s">
        <v>123</v>
      </c>
      <c r="BE178" s="142">
        <f>IF(U178="základní",N178,0)</f>
        <v>0</v>
      </c>
      <c r="BF178" s="142">
        <f>IF(U178="snížená",N178,0)</f>
        <v>0</v>
      </c>
      <c r="BG178" s="142">
        <f>IF(U178="zákl. přenesená",N178,0)</f>
        <v>0</v>
      </c>
      <c r="BH178" s="142">
        <f>IF(U178="sníž. přenesená",N178,0)</f>
        <v>0</v>
      </c>
      <c r="BI178" s="142">
        <f>IF(U178="nulová",N178,0)</f>
        <v>0</v>
      </c>
      <c r="BJ178" s="13" t="s">
        <v>20</v>
      </c>
      <c r="BK178" s="142">
        <f>ROUND(L178*K178,2)</f>
        <v>0</v>
      </c>
      <c r="BL178" s="13" t="s">
        <v>185</v>
      </c>
      <c r="BM178" s="13" t="s">
        <v>329</v>
      </c>
    </row>
    <row r="179" spans="2:65" s="1" customFormat="1" ht="31.5" customHeight="1" x14ac:dyDescent="0.3">
      <c r="B179" s="109"/>
      <c r="C179" s="135" t="s">
        <v>330</v>
      </c>
      <c r="D179" s="135" t="s">
        <v>124</v>
      </c>
      <c r="E179" s="136" t="s">
        <v>331</v>
      </c>
      <c r="F179" s="211" t="s">
        <v>332</v>
      </c>
      <c r="G179" s="212"/>
      <c r="H179" s="212"/>
      <c r="I179" s="212"/>
      <c r="J179" s="137" t="s">
        <v>127</v>
      </c>
      <c r="K179" s="138">
        <v>63.054000000000002</v>
      </c>
      <c r="L179" s="213">
        <v>0</v>
      </c>
      <c r="M179" s="212"/>
      <c r="N179" s="213">
        <f>ROUND(L179*K179,2)</f>
        <v>0</v>
      </c>
      <c r="O179" s="212"/>
      <c r="P179" s="212"/>
      <c r="Q179" s="212"/>
      <c r="R179" s="111"/>
      <c r="T179" s="139" t="s">
        <v>3</v>
      </c>
      <c r="U179" s="36" t="s">
        <v>39</v>
      </c>
      <c r="V179" s="140">
        <v>0.34200000000000003</v>
      </c>
      <c r="W179" s="140">
        <f>V179*K179</f>
        <v>21.564468000000002</v>
      </c>
      <c r="X179" s="140">
        <v>0</v>
      </c>
      <c r="Y179" s="140">
        <f>X179*K179</f>
        <v>0</v>
      </c>
      <c r="Z179" s="140">
        <v>0</v>
      </c>
      <c r="AA179" s="141">
        <f>Z179*K179</f>
        <v>0</v>
      </c>
      <c r="AR179" s="13" t="s">
        <v>185</v>
      </c>
      <c r="AT179" s="13" t="s">
        <v>124</v>
      </c>
      <c r="AU179" s="13" t="s">
        <v>86</v>
      </c>
      <c r="AY179" s="13" t="s">
        <v>123</v>
      </c>
      <c r="BE179" s="142">
        <f>IF(U179="základní",N179,0)</f>
        <v>0</v>
      </c>
      <c r="BF179" s="142">
        <f>IF(U179="snížená",N179,0)</f>
        <v>0</v>
      </c>
      <c r="BG179" s="142">
        <f>IF(U179="zákl. přenesená",N179,0)</f>
        <v>0</v>
      </c>
      <c r="BH179" s="142">
        <f>IF(U179="sníž. přenesená",N179,0)</f>
        <v>0</v>
      </c>
      <c r="BI179" s="142">
        <f>IF(U179="nulová",N179,0)</f>
        <v>0</v>
      </c>
      <c r="BJ179" s="13" t="s">
        <v>20</v>
      </c>
      <c r="BK179" s="142">
        <f>ROUND(L179*K179,2)</f>
        <v>0</v>
      </c>
      <c r="BL179" s="13" t="s">
        <v>185</v>
      </c>
      <c r="BM179" s="13" t="s">
        <v>333</v>
      </c>
    </row>
    <row r="180" spans="2:65" s="1" customFormat="1" ht="31.5" customHeight="1" x14ac:dyDescent="0.3">
      <c r="B180" s="109"/>
      <c r="C180" s="135" t="s">
        <v>334</v>
      </c>
      <c r="D180" s="135" t="s">
        <v>124</v>
      </c>
      <c r="E180" s="136" t="s">
        <v>335</v>
      </c>
      <c r="F180" s="211" t="s">
        <v>336</v>
      </c>
      <c r="G180" s="212"/>
      <c r="H180" s="212"/>
      <c r="I180" s="212"/>
      <c r="J180" s="137" t="s">
        <v>127</v>
      </c>
      <c r="K180" s="138">
        <v>63.054000000000002</v>
      </c>
      <c r="L180" s="213">
        <v>0</v>
      </c>
      <c r="M180" s="212"/>
      <c r="N180" s="213">
        <f>ROUND(L180*K180,2)</f>
        <v>0</v>
      </c>
      <c r="O180" s="212"/>
      <c r="P180" s="212"/>
      <c r="Q180" s="212"/>
      <c r="R180" s="111"/>
      <c r="T180" s="139" t="s">
        <v>3</v>
      </c>
      <c r="U180" s="36" t="s">
        <v>39</v>
      </c>
      <c r="V180" s="140">
        <v>0.184</v>
      </c>
      <c r="W180" s="140">
        <f>V180*K180</f>
        <v>11.601936</v>
      </c>
      <c r="X180" s="140">
        <v>1.7000000000000001E-4</v>
      </c>
      <c r="Y180" s="140">
        <f>X180*K180</f>
        <v>1.0719180000000002E-2</v>
      </c>
      <c r="Z180" s="140">
        <v>0</v>
      </c>
      <c r="AA180" s="141">
        <f>Z180*K180</f>
        <v>0</v>
      </c>
      <c r="AR180" s="13" t="s">
        <v>185</v>
      </c>
      <c r="AT180" s="13" t="s">
        <v>124</v>
      </c>
      <c r="AU180" s="13" t="s">
        <v>86</v>
      </c>
      <c r="AY180" s="13" t="s">
        <v>123</v>
      </c>
      <c r="BE180" s="142">
        <f>IF(U180="základní",N180,0)</f>
        <v>0</v>
      </c>
      <c r="BF180" s="142">
        <f>IF(U180="snížená",N180,0)</f>
        <v>0</v>
      </c>
      <c r="BG180" s="142">
        <f>IF(U180="zákl. přenesená",N180,0)</f>
        <v>0</v>
      </c>
      <c r="BH180" s="142">
        <f>IF(U180="sníž. přenesená",N180,0)</f>
        <v>0</v>
      </c>
      <c r="BI180" s="142">
        <f>IF(U180="nulová",N180,0)</f>
        <v>0</v>
      </c>
      <c r="BJ180" s="13" t="s">
        <v>20</v>
      </c>
      <c r="BK180" s="142">
        <f>ROUND(L180*K180,2)</f>
        <v>0</v>
      </c>
      <c r="BL180" s="13" t="s">
        <v>185</v>
      </c>
      <c r="BM180" s="13" t="s">
        <v>337</v>
      </c>
    </row>
    <row r="181" spans="2:65" s="1" customFormat="1" ht="31.5" customHeight="1" x14ac:dyDescent="0.3">
      <c r="B181" s="109"/>
      <c r="C181" s="135" t="s">
        <v>338</v>
      </c>
      <c r="D181" s="135" t="s">
        <v>124</v>
      </c>
      <c r="E181" s="136" t="s">
        <v>339</v>
      </c>
      <c r="F181" s="211" t="s">
        <v>340</v>
      </c>
      <c r="G181" s="212"/>
      <c r="H181" s="212"/>
      <c r="I181" s="212"/>
      <c r="J181" s="137" t="s">
        <v>127</v>
      </c>
      <c r="K181" s="138">
        <v>63.054000000000002</v>
      </c>
      <c r="L181" s="213">
        <v>0</v>
      </c>
      <c r="M181" s="212"/>
      <c r="N181" s="213">
        <f>ROUND(L181*K181,2)</f>
        <v>0</v>
      </c>
      <c r="O181" s="212"/>
      <c r="P181" s="212"/>
      <c r="Q181" s="212"/>
      <c r="R181" s="111"/>
      <c r="T181" s="139" t="s">
        <v>3</v>
      </c>
      <c r="U181" s="147" t="s">
        <v>39</v>
      </c>
      <c r="V181" s="148">
        <v>0.17199999999999999</v>
      </c>
      <c r="W181" s="148">
        <f>V181*K181</f>
        <v>10.845288</v>
      </c>
      <c r="X181" s="148">
        <v>1.2E-4</v>
      </c>
      <c r="Y181" s="148">
        <f>X181*K181</f>
        <v>7.5664800000000004E-3</v>
      </c>
      <c r="Z181" s="148">
        <v>0</v>
      </c>
      <c r="AA181" s="149">
        <f>Z181*K181</f>
        <v>0</v>
      </c>
      <c r="AR181" s="13" t="s">
        <v>185</v>
      </c>
      <c r="AT181" s="13" t="s">
        <v>124</v>
      </c>
      <c r="AU181" s="13" t="s">
        <v>86</v>
      </c>
      <c r="AY181" s="13" t="s">
        <v>123</v>
      </c>
      <c r="BE181" s="142">
        <f>IF(U181="základní",N181,0)</f>
        <v>0</v>
      </c>
      <c r="BF181" s="142">
        <f>IF(U181="snížená",N181,0)</f>
        <v>0</v>
      </c>
      <c r="BG181" s="142">
        <f>IF(U181="zákl. přenesená",N181,0)</f>
        <v>0</v>
      </c>
      <c r="BH181" s="142">
        <f>IF(U181="sníž. přenesená",N181,0)</f>
        <v>0</v>
      </c>
      <c r="BI181" s="142">
        <f>IF(U181="nulová",N181,0)</f>
        <v>0</v>
      </c>
      <c r="BJ181" s="13" t="s">
        <v>20</v>
      </c>
      <c r="BK181" s="142">
        <f>ROUND(L181*K181,2)</f>
        <v>0</v>
      </c>
      <c r="BL181" s="13" t="s">
        <v>185</v>
      </c>
      <c r="BM181" s="13" t="s">
        <v>341</v>
      </c>
    </row>
    <row r="182" spans="2:65" s="1" customFormat="1" ht="6.95" customHeight="1" x14ac:dyDescent="0.3">
      <c r="B182" s="51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3"/>
    </row>
  </sheetData>
  <mergeCells count="230">
    <mergeCell ref="N159:Q159"/>
    <mergeCell ref="N161:Q161"/>
    <mergeCell ref="N162:Q162"/>
    <mergeCell ref="N172:Q172"/>
    <mergeCell ref="N176:Q176"/>
    <mergeCell ref="H1:K1"/>
    <mergeCell ref="S2:AC2"/>
    <mergeCell ref="F179:I179"/>
    <mergeCell ref="L179:M179"/>
    <mergeCell ref="N179:Q179"/>
    <mergeCell ref="F171:I171"/>
    <mergeCell ref="L171:M171"/>
    <mergeCell ref="N171:Q171"/>
    <mergeCell ref="F173:I173"/>
    <mergeCell ref="L173:M173"/>
    <mergeCell ref="N173:Q173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F180:I180"/>
    <mergeCell ref="L180:M180"/>
    <mergeCell ref="N180:Q180"/>
    <mergeCell ref="F181:I181"/>
    <mergeCell ref="L181:M181"/>
    <mergeCell ref="N181:Q181"/>
    <mergeCell ref="F175:I175"/>
    <mergeCell ref="L175:M175"/>
    <mergeCell ref="N175:Q175"/>
    <mergeCell ref="F177:I177"/>
    <mergeCell ref="L177:M177"/>
    <mergeCell ref="N177:Q177"/>
    <mergeCell ref="F178:I178"/>
    <mergeCell ref="L178:M178"/>
    <mergeCell ref="N178:Q178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0:I160"/>
    <mergeCell ref="L160:M160"/>
    <mergeCell ref="N160:Q160"/>
    <mergeCell ref="F163:I163"/>
    <mergeCell ref="L163:M163"/>
    <mergeCell ref="N163:Q163"/>
    <mergeCell ref="F164:I164"/>
    <mergeCell ref="L164:M164"/>
    <mergeCell ref="N164:Q164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2:I152"/>
    <mergeCell ref="L152:M152"/>
    <mergeCell ref="N152:Q152"/>
    <mergeCell ref="F153:I153"/>
    <mergeCell ref="L153:M153"/>
    <mergeCell ref="N153:Q153"/>
    <mergeCell ref="F155:I155"/>
    <mergeCell ref="L155:M155"/>
    <mergeCell ref="N155:Q155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4:I124"/>
    <mergeCell ref="L124:M124"/>
    <mergeCell ref="N124:Q124"/>
    <mergeCell ref="F126:I126"/>
    <mergeCell ref="L126:M126"/>
    <mergeCell ref="N126:Q126"/>
    <mergeCell ref="F127:I127"/>
    <mergeCell ref="L127:M127"/>
    <mergeCell ref="N127:Q127"/>
    <mergeCell ref="N125:Q125"/>
    <mergeCell ref="M116:Q116"/>
    <mergeCell ref="F118:I118"/>
    <mergeCell ref="L118:M118"/>
    <mergeCell ref="N118:Q118"/>
    <mergeCell ref="F122:I122"/>
    <mergeCell ref="L122:M122"/>
    <mergeCell ref="N122:Q122"/>
    <mergeCell ref="F123:I123"/>
    <mergeCell ref="L123:M123"/>
    <mergeCell ref="N123:Q123"/>
    <mergeCell ref="N119:Q119"/>
    <mergeCell ref="N120:Q120"/>
    <mergeCell ref="N121:Q121"/>
    <mergeCell ref="N99:Q99"/>
    <mergeCell ref="D100:H100"/>
    <mergeCell ref="N100:Q100"/>
    <mergeCell ref="L102:Q102"/>
    <mergeCell ref="C108:Q108"/>
    <mergeCell ref="F110:P110"/>
    <mergeCell ref="F111:P111"/>
    <mergeCell ref="M113:P113"/>
    <mergeCell ref="M115:Q11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tooltip="Krycí list rozpočtu" display="1) Krycí list rozpočtu" xr:uid="{00000000-0004-0000-0100-000000000000}"/>
    <hyperlink ref="H1:K1" location="C86" tooltip="Rekapitulace rozpočtu" display="2) Rekapitulace rozpočtu" xr:uid="{00000000-0004-0000-0100-000001000000}"/>
    <hyperlink ref="L1" location="C118" tooltip="Rozpočet" display="3) Rozpočet" xr:uid="{00000000-0004-0000-0100-000002000000}"/>
    <hyperlink ref="S1:T1" location="'Rekapitulace stavby'!C2" tooltip="Rekapitulace stavby" display="Rekapitulace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779-001 - Stavební údržba...</vt:lpstr>
      <vt:lpstr>'779-001 - Stavební údržba...'!Názvy_tisku</vt:lpstr>
      <vt:lpstr>'Rekapitulace stavby'!Názvy_tisku</vt:lpstr>
      <vt:lpstr>'779-001 - Stavební údržba...'!Oblast_tisku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Ludva</dc:creator>
  <cp:lastModifiedBy>Petra Švábová</cp:lastModifiedBy>
  <cp:lastPrinted>2019-02-20T13:15:16Z</cp:lastPrinted>
  <dcterms:created xsi:type="dcterms:W3CDTF">2019-02-20T05:31:42Z</dcterms:created>
  <dcterms:modified xsi:type="dcterms:W3CDTF">2019-06-10T07:47:10Z</dcterms:modified>
</cp:coreProperties>
</file>