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Projekty\PRV_4.1_výzva_52_PRV_2022\PIGAGRO\ŽV NEEURI\VO\VO\Strecha\"/>
    </mc:Choice>
  </mc:AlternateContent>
  <bookViews>
    <workbookView xWindow="0" yWindow="0" windowWidth="28800" windowHeight="12435" tabRatio="500" activeTab="3"/>
  </bookViews>
  <sheets>
    <sheet name="Prehlad" sheetId="3" r:id="rId1"/>
    <sheet name="Figury" sheetId="4" r:id="rId2"/>
    <sheet name="Rekapitulacia" sheetId="5" r:id="rId3"/>
    <sheet name="Kryci list" sheetId="6" r:id="rId4"/>
  </sheets>
  <definedNames>
    <definedName name="fakt1R">#REF!</definedName>
    <definedName name="_xlnm.Print_Titles" localSheetId="1">Figury!$8:$10</definedName>
    <definedName name="_xlnm.Print_Titles" localSheetId="0">Prehlad!$8:$10</definedName>
    <definedName name="_xlnm.Print_Titles" localSheetId="2">Rekapitulacia!$8:$10</definedName>
    <definedName name="_xlnm.Print_Area" localSheetId="1">Figury!$A:$D</definedName>
    <definedName name="_xlnm.Print_Area" localSheetId="3">'Kryci list'!$A:$J</definedName>
    <definedName name="_xlnm.Print_Area" localSheetId="0">Prehlad!$A:$O</definedName>
    <definedName name="_xlnm.Print_Area" localSheetId="2">Rekapitulacia!$A:$G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smNativeData">
      <pm:revision xmlns:pm="smNativeData" day="1606755905" val="978" rev="124" revOS="4" revMin="124" revMax="0"/>
      <pm:docPrefs xmlns:pm="smNativeData" id="1606755905" fixedDigits="0" showNotice="1" showFrameBounds="1" autoChart="1" recalcOnPrint="1" recalcOnCopy="1" finalRounding="1" compatTextArt="1" tab="567" useDefinedPrintRange="1" printArea="currentSheet"/>
      <pm:compatibility xmlns:pm="smNativeData" id="1606755905" overlapCells="1"/>
      <pm:defCurrency xmlns:pm="smNativeData" id="1606755905"/>
    </ext>
  </extLst>
</workbook>
</file>

<file path=xl/calcChain.xml><?xml version="1.0" encoding="utf-8"?>
<calcChain xmlns="http://schemas.openxmlformats.org/spreadsheetml/2006/main">
  <c r="E30" i="5" l="1"/>
  <c r="F30" i="5"/>
  <c r="G30" i="5"/>
  <c r="I30" i="6" l="1"/>
  <c r="J30" i="6" s="1"/>
  <c r="W145" i="3"/>
  <c r="N145" i="3"/>
  <c r="L145" i="3"/>
  <c r="E18" i="6"/>
  <c r="G27" i="5"/>
  <c r="F27" i="5"/>
  <c r="E27" i="5"/>
  <c r="C27" i="5"/>
  <c r="W143" i="3"/>
  <c r="N143" i="3"/>
  <c r="L143" i="3"/>
  <c r="I143" i="3"/>
  <c r="G26" i="5"/>
  <c r="F26" i="5"/>
  <c r="E26" i="5"/>
  <c r="C26" i="5"/>
  <c r="W141" i="3"/>
  <c r="N141" i="3"/>
  <c r="L141" i="3"/>
  <c r="I141" i="3"/>
  <c r="N140" i="3"/>
  <c r="L140" i="3"/>
  <c r="J140" i="3"/>
  <c r="H140" i="3"/>
  <c r="N139" i="3"/>
  <c r="L139" i="3"/>
  <c r="J139" i="3"/>
  <c r="J141" i="3" s="1"/>
  <c r="H139" i="3"/>
  <c r="G24" i="5"/>
  <c r="F24" i="5"/>
  <c r="E24" i="5"/>
  <c r="W135" i="3"/>
  <c r="N135" i="3"/>
  <c r="L135" i="3"/>
  <c r="G23" i="5"/>
  <c r="F23" i="5"/>
  <c r="E23" i="5"/>
  <c r="C23" i="5"/>
  <c r="W133" i="3"/>
  <c r="N133" i="3"/>
  <c r="L133" i="3"/>
  <c r="I133" i="3"/>
  <c r="N132" i="3"/>
  <c r="L132" i="3"/>
  <c r="J132" i="3"/>
  <c r="H132" i="3"/>
  <c r="N131" i="3"/>
  <c r="L131" i="3"/>
  <c r="J131" i="3"/>
  <c r="J133" i="3" s="1"/>
  <c r="H131" i="3"/>
  <c r="H133" i="3" s="1"/>
  <c r="B23" i="5" s="1"/>
  <c r="G22" i="5"/>
  <c r="F22" i="5"/>
  <c r="E22" i="5"/>
  <c r="C22" i="5"/>
  <c r="W128" i="3"/>
  <c r="N128" i="3"/>
  <c r="L128" i="3"/>
  <c r="I128" i="3"/>
  <c r="N127" i="3"/>
  <c r="L127" i="3"/>
  <c r="J127" i="3"/>
  <c r="H127" i="3"/>
  <c r="N126" i="3"/>
  <c r="L126" i="3"/>
  <c r="J126" i="3"/>
  <c r="H126" i="3"/>
  <c r="N124" i="3"/>
  <c r="L124" i="3"/>
  <c r="J124" i="3"/>
  <c r="J128" i="3" s="1"/>
  <c r="H124" i="3"/>
  <c r="G21" i="5"/>
  <c r="F21" i="5"/>
  <c r="E21" i="5"/>
  <c r="C21" i="5"/>
  <c r="W121" i="3"/>
  <c r="N121" i="3"/>
  <c r="L121" i="3"/>
  <c r="I121" i="3"/>
  <c r="N115" i="3"/>
  <c r="L115" i="3"/>
  <c r="J115" i="3"/>
  <c r="H115" i="3"/>
  <c r="N114" i="3"/>
  <c r="L114" i="3"/>
  <c r="J114" i="3"/>
  <c r="H114" i="3"/>
  <c r="N113" i="3"/>
  <c r="L113" i="3"/>
  <c r="J113" i="3"/>
  <c r="H113" i="3"/>
  <c r="G20" i="5"/>
  <c r="F20" i="5"/>
  <c r="E20" i="5"/>
  <c r="W110" i="3"/>
  <c r="N110" i="3"/>
  <c r="L110" i="3"/>
  <c r="N109" i="3"/>
  <c r="L109" i="3"/>
  <c r="J109" i="3"/>
  <c r="H109" i="3"/>
  <c r="N108" i="3"/>
  <c r="L108" i="3"/>
  <c r="J108" i="3"/>
  <c r="I108" i="3"/>
  <c r="N106" i="3"/>
  <c r="L106" i="3"/>
  <c r="J106" i="3"/>
  <c r="H106" i="3"/>
  <c r="N105" i="3"/>
  <c r="L105" i="3"/>
  <c r="J105" i="3"/>
  <c r="I105" i="3"/>
  <c r="N104" i="3"/>
  <c r="L104" i="3"/>
  <c r="J104" i="3"/>
  <c r="H104" i="3"/>
  <c r="N103" i="3"/>
  <c r="L103" i="3"/>
  <c r="J103" i="3"/>
  <c r="H103" i="3"/>
  <c r="N101" i="3"/>
  <c r="L101" i="3"/>
  <c r="J101" i="3"/>
  <c r="H101" i="3"/>
  <c r="N100" i="3"/>
  <c r="L100" i="3"/>
  <c r="J100" i="3"/>
  <c r="H100" i="3"/>
  <c r="N98" i="3"/>
  <c r="L98" i="3"/>
  <c r="J98" i="3"/>
  <c r="I98" i="3"/>
  <c r="N97" i="3"/>
  <c r="L97" i="3"/>
  <c r="J97" i="3"/>
  <c r="I97" i="3"/>
  <c r="N96" i="3"/>
  <c r="L96" i="3"/>
  <c r="J96" i="3"/>
  <c r="H96" i="3"/>
  <c r="N95" i="3"/>
  <c r="L95" i="3"/>
  <c r="J95" i="3"/>
  <c r="I95" i="3"/>
  <c r="N93" i="3"/>
  <c r="L93" i="3"/>
  <c r="J93" i="3"/>
  <c r="H93" i="3"/>
  <c r="G19" i="5"/>
  <c r="F19" i="5"/>
  <c r="E19" i="5"/>
  <c r="C19" i="5"/>
  <c r="W90" i="3"/>
  <c r="N90" i="3"/>
  <c r="L90" i="3"/>
  <c r="I90" i="3"/>
  <c r="N89" i="3"/>
  <c r="L89" i="3"/>
  <c r="J89" i="3"/>
  <c r="J90" i="3" s="1"/>
  <c r="E90" i="3" s="1"/>
  <c r="H89" i="3"/>
  <c r="N87" i="3"/>
  <c r="L87" i="3"/>
  <c r="J87" i="3"/>
  <c r="H87" i="3"/>
  <c r="G18" i="5"/>
  <c r="F18" i="5"/>
  <c r="E18" i="5"/>
  <c r="W84" i="3"/>
  <c r="N84" i="3"/>
  <c r="L84" i="3"/>
  <c r="I84" i="3"/>
  <c r="C18" i="5" s="1"/>
  <c r="N83" i="3"/>
  <c r="L83" i="3"/>
  <c r="J83" i="3"/>
  <c r="H83" i="3"/>
  <c r="N82" i="3"/>
  <c r="L82" i="3"/>
  <c r="J82" i="3"/>
  <c r="H82" i="3"/>
  <c r="N80" i="3"/>
  <c r="L80" i="3"/>
  <c r="J80" i="3"/>
  <c r="I80" i="3"/>
  <c r="N75" i="3"/>
  <c r="L75" i="3"/>
  <c r="J75" i="3"/>
  <c r="H75" i="3"/>
  <c r="N74" i="3"/>
  <c r="L74" i="3"/>
  <c r="J74" i="3"/>
  <c r="H74" i="3"/>
  <c r="N73" i="3"/>
  <c r="L73" i="3"/>
  <c r="J73" i="3"/>
  <c r="H73" i="3"/>
  <c r="G17" i="5"/>
  <c r="F17" i="5"/>
  <c r="E17" i="5"/>
  <c r="W70" i="3"/>
  <c r="N70" i="3"/>
  <c r="L70" i="3"/>
  <c r="N69" i="3"/>
  <c r="L69" i="3"/>
  <c r="J69" i="3"/>
  <c r="H69" i="3"/>
  <c r="N68" i="3"/>
  <c r="L68" i="3"/>
  <c r="J68" i="3"/>
  <c r="I68" i="3"/>
  <c r="I70" i="3" s="1"/>
  <c r="C17" i="5" s="1"/>
  <c r="N66" i="3"/>
  <c r="L66" i="3"/>
  <c r="J66" i="3"/>
  <c r="H66" i="3"/>
  <c r="N65" i="3"/>
  <c r="L65" i="3"/>
  <c r="J65" i="3"/>
  <c r="H65" i="3"/>
  <c r="E16" i="6"/>
  <c r="G15" i="5"/>
  <c r="F15" i="5"/>
  <c r="E15" i="5"/>
  <c r="C15" i="5"/>
  <c r="W61" i="3"/>
  <c r="N61" i="3"/>
  <c r="L61" i="3"/>
  <c r="I61" i="3"/>
  <c r="G14" i="5"/>
  <c r="F14" i="5"/>
  <c r="E14" i="5"/>
  <c r="C14" i="5"/>
  <c r="W59" i="3"/>
  <c r="N59" i="3"/>
  <c r="L59" i="3"/>
  <c r="I59" i="3"/>
  <c r="N58" i="3"/>
  <c r="L58" i="3"/>
  <c r="J58" i="3"/>
  <c r="H58" i="3"/>
  <c r="N57" i="3"/>
  <c r="L57" i="3"/>
  <c r="J57" i="3"/>
  <c r="H57" i="3"/>
  <c r="N53" i="3"/>
  <c r="L53" i="3"/>
  <c r="J53" i="3"/>
  <c r="H53" i="3"/>
  <c r="N52" i="3"/>
  <c r="L52" i="3"/>
  <c r="J52" i="3"/>
  <c r="H52" i="3"/>
  <c r="N51" i="3"/>
  <c r="L51" i="3"/>
  <c r="J51" i="3"/>
  <c r="H51" i="3"/>
  <c r="N50" i="3"/>
  <c r="L50" i="3"/>
  <c r="J50" i="3"/>
  <c r="H50" i="3"/>
  <c r="N49" i="3"/>
  <c r="L49" i="3"/>
  <c r="J49" i="3"/>
  <c r="H49" i="3"/>
  <c r="N48" i="3"/>
  <c r="L48" i="3"/>
  <c r="J48" i="3"/>
  <c r="H48" i="3"/>
  <c r="G13" i="5"/>
  <c r="F13" i="5"/>
  <c r="E13" i="5"/>
  <c r="C13" i="5"/>
  <c r="W45" i="3"/>
  <c r="N45" i="3"/>
  <c r="L45" i="3"/>
  <c r="I45" i="3"/>
  <c r="N39" i="3"/>
  <c r="L39" i="3"/>
  <c r="J39" i="3"/>
  <c r="H39" i="3"/>
  <c r="N35" i="3"/>
  <c r="L35" i="3"/>
  <c r="J35" i="3"/>
  <c r="H35" i="3"/>
  <c r="N32" i="3"/>
  <c r="L32" i="3"/>
  <c r="J32" i="3"/>
  <c r="H32" i="3"/>
  <c r="N29" i="3"/>
  <c r="L29" i="3"/>
  <c r="J29" i="3"/>
  <c r="H29" i="3"/>
  <c r="N26" i="3"/>
  <c r="L26" i="3"/>
  <c r="J26" i="3"/>
  <c r="H26" i="3"/>
  <c r="N21" i="3"/>
  <c r="L21" i="3"/>
  <c r="J21" i="3"/>
  <c r="H21" i="3"/>
  <c r="N20" i="3"/>
  <c r="L20" i="3"/>
  <c r="J20" i="3"/>
  <c r="H20" i="3"/>
  <c r="G12" i="5"/>
  <c r="F12" i="5"/>
  <c r="E12" i="5"/>
  <c r="C12" i="5"/>
  <c r="B12" i="5"/>
  <c r="W17" i="3"/>
  <c r="N17" i="3"/>
  <c r="L17" i="3"/>
  <c r="I17" i="3"/>
  <c r="H17" i="3"/>
  <c r="N14" i="3"/>
  <c r="L14" i="3"/>
  <c r="J14" i="3"/>
  <c r="J17" i="3" s="1"/>
  <c r="H14" i="3"/>
  <c r="J26" i="6"/>
  <c r="J20" i="6"/>
  <c r="F19" i="6"/>
  <c r="J14" i="6"/>
  <c r="F14" i="6"/>
  <c r="J13" i="6"/>
  <c r="F13" i="6"/>
  <c r="J12" i="6"/>
  <c r="F12" i="6"/>
  <c r="F1" i="6"/>
  <c r="B8" i="5"/>
  <c r="D8" i="3"/>
  <c r="H141" i="3" l="1"/>
  <c r="B26" i="5"/>
  <c r="H143" i="3"/>
  <c r="D26" i="5"/>
  <c r="J143" i="3"/>
  <c r="E141" i="3"/>
  <c r="E133" i="3"/>
  <c r="D23" i="5"/>
  <c r="H128" i="3"/>
  <c r="B22" i="5" s="1"/>
  <c r="D22" i="5"/>
  <c r="E128" i="3"/>
  <c r="H121" i="3"/>
  <c r="B21" i="5" s="1"/>
  <c r="J121" i="3"/>
  <c r="D21" i="5" s="1"/>
  <c r="I110" i="3"/>
  <c r="C20" i="5" s="1"/>
  <c r="H110" i="3"/>
  <c r="B20" i="5" s="1"/>
  <c r="J110" i="3"/>
  <c r="E110" i="3" s="1"/>
  <c r="H90" i="3"/>
  <c r="B19" i="5" s="1"/>
  <c r="D19" i="5"/>
  <c r="H84" i="3"/>
  <c r="B18" i="5" s="1"/>
  <c r="J84" i="3"/>
  <c r="E84" i="3" s="1"/>
  <c r="H70" i="3"/>
  <c r="J70" i="3"/>
  <c r="D17" i="5" s="1"/>
  <c r="B17" i="5"/>
  <c r="H59" i="3"/>
  <c r="B14" i="5" s="1"/>
  <c r="J59" i="3"/>
  <c r="D14" i="5" s="1"/>
  <c r="J45" i="3"/>
  <c r="E45" i="3" s="1"/>
  <c r="H45" i="3"/>
  <c r="B13" i="5" s="1"/>
  <c r="D13" i="5"/>
  <c r="E17" i="3"/>
  <c r="D12" i="5"/>
  <c r="I135" i="3"/>
  <c r="D27" i="5" l="1"/>
  <c r="E143" i="3"/>
  <c r="D18" i="6"/>
  <c r="F18" i="6" s="1"/>
  <c r="B27" i="5"/>
  <c r="E121" i="3"/>
  <c r="D20" i="5"/>
  <c r="D18" i="5"/>
  <c r="H135" i="3"/>
  <c r="B24" i="5" s="1"/>
  <c r="J135" i="3"/>
  <c r="D24" i="5" s="1"/>
  <c r="E70" i="3"/>
  <c r="J61" i="3"/>
  <c r="D15" i="5" s="1"/>
  <c r="E59" i="3"/>
  <c r="H61" i="3"/>
  <c r="E17" i="6"/>
  <c r="I145" i="3"/>
  <c r="C30" i="5" s="1"/>
  <c r="C24" i="5"/>
  <c r="D17" i="6" l="1"/>
  <c r="F17" i="6" s="1"/>
  <c r="E135" i="3"/>
  <c r="J145" i="3"/>
  <c r="D30" i="5" s="1"/>
  <c r="E61" i="3"/>
  <c r="D16" i="6"/>
  <c r="H145" i="3"/>
  <c r="B30" i="5" s="1"/>
  <c r="B15" i="5"/>
  <c r="E20" i="6"/>
  <c r="F25" i="6" l="1"/>
  <c r="E145" i="3"/>
  <c r="F23" i="6"/>
  <c r="F22" i="6"/>
  <c r="F24" i="6"/>
  <c r="F16" i="6"/>
  <c r="F20" i="6" s="1"/>
  <c r="D20" i="6"/>
  <c r="F26" i="6" l="1"/>
  <c r="J28" i="6" s="1"/>
  <c r="I29" i="6" s="1"/>
  <c r="J29" i="6" s="1"/>
  <c r="J31" i="6" s="1"/>
</calcChain>
</file>

<file path=xl/sharedStrings.xml><?xml version="1.0" encoding="utf-8"?>
<sst xmlns="http://schemas.openxmlformats.org/spreadsheetml/2006/main" count="938" uniqueCount="411">
  <si>
    <t>a</t>
  </si>
  <si>
    <t>Dodávateľ:</t>
  </si>
  <si>
    <t>Odberateľ:</t>
  </si>
  <si>
    <t xml:space="preserve"> </t>
  </si>
  <si>
    <t>DPH</t>
  </si>
  <si>
    <t xml:space="preserve">Spracoval: </t>
  </si>
  <si>
    <t>V module</t>
  </si>
  <si>
    <t>Hlavička1</t>
  </si>
  <si>
    <t>Mena</t>
  </si>
  <si>
    <t>Hlavička2</t>
  </si>
  <si>
    <t>Obdobie</t>
  </si>
  <si>
    <t>Počet des.miest</t>
  </si>
  <si>
    <t>Formát</t>
  </si>
  <si>
    <t>Rozpočet</t>
  </si>
  <si>
    <t>Prehľad rozpočtových nákladov v</t>
  </si>
  <si>
    <t>EUR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</si>
  <si>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</si>
  <si>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</si>
  <si>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</si>
  <si>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</si>
  <si>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</si>
  <si>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</si>
  <si>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VF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</si>
  <si>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</si>
  <si>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</si>
  <si>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</si>
  <si>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</si>
  <si>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</si>
  <si>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</si>
  <si>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</si>
  <si>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</si>
  <si>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</si>
  <si>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</si>
  <si>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</si>
  <si>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</si>
  <si>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</si>
  <si>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Pozícia</t>
  </si>
  <si>
    <t>Vyňatý</t>
  </si>
  <si>
    <t>Vysoká sadzba</t>
  </si>
  <si>
    <t>Typ</t>
  </si>
  <si>
    <t>Nh</t>
  </si>
  <si>
    <t>X</t>
  </si>
  <si>
    <t>Y</t>
  </si>
  <si>
    <t>Klasifikácia</t>
  </si>
  <si>
    <t>Katalógové</t>
  </si>
  <si>
    <t>AC</t>
  </si>
  <si>
    <t>AD</t>
  </si>
  <si>
    <t>Jedn. cena</t>
  </si>
  <si>
    <t>Index JC</t>
  </si>
  <si>
    <t>Index mn.</t>
  </si>
  <si>
    <t>číslo</t>
  </si>
  <si>
    <t>cen.</t>
  </si>
  <si>
    <t>výkaz-výmer</t>
  </si>
  <si>
    <t>výmera</t>
  </si>
  <si>
    <t>jednotka</t>
  </si>
  <si>
    <t>cena</t>
  </si>
  <si>
    <t>a práce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</si>
  <si>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</si>
  <si>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</si>
  <si>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</si>
  <si>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</si>
  <si>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</si>
  <si>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</si>
  <si>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</si>
  <si>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</si>
  <si>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</si>
  <si>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ceny</t>
  </si>
  <si>
    <t>Názov figúry</t>
  </si>
  <si>
    <t>Popis figúry</t>
  </si>
  <si>
    <t>Aritmetický výraz</t>
  </si>
  <si>
    <t>Hodnota</t>
  </si>
  <si>
    <t>Rekapitulácia rozpočtu v</t>
  </si>
  <si>
    <t>Rekapitulácia splátky v</t>
  </si>
  <si>
    <t>Rekapitulácia výrobnej kalkulácie v</t>
  </si>
  <si>
    <t>Popis položky, stavebného dielu, remesla</t>
  </si>
  <si>
    <t>Hmotnosť v t</t>
  </si>
  <si>
    <t>Miesto:</t>
  </si>
  <si>
    <t>Krycí list rozpočtu v</t>
  </si>
  <si>
    <t>Krycí list splátky v</t>
  </si>
  <si>
    <t>Krycí list výrobnej kalkulácie v</t>
  </si>
  <si>
    <t xml:space="preserve">Rozpočet: </t>
  </si>
  <si>
    <t xml:space="preserve">Zmluva č.: </t>
  </si>
  <si>
    <t>Spracoval:</t>
  </si>
  <si>
    <t>Dňa:</t>
  </si>
  <si>
    <t>IČO:</t>
  </si>
  <si>
    <t>DIČ:</t>
  </si>
  <si>
    <t>Projektant:</t>
  </si>
  <si>
    <t>A</t>
  </si>
  <si>
    <t xml:space="preserve"> ZRN</t>
  </si>
  <si>
    <t>Špecifikovaný materiál</t>
  </si>
  <si>
    <t>Spolu ZRN</t>
  </si>
  <si>
    <t>B</t>
  </si>
  <si>
    <t>IN - Individuálne náklady</t>
  </si>
  <si>
    <t xml:space="preserve"> HSV:</t>
  </si>
  <si>
    <t xml:space="preserve"> PSV:</t>
  </si>
  <si>
    <t xml:space="preserve"> MCE:</t>
  </si>
  <si>
    <t xml:space="preserve"> Iné:</t>
  </si>
  <si>
    <t xml:space="preserve"> Súčet:</t>
  </si>
  <si>
    <t xml:space="preserve">Súčet riadkov 6 až 9: </t>
  </si>
  <si>
    <t>C</t>
  </si>
  <si>
    <t>NUS - náklady umiestnenia stavby</t>
  </si>
  <si>
    <t>D</t>
  </si>
  <si>
    <t>ON - ostatné náklady</t>
  </si>
  <si>
    <t xml:space="preserve"> Ostatné náklady uvedené v rozpočte</t>
  </si>
  <si>
    <t xml:space="preserve">Sučet riadkov 11 až 14: </t>
  </si>
  <si>
    <t xml:space="preserve">Sučet riadkov 16 až 19: </t>
  </si>
  <si>
    <t>projektant, rozpočtár cenár</t>
  </si>
  <si>
    <t>pečiatka:</t>
  </si>
  <si>
    <t>E</t>
  </si>
  <si>
    <t>Celkové náklady</t>
  </si>
  <si>
    <t xml:space="preserve">Súčet riadkov 5, 10, 15 a 20: </t>
  </si>
  <si>
    <t>podpis:</t>
  </si>
  <si>
    <t>dátum:</t>
  </si>
  <si>
    <t xml:space="preserve">Sučet riadkov 21 až 23: </t>
  </si>
  <si>
    <t>F</t>
  </si>
  <si>
    <t>odberateľ, obstarávateľ</t>
  </si>
  <si>
    <t>dodávateľ, zhotoviteľ</t>
  </si>
  <si>
    <t xml:space="preserve">Odberateľ: Pigagro, s.r.o. </t>
  </si>
  <si>
    <t xml:space="preserve">Spracoval:                                         </t>
  </si>
  <si>
    <t xml:space="preserve">Projektant: Ing. Rastislav Ildža </t>
  </si>
  <si>
    <t xml:space="preserve">JKSO : </t>
  </si>
  <si>
    <t xml:space="preserve">Dodávateľ: . </t>
  </si>
  <si>
    <t>Stavba :Rekonštrukcia objektov pre chov ošípaných-prístavby a novostavba</t>
  </si>
  <si>
    <t>Objekt :SO  Maštal č.2</t>
  </si>
  <si>
    <t>Dolné Semerovce</t>
  </si>
  <si>
    <t>JKSO :</t>
  </si>
  <si>
    <t xml:space="preserve">Pigagro, s.r.o. </t>
  </si>
  <si>
    <t>93575 Ipeľský Sokolec</t>
  </si>
  <si>
    <t xml:space="preserve">. </t>
  </si>
  <si>
    <t xml:space="preserve"> Práce nadčas</t>
  </si>
  <si>
    <t xml:space="preserve"> Murárske výpomoce</t>
  </si>
  <si>
    <t xml:space="preserve"> Bez pevnej podlahy</t>
  </si>
  <si>
    <t xml:space="preserve"> Zariadenie staveniska</t>
  </si>
  <si>
    <t xml:space="preserve"> Prevádzkové vplyvy</t>
  </si>
  <si>
    <t xml:space="preserve"> Sťažené podmienky</t>
  </si>
  <si>
    <t xml:space="preserve"> Inžinierska činnosť</t>
  </si>
  <si>
    <t xml:space="preserve"> Projektové práce</t>
  </si>
  <si>
    <t xml:space="preserve"> DPH  20% z:</t>
  </si>
  <si>
    <t xml:space="preserve"> DPH   0% z:</t>
  </si>
  <si>
    <t xml:space="preserve"> Odpočet - prípočet</t>
  </si>
  <si>
    <t>Zaradenie</t>
  </si>
  <si>
    <t>pre KL</t>
  </si>
  <si>
    <t>Lev0</t>
  </si>
  <si>
    <t>pozícia</t>
  </si>
  <si>
    <t>PRÁCE A DODÁVKY HSV</t>
  </si>
  <si>
    <t>3 - ZVISLÉ A KOMPLETNÉ KONŠTRUKCIE</t>
  </si>
  <si>
    <t>014</t>
  </si>
  <si>
    <t>340238212</t>
  </si>
  <si>
    <t>Zamurovanie otvoru 0,25-1 m2 tehlami v priečkach alebo stenách hr. nad 100 mm</t>
  </si>
  <si>
    <t>m2</t>
  </si>
  <si>
    <t xml:space="preserve">                    </t>
  </si>
  <si>
    <t>34023-8212</t>
  </si>
  <si>
    <t>45.25.50</t>
  </si>
  <si>
    <t>EK</t>
  </si>
  <si>
    <t>S</t>
  </si>
  <si>
    <t>oceľ.dvere</t>
  </si>
  <si>
    <t>1,2*0,25*0,15*2 =   0,090</t>
  </si>
  <si>
    <t xml:space="preserve">3 - ZVISLÉ A KOMPLETNÉ KONŠTRUKCIE  spolu: </t>
  </si>
  <si>
    <t>6 - ÚPRAVY POVRCHOV, PODLAHY, VÝPLNE</t>
  </si>
  <si>
    <t>612421431</t>
  </si>
  <si>
    <t>Oprava vnútorných vápenných omietok stien štukových 30-50%</t>
  </si>
  <si>
    <t>61242-1431</t>
  </si>
  <si>
    <t>45.41.10</t>
  </si>
  <si>
    <t>253</t>
  </si>
  <si>
    <t>612423113</t>
  </si>
  <si>
    <t>Vnút. omiet. váp. vápcem. stien štukové</t>
  </si>
  <si>
    <t>61242-3113</t>
  </si>
  <si>
    <t>vent.ostenie</t>
  </si>
  <si>
    <t>8,4 =   8,400</t>
  </si>
  <si>
    <t>dvere ostenie</t>
  </si>
  <si>
    <t>1,56 =   1,560</t>
  </si>
  <si>
    <t>612425931</t>
  </si>
  <si>
    <t>Omietka vnútorného ostenia okenného alebo dverného vápenná štuková</t>
  </si>
  <si>
    <t>61242-5931</t>
  </si>
  <si>
    <t>otvor pre dvere</t>
  </si>
  <si>
    <t>(2,1+1+2,1)*0,3 =   1,560</t>
  </si>
  <si>
    <t>011</t>
  </si>
  <si>
    <t>612451071</t>
  </si>
  <si>
    <t>Vyspravenie vnút. betónových alebo ŽB stien cementovou maltou</t>
  </si>
  <si>
    <t>61245-1071</t>
  </si>
  <si>
    <t>(1,4+1,4)*2*0,375*4 =   8,400</t>
  </si>
  <si>
    <t>622461151</t>
  </si>
  <si>
    <t>Oprava a vyspravenie  vonk. stien brizolit. omietky</t>
  </si>
  <si>
    <t>62246-1151</t>
  </si>
  <si>
    <t>4*1 =   4,000</t>
  </si>
  <si>
    <t>.</t>
  </si>
  <si>
    <t>622909010</t>
  </si>
  <si>
    <t>Očistenie vonkajšej omietky vysokotlakovou súpravou WAP</t>
  </si>
  <si>
    <t>62290-9010</t>
  </si>
  <si>
    <t>40*(2,6-1,2)*2*2 =   224,000</t>
  </si>
  <si>
    <t>14,8*1,4*4 =   82,880</t>
  </si>
  <si>
    <t>7,4*2,14*4 =   63,344</t>
  </si>
  <si>
    <t>624601517</t>
  </si>
  <si>
    <t>Tmelenie  SIKA  tmelom</t>
  </si>
  <si>
    <t>m</t>
  </si>
  <si>
    <t>62460-1517</t>
  </si>
  <si>
    <t>pri murive</t>
  </si>
  <si>
    <t>40*2*2 =   160,000</t>
  </si>
  <si>
    <t>pri väzník.konštr.</t>
  </si>
  <si>
    <t>2*3,14*0,03*10*18 =   33,912</t>
  </si>
  <si>
    <t>2*3,14*0,02*8*18 =   18,086</t>
  </si>
  <si>
    <t xml:space="preserve">6 - ÚPRAVY POVRCHOV, PODLAHY, VÝPLNE  spolu: </t>
  </si>
  <si>
    <t>9 - OSTATNÉ KONŠTRUKCIE A PRÁCE</t>
  </si>
  <si>
    <t>003</t>
  </si>
  <si>
    <t>941955001</t>
  </si>
  <si>
    <t>Lešenie ľahké prac. pomocné výš. podlahy do 1,2 m</t>
  </si>
  <si>
    <t>94194-5001</t>
  </si>
  <si>
    <t>45.25.10</t>
  </si>
  <si>
    <t>941955002</t>
  </si>
  <si>
    <t>Lešenie ľahké prac. pomocné výš. podlahy do 1,2 m - demontáž ventilátorov</t>
  </si>
  <si>
    <t>ks</t>
  </si>
  <si>
    <t>94195-5002</t>
  </si>
  <si>
    <t>952901411</t>
  </si>
  <si>
    <t>Vyčistenie podláh od piesku</t>
  </si>
  <si>
    <t>95290-1411</t>
  </si>
  <si>
    <t>45.45.13</t>
  </si>
  <si>
    <t>013</t>
  </si>
  <si>
    <t>968062745</t>
  </si>
  <si>
    <t>Vybúranie dverí - čistá zóna</t>
  </si>
  <si>
    <t>96806-2745</t>
  </si>
  <si>
    <t>45.11.11</t>
  </si>
  <si>
    <t>978013161</t>
  </si>
  <si>
    <t>Otlčenie vnút. omietok stien váp. vápenocem. do 50 %</t>
  </si>
  <si>
    <t>97801-3161</t>
  </si>
  <si>
    <t>979081111</t>
  </si>
  <si>
    <t>Odvoz sute a vybúraných hmôt na skládku do 1 km</t>
  </si>
  <si>
    <t>t</t>
  </si>
  <si>
    <t>97908-1111</t>
  </si>
  <si>
    <t>35,171 =   35,171</t>
  </si>
  <si>
    <t>-tepelná izolácia</t>
  </si>
  <si>
    <t>-19,2 =   -19,200</t>
  </si>
  <si>
    <t>272</t>
  </si>
  <si>
    <t>979087212</t>
  </si>
  <si>
    <t>Nakladanie sute na dopravný prostriedok</t>
  </si>
  <si>
    <t>97908-7212</t>
  </si>
  <si>
    <t>999281111</t>
  </si>
  <si>
    <t>Presun hmôt pre opravy v objektoch výšky do 25 m</t>
  </si>
  <si>
    <t>99928-1111</t>
  </si>
  <si>
    <t xml:space="preserve">9 - OSTATNÉ KONŠTRUKCIE A PRÁCE  spolu: </t>
  </si>
  <si>
    <t xml:space="preserve">PRÁCE A DODÁVKY HSV  spolu: </t>
  </si>
  <si>
    <t>PRÁCE A DODÁVKY PSV</t>
  </si>
  <si>
    <t>713 - Izolácie tepelné</t>
  </si>
  <si>
    <t>713</t>
  </si>
  <si>
    <t>713100828</t>
  </si>
  <si>
    <t>Odstránenie tep.izolácie z minerálnej vlny hr.200mm</t>
  </si>
  <si>
    <t>I</t>
  </si>
  <si>
    <t>71310-0828</t>
  </si>
  <si>
    <t>45.32.11</t>
  </si>
  <si>
    <t>IK</t>
  </si>
  <si>
    <t>713132216</t>
  </si>
  <si>
    <t>Montáž tep. izol. stien z minerálnych vlákien hr. do 22 cm</t>
  </si>
  <si>
    <t>71313-2216</t>
  </si>
  <si>
    <t>40*0,3*2*2 =   48,000</t>
  </si>
  <si>
    <t>MAT</t>
  </si>
  <si>
    <t>231523900</t>
  </si>
  <si>
    <t>Tmel klampiarsky</t>
  </si>
  <si>
    <t>kus</t>
  </si>
  <si>
    <t xml:space="preserve">  .  .  </t>
  </si>
  <si>
    <t>IZ</t>
  </si>
  <si>
    <t>713191131</t>
  </si>
  <si>
    <t>Prekrytie roštov  PE fóliou hr. 0,2 mm - alternatíva</t>
  </si>
  <si>
    <t>71319-1131</t>
  </si>
  <si>
    <t xml:space="preserve">713 - Izolácie tepelné  spolu: </t>
  </si>
  <si>
    <t>762 - Konštrukcie tesárske</t>
  </si>
  <si>
    <t>762</t>
  </si>
  <si>
    <t>762331922</t>
  </si>
  <si>
    <t>Vyrezanie časti streš. väzby prier. plocha reziva 120-224 cm2, dĺžky 3-5 m</t>
  </si>
  <si>
    <t>76233-1922</t>
  </si>
  <si>
    <t>45.22.11</t>
  </si>
  <si>
    <t>762332932</t>
  </si>
  <si>
    <t>Doplnenie časti streš. väzby z hranolov, plocha 120-224 cm2</t>
  </si>
  <si>
    <t>76233-2932</t>
  </si>
  <si>
    <t>762342441</t>
  </si>
  <si>
    <t>Montáž lišty trojuholníkovej do 60° sklonu</t>
  </si>
  <si>
    <t>76234-2441</t>
  </si>
  <si>
    <t>80 =   80,000</t>
  </si>
  <si>
    <t>dĺžka</t>
  </si>
  <si>
    <t>štíty</t>
  </si>
  <si>
    <t>8,4*2*2*2 =   67,200</t>
  </si>
  <si>
    <t>605151020</t>
  </si>
  <si>
    <t>Hranolček MD 1 S25-75 L400-650</t>
  </si>
  <si>
    <t>m3</t>
  </si>
  <si>
    <t>20.10.10</t>
  </si>
  <si>
    <t>147,2*0,05*0,08*1,1 =   0,648</t>
  </si>
  <si>
    <t>762395000</t>
  </si>
  <si>
    <t>Spojovacie a ochranné prostriedky,tmel</t>
  </si>
  <si>
    <t>celok</t>
  </si>
  <si>
    <t>76239-5000</t>
  </si>
  <si>
    <t>998762102</t>
  </si>
  <si>
    <t>Presun hmôt pre tesárske konštr. v objektoch výšky do 12 m</t>
  </si>
  <si>
    <t>99876-2102</t>
  </si>
  <si>
    <t>45.42.13</t>
  </si>
  <si>
    <t xml:space="preserve">762 - Konštrukcie tesárske  spolu: </t>
  </si>
  <si>
    <t>764 - Konštrukcie klampiarske</t>
  </si>
  <si>
    <t>764</t>
  </si>
  <si>
    <t>764331220</t>
  </si>
  <si>
    <t>Klamp. PZ pl.- montáž krycích plechov pultových</t>
  </si>
  <si>
    <t>76433-1220</t>
  </si>
  <si>
    <t>45.22.13</t>
  </si>
  <si>
    <t>40*2 =   80,000</t>
  </si>
  <si>
    <t>998764101</t>
  </si>
  <si>
    <t>Presun hmôt pre klampiarske konštr. v objektoch výšky do 6 m</t>
  </si>
  <si>
    <t>99876-4101</t>
  </si>
  <si>
    <t xml:space="preserve">764 - Konštrukcie klampiarske  spolu: </t>
  </si>
  <si>
    <t>767 - Konštrukcie doplnk. kovové stavebné</t>
  </si>
  <si>
    <t>767</t>
  </si>
  <si>
    <t>767411122</t>
  </si>
  <si>
    <t>Montáž podhľadov sendvičovými stenovými panelmi  na oceľovú konštrukciu, hr. do 100 mm</t>
  </si>
  <si>
    <t>76741-1122</t>
  </si>
  <si>
    <t>40*8*2*2 =   1280,000</t>
  </si>
  <si>
    <t>5532A0108</t>
  </si>
  <si>
    <t>Panel sendvičový PIR hr. 80 mm,typ recticel Powerline H profil PVC pre sendvič.panel</t>
  </si>
  <si>
    <t>767422101</t>
  </si>
  <si>
    <t>Montáž podkladného roštu</t>
  </si>
  <si>
    <t>76742-2101</t>
  </si>
  <si>
    <t>45.42.12</t>
  </si>
  <si>
    <t>605125640</t>
  </si>
  <si>
    <t>Doska SM omietaná 2 32 250-300</t>
  </si>
  <si>
    <t>605151501</t>
  </si>
  <si>
    <t>Hranolčeky 50/80mm</t>
  </si>
  <si>
    <t>40/0,6*2*2*8*0,05*0,08*1,05 =   8,960</t>
  </si>
  <si>
    <t>767422102</t>
  </si>
  <si>
    <t>Spojovacie a ochranné protriedky (vrty do dreva s PVC podložkou)</t>
  </si>
  <si>
    <t>76742-2102</t>
  </si>
  <si>
    <t>767581801</t>
  </si>
  <si>
    <t>Demontáž podhľadov</t>
  </si>
  <si>
    <t>76758-1801</t>
  </si>
  <si>
    <t>40*16*2 =   1280,000</t>
  </si>
  <si>
    <t>767582800</t>
  </si>
  <si>
    <t>Demontáž podhľadov, roštov</t>
  </si>
  <si>
    <t>76758-2800</t>
  </si>
  <si>
    <t>767641110</t>
  </si>
  <si>
    <t>Montáž dverí, dokončenie okovania do oc. zárubne otvár., jednokríd. - výmena</t>
  </si>
  <si>
    <t>76764-1110</t>
  </si>
  <si>
    <t>45.42.11</t>
  </si>
  <si>
    <t>5534A0113</t>
  </si>
  <si>
    <t>Dvere kovové plné jednokrídlové š.900 - pozink.plech</t>
  </si>
  <si>
    <t>28.12.10</t>
  </si>
  <si>
    <t>767991912</t>
  </si>
  <si>
    <t>Opravy, rezanie plameňom - úpravy väzníkov U120</t>
  </si>
  <si>
    <t>hod.</t>
  </si>
  <si>
    <t>76799-1912</t>
  </si>
  <si>
    <t>13*2 =   26,000</t>
  </si>
  <si>
    <t>4119A0100</t>
  </si>
  <si>
    <t>Kotúče rezné</t>
  </si>
  <si>
    <t>998767101</t>
  </si>
  <si>
    <t>Presun hmôt pre kovové stav. doplnk. konštr. v objektoch výšky do 6 m</t>
  </si>
  <si>
    <t>99876-7101</t>
  </si>
  <si>
    <t xml:space="preserve">767 - Konštrukcie doplnk. kovové stavebné  spolu: </t>
  </si>
  <si>
    <t>783 - Nátery</t>
  </si>
  <si>
    <t>783</t>
  </si>
  <si>
    <t>783201821</t>
  </si>
  <si>
    <t>Odstránenie náterov z kov. stav. doplnk. konštr. opieskovaním</t>
  </si>
  <si>
    <t>78320-1821</t>
  </si>
  <si>
    <t>783251001</t>
  </si>
  <si>
    <t>Nátery kov. stav. dopln. konšt. epoxidové základný a vrchný náter</t>
  </si>
  <si>
    <t>78325-1001</t>
  </si>
  <si>
    <t>45.44.21</t>
  </si>
  <si>
    <t>783782203</t>
  </si>
  <si>
    <t>Nátery tesárskych konštr. Lastanoxom Q (Bochemit QB-inovovaná náhrada)</t>
  </si>
  <si>
    <t>78378-2203</t>
  </si>
  <si>
    <t>45.44.22</t>
  </si>
  <si>
    <t>40/0,6*2*2*8*(0,05+0,08)*2 =   554,667</t>
  </si>
  <si>
    <t>strecha</t>
  </si>
  <si>
    <t>40*4*0,15 =   24,000</t>
  </si>
  <si>
    <t>lišta</t>
  </si>
  <si>
    <t>147,2*(0,05+0,08)*2 =   38,272</t>
  </si>
  <si>
    <t xml:space="preserve">783 - Nátery  spolu: </t>
  </si>
  <si>
    <t>784 - Maľby</t>
  </si>
  <si>
    <t>784</t>
  </si>
  <si>
    <t>784402801</t>
  </si>
  <si>
    <t>Odstránenie malieb v miestnostiach výšky do 3,8 m oškrabaním</t>
  </si>
  <si>
    <t>78440-2801</t>
  </si>
  <si>
    <t>784411301</t>
  </si>
  <si>
    <t>Penetrácia stien  v miest. do 3,8m</t>
  </si>
  <si>
    <t>78441-1301</t>
  </si>
  <si>
    <t>784453111</t>
  </si>
  <si>
    <t>Maľby dizperzné Caparol Objekt dvojnásobné so základným náterom jednofarebné v miestnostnostiach v. do 3.8</t>
  </si>
  <si>
    <t>78445-3111</t>
  </si>
  <si>
    <t xml:space="preserve">784 - Maľby  spolu: </t>
  </si>
  <si>
    <t>999 - PSV ostatné</t>
  </si>
  <si>
    <t>700</t>
  </si>
  <si>
    <t>999997004</t>
  </si>
  <si>
    <t>Demontáž ventilátorov</t>
  </si>
  <si>
    <t>99999-7004</t>
  </si>
  <si>
    <t>45.34.32</t>
  </si>
  <si>
    <t>999997005</t>
  </si>
  <si>
    <t>Spätný montáž ventilátorov 1400x1400mm</t>
  </si>
  <si>
    <t>hod</t>
  </si>
  <si>
    <t>99999-7005</t>
  </si>
  <si>
    <t xml:space="preserve">999 - PSV ostatné  spolu: </t>
  </si>
  <si>
    <t xml:space="preserve">PRÁCE A DODÁVKY PSV  spolu: </t>
  </si>
  <si>
    <t>PRÁCE A DODÁVKY M</t>
  </si>
  <si>
    <t>999 - MCE ostatné</t>
  </si>
  <si>
    <t>900</t>
  </si>
  <si>
    <t>999999005</t>
  </si>
  <si>
    <t>Demontáž a spätný montáž vetracích komínov vrátane vyrezávania a tmelenia</t>
  </si>
  <si>
    <t>M</t>
  </si>
  <si>
    <t>99999-9005</t>
  </si>
  <si>
    <t>MK</t>
  </si>
  <si>
    <t>999999006</t>
  </si>
  <si>
    <t>Tmelenie dier plechov</t>
  </si>
  <si>
    <t>99999-9006</t>
  </si>
  <si>
    <t xml:space="preserve">999 - MCE ostatné  spolu: </t>
  </si>
  <si>
    <t xml:space="preserve">PRÁCE A DODÁVKY M  spolu: </t>
  </si>
  <si>
    <t>Za rozpočet celkom</t>
  </si>
  <si>
    <t>Figura</t>
  </si>
  <si>
    <t xml:space="preserve">Projektant: </t>
  </si>
  <si>
    <t>Objekt :SO  Maštal č.2, č.3,č.4,č.5</t>
  </si>
  <si>
    <t>rozpopčet je vypracovaný na jednu maštaľ samostatne</t>
  </si>
  <si>
    <t>Stavba :modernizácia výkrmových maštalí č.2, č.3, č.4, č.5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</si>
</sst>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#,##0.0"/>
    <numFmt numFmtId="165" formatCode="#,##0.0000"/>
    <numFmt numFmtId="166" formatCode="_-* #,##0\ &quot;Sk&quot;_-;\-* #,##0\ &quot;Sk&quot;_-;_-* &quot;-&quot;\ &quot;Sk&quot;_-;_-@_-"/>
    <numFmt numFmtId="167" formatCode="#,##0.000"/>
    <numFmt numFmtId="168" formatCode="#,##0&quot; Sk&quot;;[Red]&quot;-&quot;#,##0&quot; Sk&quot;"/>
    <numFmt numFmtId="169" formatCode="#,##0&quot; &quot;"/>
    <numFmt numFmtId="170" formatCode="_ * #,##0_ ;_ * \-#,##0_ ;_ * &quot;-&quot;_ ;_ @_ "/>
    <numFmt numFmtId="171" formatCode="_(&quot;$&quot;* #,##0_);_(&quot;$&quot;* \(#,##0\);_(&quot;$&quot;* &quot;-&quot;_);_(@_)"/>
    <numFmt numFmtId="172" formatCode="#,##0.00000"/>
    <numFmt numFmtId="173" formatCode="_(&quot;$&quot;* #,##0.00_);_(&quot;$&quot;* \(#,##0.00\);_(&quot;$&quot;* &quot;-&quot;??_);_(@_)"/>
    <numFmt numFmtId="174" formatCode="_ * #,##0.00_ ;_ * \-#,##0.00_ ;_ * &quot;-&quot;??_ ;_ @_ "/>
    <numFmt numFmtId="175" formatCode="0.000"/>
  </numFmts>
  <fonts count="30">
    <font>
      <sz val="10"/>
      <color rgb="FF000000"/>
      <name val="Arial"/>
      <family val="2"/>
      <charset val="238"/>
    </font>
    <font>
      <sz val="8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8"/>
      <color rgb="FF000000"/>
      <name val="Arial Narrow"/>
      <family val="2"/>
      <charset val="238"/>
    </font>
    <font>
      <sz val="8"/>
      <color rgb="FFFFFFFF"/>
      <name val="Arial Narrow"/>
      <family val="2"/>
      <charset val="238"/>
    </font>
    <font>
      <b/>
      <sz val="8"/>
      <color rgb="FFFFFFFF"/>
      <name val="Arial Narrow"/>
      <family val="2"/>
      <charset val="238"/>
    </font>
    <font>
      <sz val="8"/>
      <color rgb="FF0000FF"/>
      <name val="Arial Narrow"/>
      <family val="2"/>
      <charset val="238"/>
    </font>
    <font>
      <sz val="7.5"/>
      <color rgb="FFFFFFFF"/>
      <name val="Arial Narrow"/>
      <family val="2"/>
      <charset val="238"/>
    </font>
    <font>
      <u/>
      <sz val="11"/>
      <color rgb="FF80008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 CE"/>
      <family val="2"/>
      <charset val="238"/>
    </font>
    <font>
      <sz val="11"/>
      <color rgb="FF9C0006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3"/>
      <color rgb="FF44546A"/>
      <name val="Calibri"/>
      <family val="2"/>
      <charset val="238"/>
    </font>
    <font>
      <b/>
      <sz val="15"/>
      <color rgb="FF44546A"/>
      <name val="Calibri"/>
      <family val="2"/>
      <charset val="238"/>
    </font>
    <font>
      <sz val="11"/>
      <color rgb="FFFA7D00"/>
      <name val="Calibri"/>
      <family val="2"/>
      <charset val="238"/>
    </font>
    <font>
      <sz val="11"/>
      <color rgb="FF9C6500"/>
      <name val="Calibri"/>
      <family val="2"/>
      <charset val="238"/>
    </font>
    <font>
      <b/>
      <sz val="18"/>
      <color rgb="FF44546A"/>
      <name val="Calibri"/>
      <family val="2"/>
      <charset val="238"/>
    </font>
    <font>
      <b/>
      <sz val="11"/>
      <color rgb="FF3F3F3F"/>
      <name val="Calibri"/>
      <family val="2"/>
      <charset val="238"/>
    </font>
    <font>
      <sz val="11"/>
      <color rgb="FF006100"/>
      <name val="Calibri"/>
      <family val="2"/>
      <charset val="238"/>
    </font>
    <font>
      <b/>
      <sz val="11"/>
      <color rgb="FF44546A"/>
      <name val="Calibri"/>
      <family val="2"/>
      <charset val="238"/>
    </font>
    <font>
      <b/>
      <sz val="7"/>
      <color rgb="FF000000"/>
      <name val="Letter Gothic CE"/>
      <charset val="238"/>
    </font>
    <font>
      <i/>
      <sz val="11"/>
      <color rgb="FF7F7F7F"/>
      <name val="Calibri"/>
      <family val="2"/>
      <charset val="238"/>
    </font>
    <font>
      <b/>
      <sz val="11"/>
      <color rgb="FFFA7D00"/>
      <name val="Calibri"/>
      <family val="2"/>
      <charset val="238"/>
    </font>
    <font>
      <sz val="11"/>
      <color rgb="FF3F3F76"/>
      <name val="Calibri"/>
      <family val="2"/>
      <charset val="238"/>
    </font>
    <font>
      <b/>
      <sz val="18"/>
      <color rgb="FF333399"/>
      <name val="Cambria"/>
      <family val="1"/>
      <charset val="238"/>
    </font>
  </fonts>
  <fills count="50">
    <fill>
      <patternFill patternType="none"/>
    </fill>
    <fill>
      <patternFill patternType="gray125"/>
    </fill>
    <fill>
      <patternFill patternType="solid">
        <fgColor rgb="FFB4C6E7"/>
        <bgColor rgb="FFFFFFFF"/>
      </patternFill>
    </fill>
    <fill>
      <patternFill patternType="solid">
        <fgColor rgb="FFA5A5A5"/>
        <bgColor rgb="FFFFFFFF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FFD964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F8CAAB"/>
        <bgColor rgb="FFFFFFFF"/>
      </patternFill>
    </fill>
    <fill>
      <patternFill patternType="none"/>
    </fill>
    <fill>
      <patternFill patternType="none"/>
    </fill>
    <fill>
      <patternFill patternType="solid">
        <fgColor rgb="FFFFCC99"/>
        <bgColor rgb="FFFFFFFF"/>
      </patternFill>
    </fill>
    <fill>
      <patternFill patternType="solid">
        <fgColor rgb="FFC7C7C7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D9E1F2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C0"/>
        <bgColor rgb="FFFFFFFF"/>
      </patternFill>
    </fill>
    <fill>
      <patternFill patternType="none"/>
    </fill>
    <fill>
      <patternFill patternType="none"/>
    </fill>
    <fill>
      <patternFill patternType="solid">
        <fgColor rgb="FFA0E0E0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rgb="FF4472C4"/>
        <bgColor rgb="FFFFFFFF"/>
      </patternFill>
    </fill>
    <fill>
      <patternFill patternType="solid">
        <fgColor rgb="FFDDEBF7"/>
        <bgColor rgb="FFFFFFFF"/>
      </patternFill>
    </fill>
    <fill>
      <patternFill patternType="solid">
        <fgColor rgb="FF8EA9DB"/>
        <bgColor rgb="FFFFFFFF"/>
      </patternFill>
    </fill>
    <fill>
      <patternFill patternType="solid">
        <fgColor rgb="FFED7D31"/>
        <bgColor rgb="FFFFFFFF"/>
      </patternFill>
    </fill>
    <fill>
      <patternFill patternType="solid">
        <fgColor rgb="FFFBE3D5"/>
        <bgColor rgb="FFFFFFFF"/>
      </patternFill>
    </fill>
    <fill>
      <patternFill patternType="solid">
        <fgColor rgb="FFE1EFD8"/>
        <bgColor rgb="FFFFFFFF"/>
      </patternFill>
    </fill>
    <fill>
      <patternFill patternType="solid">
        <fgColor rgb="FFF4AF82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EBEBEB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E697"/>
        <bgColor rgb="FFFFFFFF"/>
      </patternFill>
    </fill>
    <fill>
      <patternFill patternType="solid">
        <fgColor rgb="FF5B9BD5"/>
        <bgColor rgb="FFFFFFFF"/>
      </patternFill>
    </fill>
    <fill>
      <patternFill patternType="solid">
        <fgColor rgb="FFBDD7EE"/>
        <bgColor rgb="FFFFFFFF"/>
      </patternFill>
    </fill>
    <fill>
      <patternFill patternType="solid">
        <fgColor rgb="FFA6CAF0"/>
        <bgColor rgb="FFFFFFFF"/>
      </patternFill>
    </fill>
    <fill>
      <patternFill patternType="solid">
        <fgColor rgb="FF9BC2E6"/>
        <bgColor rgb="FFFFFFFF"/>
      </patternFill>
    </fill>
    <fill>
      <patternFill patternType="solid">
        <fgColor rgb="FF70AD47"/>
        <bgColor rgb="FFFFFFFF"/>
      </patternFill>
    </fill>
    <fill>
      <patternFill patternType="solid">
        <fgColor rgb="FFC5DFB3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A8D08C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CC9CCC"/>
        <bgColor rgb="FFFFFFFF"/>
      </patternFill>
    </fill>
    <fill>
      <patternFill patternType="solid">
        <fgColor rgb="FF996666"/>
        <bgColor rgb="FFFFFFFF"/>
      </patternFill>
    </fill>
    <fill>
      <patternFill patternType="solid">
        <fgColor rgb="FF999933"/>
        <bgColor rgb="FFFFFFFF"/>
      </patternFill>
    </fill>
    <fill>
      <patternFill patternType="none"/>
    </fill>
    <fill>
      <patternFill patternType="none"/>
    </fill>
  </fills>
  <borders count="112">
    <border>
      <left/>
      <right/>
      <top/>
      <bottom/>
      <diagonal/>
    </border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4472C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9FB7E1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double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double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hair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/>
      <top style="double">
        <color rgb="FF000000"/>
      </top>
      <bottom/>
      <diagonal/>
    </border>
    <border>
      <left style="hair">
        <color rgb="FF000000"/>
      </left>
      <right/>
      <top style="double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 style="hair">
        <color rgb="FF000000"/>
      </right>
      <top style="double">
        <color rgb="FF000000"/>
      </top>
      <bottom style="double">
        <color rgb="FF000000"/>
      </bottom>
      <diagonal/>
    </border>
    <border>
      <left style="hair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/>
      <diagonal/>
    </border>
    <border>
      <left/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80">
    <xf numFmtId="0" fontId="0" fillId="0" borderId="0"/>
    <xf numFmtId="0" fontId="13" fillId="0" borderId="0"/>
    <xf numFmtId="0" fontId="9" fillId="2" borderId="1" applyNumberFormat="0" applyBorder="0" applyAlignment="0" applyProtection="0">
      <alignment vertical="center"/>
    </xf>
    <xf numFmtId="174" fontId="9" fillId="0" borderId="0" applyFont="0" applyFill="0" applyBorder="0" applyAlignment="0" applyProtection="0">
      <alignment vertical="center"/>
    </xf>
    <xf numFmtId="170" fontId="9" fillId="0" borderId="0" applyFont="0" applyFill="0" applyBorder="0" applyAlignment="0" applyProtection="0">
      <alignment vertical="center"/>
    </xf>
    <xf numFmtId="171" fontId="9" fillId="0" borderId="0" applyFont="0" applyFill="0" applyBorder="0" applyAlignment="0" applyProtection="0">
      <alignment vertical="center"/>
    </xf>
    <xf numFmtId="173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7" fillId="4" borderId="3" applyNumberFormat="0" applyFill="0" applyAlignment="0" applyProtection="0">
      <alignment vertical="center"/>
    </xf>
    <xf numFmtId="0" fontId="9" fillId="5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6" borderId="5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7" borderId="6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8" borderId="7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4" borderId="3" applyNumberFormat="0" applyFill="0" applyAlignment="0" applyProtection="0">
      <alignment vertical="center"/>
    </xf>
    <xf numFmtId="0" fontId="24" fillId="9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0" borderId="9" applyFont="0" applyFill="0" applyBorder="0">
      <alignment vertical="center"/>
    </xf>
    <xf numFmtId="0" fontId="28" fillId="11" borderId="10" applyNumberFormat="0" applyAlignment="0" applyProtection="0">
      <alignment vertical="center"/>
    </xf>
    <xf numFmtId="0" fontId="15" fillId="12" borderId="11" applyNumberFormat="0" applyBorder="0" applyAlignment="0" applyProtection="0">
      <alignment vertical="center"/>
    </xf>
    <xf numFmtId="0" fontId="23" fillId="13" borderId="12" applyNumberFormat="0" applyBorder="0" applyAlignment="0" applyProtection="0">
      <alignment vertical="center"/>
    </xf>
    <xf numFmtId="0" fontId="22" fillId="14" borderId="13" applyNumberFormat="0" applyAlignment="0" applyProtection="0">
      <alignment vertical="center"/>
    </xf>
    <xf numFmtId="0" fontId="9" fillId="15" borderId="14" applyNumberFormat="0" applyBorder="0" applyAlignment="0" applyProtection="0">
      <alignment vertical="center"/>
    </xf>
    <xf numFmtId="0" fontId="27" fillId="16" borderId="15" applyNumberFormat="0" applyAlignment="0" applyProtection="0">
      <alignment vertical="center"/>
    </xf>
    <xf numFmtId="0" fontId="9" fillId="17" borderId="16" applyNumberFormat="0" applyBorder="0" applyAlignment="0" applyProtection="0"/>
    <xf numFmtId="0" fontId="19" fillId="18" borderId="17" applyNumberFormat="0" applyFill="0" applyAlignment="0" applyProtection="0">
      <alignment vertical="center"/>
    </xf>
    <xf numFmtId="166" fontId="13" fillId="0" borderId="0" applyFont="0" applyFill="0" applyBorder="0" applyAlignment="0" applyProtection="0"/>
    <xf numFmtId="0" fontId="12" fillId="19" borderId="18" applyNumberFormat="0" applyFill="0" applyAlignment="0" applyProtection="0">
      <alignment vertical="center"/>
    </xf>
    <xf numFmtId="0" fontId="9" fillId="20" borderId="19" applyNumberFormat="0" applyBorder="0" applyAlignment="0" applyProtection="0"/>
    <xf numFmtId="0" fontId="14" fillId="21" borderId="20" applyNumberFormat="0" applyBorder="0" applyAlignment="0" applyProtection="0">
      <alignment vertical="center"/>
    </xf>
    <xf numFmtId="0" fontId="20" fillId="22" borderId="21" applyNumberFormat="0" applyBorder="0" applyAlignment="0" applyProtection="0">
      <alignment vertical="center"/>
    </xf>
    <xf numFmtId="0" fontId="9" fillId="20" borderId="19" applyNumberFormat="0" applyBorder="0" applyAlignment="0" applyProtection="0"/>
    <xf numFmtId="0" fontId="15" fillId="23" borderId="22" applyNumberFormat="0" applyBorder="0" applyAlignment="0" applyProtection="0">
      <alignment vertical="center"/>
    </xf>
    <xf numFmtId="0" fontId="9" fillId="24" borderId="23" applyNumberFormat="0" applyBorder="0" applyAlignment="0" applyProtection="0">
      <alignment vertical="center"/>
    </xf>
    <xf numFmtId="0" fontId="15" fillId="25" borderId="24" applyNumberFormat="0" applyBorder="0" applyAlignment="0" applyProtection="0">
      <alignment vertical="center"/>
    </xf>
    <xf numFmtId="0" fontId="15" fillId="26" borderId="25" applyNumberFormat="0" applyBorder="0" applyAlignment="0" applyProtection="0">
      <alignment vertical="center"/>
    </xf>
    <xf numFmtId="0" fontId="9" fillId="27" borderId="26" applyNumberFormat="0" applyBorder="0" applyAlignment="0" applyProtection="0">
      <alignment vertical="center"/>
    </xf>
    <xf numFmtId="0" fontId="9" fillId="28" borderId="27" applyNumberFormat="0" applyBorder="0" applyAlignment="0" applyProtection="0">
      <alignment vertical="center"/>
    </xf>
    <xf numFmtId="0" fontId="15" fillId="29" borderId="28" applyNumberFormat="0" applyBorder="0" applyAlignment="0" applyProtection="0">
      <alignment vertical="center"/>
    </xf>
    <xf numFmtId="0" fontId="15" fillId="30" borderId="29" applyNumberFormat="0" applyBorder="0" applyAlignment="0" applyProtection="0">
      <alignment vertical="center"/>
    </xf>
    <xf numFmtId="0" fontId="9" fillId="31" borderId="30" applyNumberFormat="0" applyBorder="0" applyAlignment="0" applyProtection="0">
      <alignment vertical="center"/>
    </xf>
    <xf numFmtId="0" fontId="15" fillId="32" borderId="31" applyNumberFormat="0" applyBorder="0" applyAlignment="0" applyProtection="0">
      <alignment vertical="center"/>
    </xf>
    <xf numFmtId="168" fontId="25" fillId="10" borderId="9"/>
    <xf numFmtId="0" fontId="9" fillId="33" borderId="32" applyNumberFormat="0" applyBorder="0" applyAlignment="0" applyProtection="0">
      <alignment vertical="center"/>
    </xf>
    <xf numFmtId="0" fontId="13" fillId="0" borderId="0"/>
    <xf numFmtId="0" fontId="9" fillId="34" borderId="33" applyNumberFormat="0" applyBorder="0" applyAlignment="0" applyProtection="0">
      <alignment vertical="center"/>
    </xf>
    <xf numFmtId="0" fontId="15" fillId="35" borderId="34" applyNumberFormat="0" applyBorder="0" applyAlignment="0" applyProtection="0">
      <alignment vertical="center"/>
    </xf>
    <xf numFmtId="0" fontId="9" fillId="36" borderId="35" applyNumberFormat="0" applyBorder="0" applyAlignment="0" applyProtection="0">
      <alignment vertical="center"/>
    </xf>
    <xf numFmtId="0" fontId="9" fillId="37" borderId="36" applyNumberFormat="0" applyBorder="0" applyAlignment="0" applyProtection="0"/>
    <xf numFmtId="0" fontId="15" fillId="38" borderId="37" applyNumberFormat="0" applyBorder="0" applyAlignment="0" applyProtection="0">
      <alignment vertical="center"/>
    </xf>
    <xf numFmtId="0" fontId="15" fillId="39" borderId="38" applyNumberFormat="0" applyBorder="0" applyAlignment="0" applyProtection="0">
      <alignment vertical="center"/>
    </xf>
    <xf numFmtId="0" fontId="9" fillId="40" borderId="39" applyNumberFormat="0" applyBorder="0" applyAlignment="0" applyProtection="0">
      <alignment vertical="center"/>
    </xf>
    <xf numFmtId="0" fontId="9" fillId="41" borderId="40" applyNumberFormat="0" applyBorder="0" applyAlignment="0" applyProtection="0"/>
    <xf numFmtId="0" fontId="25" fillId="10" borderId="9" applyFont="0" applyFill="0"/>
    <xf numFmtId="0" fontId="15" fillId="42" borderId="41" applyNumberFormat="0" applyBorder="0" applyAlignment="0" applyProtection="0">
      <alignment vertical="center"/>
    </xf>
    <xf numFmtId="0" fontId="25" fillId="10" borderId="9">
      <alignment vertical="center"/>
    </xf>
    <xf numFmtId="0" fontId="9" fillId="43" borderId="42" applyNumberFormat="0" applyBorder="0" applyAlignment="0" applyProtection="0"/>
    <xf numFmtId="0" fontId="9" fillId="20" borderId="19" applyNumberFormat="0" applyBorder="0" applyAlignment="0" applyProtection="0"/>
    <xf numFmtId="0" fontId="9" fillId="17" borderId="16" applyNumberFormat="0" applyBorder="0" applyAlignment="0" applyProtection="0"/>
    <xf numFmtId="0" fontId="9" fillId="41" borderId="40" applyNumberFormat="0" applyBorder="0" applyAlignment="0" applyProtection="0"/>
    <xf numFmtId="0" fontId="9" fillId="44" borderId="43" applyNumberFormat="0" applyBorder="0" applyAlignment="0" applyProtection="0"/>
    <xf numFmtId="0" fontId="9" fillId="45" borderId="44" applyNumberFormat="0" applyBorder="0" applyAlignment="0" applyProtection="0"/>
    <xf numFmtId="0" fontId="9" fillId="17" borderId="16" applyNumberFormat="0" applyBorder="0" applyAlignment="0" applyProtection="0"/>
    <xf numFmtId="0" fontId="15" fillId="20" borderId="19" applyNumberFormat="0" applyBorder="0" applyAlignment="0" applyProtection="0"/>
    <xf numFmtId="0" fontId="15" fillId="46" borderId="45" applyNumberFormat="0" applyBorder="0" applyAlignment="0" applyProtection="0"/>
    <xf numFmtId="0" fontId="15" fillId="47" borderId="46" applyNumberFormat="0" applyBorder="0" applyAlignment="0" applyProtection="0"/>
    <xf numFmtId="0" fontId="15" fillId="45" borderId="44" applyNumberFormat="0" applyBorder="0" applyAlignment="0" applyProtection="0"/>
    <xf numFmtId="0" fontId="15" fillId="20" borderId="19" applyNumberFormat="0" applyBorder="0" applyAlignment="0" applyProtection="0"/>
    <xf numFmtId="0" fontId="15" fillId="41" borderId="40" applyNumberFormat="0" applyBorder="0" applyAlignment="0" applyProtection="0"/>
    <xf numFmtId="0" fontId="12" fillId="48" borderId="47" applyNumberFormat="0" applyFill="0" applyAlignment="0" applyProtection="0"/>
    <xf numFmtId="0" fontId="13" fillId="0" borderId="0"/>
    <xf numFmtId="0" fontId="29" fillId="0" borderId="0" applyNumberFormat="0" applyFill="0" applyBorder="0" applyAlignment="0" applyProtection="0"/>
    <xf numFmtId="0" fontId="25" fillId="49" borderId="48" applyBorder="0">
      <alignment vertical="center"/>
    </xf>
    <xf numFmtId="0" fontId="11" fillId="0" borderId="0" applyNumberFormat="0" applyFill="0" applyBorder="0" applyAlignment="0" applyProtection="0"/>
    <xf numFmtId="0" fontId="25" fillId="49" borderId="48">
      <alignment vertical="center"/>
    </xf>
  </cellStyleXfs>
  <cellXfs count="171">
    <xf numFmtId="0" fontId="0" fillId="0" borderId="0" xfId="0"/>
    <xf numFmtId="0" fontId="1" fillId="0" borderId="0" xfId="49" applyFont="1"/>
    <xf numFmtId="0" fontId="1" fillId="0" borderId="0" xfId="49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51" xfId="49" applyFont="1" applyBorder="1" applyAlignment="1">
      <alignment horizontal="left" vertical="center"/>
    </xf>
    <xf numFmtId="0" fontId="1" fillId="0" borderId="52" xfId="49" applyFont="1" applyBorder="1" applyAlignment="1">
      <alignment horizontal="left" vertical="center"/>
    </xf>
    <xf numFmtId="0" fontId="1" fillId="0" borderId="52" xfId="49" applyFont="1" applyBorder="1" applyAlignment="1">
      <alignment horizontal="right" vertical="center"/>
    </xf>
    <xf numFmtId="0" fontId="1" fillId="0" borderId="53" xfId="49" applyFont="1" applyBorder="1" applyAlignment="1">
      <alignment horizontal="left" vertical="center"/>
    </xf>
    <xf numFmtId="0" fontId="1" fillId="0" borderId="54" xfId="49" applyFont="1" applyBorder="1" applyAlignment="1">
      <alignment horizontal="left" vertical="center"/>
    </xf>
    <xf numFmtId="0" fontId="1" fillId="0" borderId="54" xfId="49" applyFont="1" applyBorder="1" applyAlignment="1">
      <alignment horizontal="right" vertical="center"/>
    </xf>
    <xf numFmtId="0" fontId="1" fillId="0" borderId="55" xfId="49" applyFont="1" applyBorder="1" applyAlignment="1">
      <alignment horizontal="left" vertical="center"/>
    </xf>
    <xf numFmtId="0" fontId="1" fillId="0" borderId="56" xfId="49" applyFont="1" applyBorder="1" applyAlignment="1">
      <alignment horizontal="left" vertical="center"/>
    </xf>
    <xf numFmtId="0" fontId="1" fillId="0" borderId="56" xfId="49" applyFont="1" applyBorder="1" applyAlignment="1">
      <alignment horizontal="right" vertical="center"/>
    </xf>
    <xf numFmtId="0" fontId="1" fillId="0" borderId="57" xfId="49" applyFont="1" applyBorder="1" applyAlignment="1">
      <alignment horizontal="left" vertical="center"/>
    </xf>
    <xf numFmtId="0" fontId="1" fillId="0" borderId="58" xfId="49" applyFont="1" applyBorder="1" applyAlignment="1">
      <alignment horizontal="left" vertical="center"/>
    </xf>
    <xf numFmtId="0" fontId="1" fillId="0" borderId="58" xfId="49" applyFont="1" applyBorder="1" applyAlignment="1">
      <alignment horizontal="right" vertical="center"/>
    </xf>
    <xf numFmtId="0" fontId="1" fillId="0" borderId="59" xfId="49" applyFont="1" applyBorder="1" applyAlignment="1">
      <alignment horizontal="left" vertical="center"/>
    </xf>
    <xf numFmtId="0" fontId="1" fillId="0" borderId="60" xfId="49" applyFont="1" applyBorder="1" applyAlignment="1">
      <alignment horizontal="right" vertical="center"/>
    </xf>
    <xf numFmtId="0" fontId="1" fillId="0" borderId="60" xfId="49" applyFont="1" applyBorder="1" applyAlignment="1">
      <alignment horizontal="left" vertical="center"/>
    </xf>
    <xf numFmtId="0" fontId="1" fillId="0" borderId="61" xfId="49" applyFont="1" applyBorder="1" applyAlignment="1">
      <alignment horizontal="left" vertical="center"/>
    </xf>
    <xf numFmtId="0" fontId="1" fillId="0" borderId="62" xfId="49" applyFont="1" applyBorder="1" applyAlignment="1">
      <alignment horizontal="left" vertical="center"/>
    </xf>
    <xf numFmtId="0" fontId="1" fillId="0" borderId="51" xfId="49" applyFont="1" applyBorder="1" applyAlignment="1">
      <alignment horizontal="right" vertical="center"/>
    </xf>
    <xf numFmtId="3" fontId="1" fillId="0" borderId="63" xfId="49" applyNumberFormat="1" applyFont="1" applyBorder="1" applyAlignment="1">
      <alignment horizontal="right" vertical="center"/>
    </xf>
    <xf numFmtId="0" fontId="1" fillId="0" borderId="59" xfId="49" applyFont="1" applyBorder="1" applyAlignment="1">
      <alignment horizontal="right" vertical="center"/>
    </xf>
    <xf numFmtId="3" fontId="1" fillId="0" borderId="64" xfId="49" applyNumberFormat="1" applyFont="1" applyBorder="1" applyAlignment="1">
      <alignment horizontal="right" vertical="center"/>
    </xf>
    <xf numFmtId="0" fontId="1" fillId="0" borderId="61" xfId="49" applyFont="1" applyBorder="1" applyAlignment="1">
      <alignment horizontal="right" vertical="center"/>
    </xf>
    <xf numFmtId="3" fontId="1" fillId="0" borderId="65" xfId="49" applyNumberFormat="1" applyFont="1" applyBorder="1" applyAlignment="1">
      <alignment horizontal="right" vertical="center"/>
    </xf>
    <xf numFmtId="0" fontId="1" fillId="0" borderId="62" xfId="49" applyFont="1" applyBorder="1" applyAlignment="1">
      <alignment horizontal="right" vertical="center"/>
    </xf>
    <xf numFmtId="0" fontId="3" fillId="0" borderId="66" xfId="49" applyFont="1" applyBorder="1" applyAlignment="1">
      <alignment horizontal="center" vertical="center"/>
    </xf>
    <xf numFmtId="0" fontId="1" fillId="0" borderId="67" xfId="49" applyFont="1" applyBorder="1" applyAlignment="1">
      <alignment horizontal="left" vertical="center"/>
    </xf>
    <xf numFmtId="0" fontId="1" fillId="0" borderId="67" xfId="49" applyFont="1" applyBorder="1" applyAlignment="1">
      <alignment horizontal="center" vertical="center"/>
    </xf>
    <xf numFmtId="0" fontId="1" fillId="0" borderId="68" xfId="49" applyFont="1" applyBorder="1" applyAlignment="1">
      <alignment horizontal="center" vertical="center"/>
    </xf>
    <xf numFmtId="0" fontId="1" fillId="0" borderId="69" xfId="49" applyFont="1" applyBorder="1" applyAlignment="1">
      <alignment horizontal="center" vertical="center"/>
    </xf>
    <xf numFmtId="0" fontId="1" fillId="0" borderId="70" xfId="49" applyFont="1" applyBorder="1" applyAlignment="1">
      <alignment horizontal="center" vertical="center"/>
    </xf>
    <xf numFmtId="0" fontId="1" fillId="0" borderId="71" xfId="49" applyFont="1" applyBorder="1" applyAlignment="1">
      <alignment horizontal="left" vertical="center"/>
    </xf>
    <xf numFmtId="0" fontId="1" fillId="0" borderId="73" xfId="49" applyFont="1" applyBorder="1" applyAlignment="1">
      <alignment horizontal="left" vertical="center"/>
    </xf>
    <xf numFmtId="0" fontId="1" fillId="0" borderId="74" xfId="49" applyFont="1" applyBorder="1" applyAlignment="1">
      <alignment horizontal="center" vertical="center"/>
    </xf>
    <xf numFmtId="0" fontId="1" fillId="0" borderId="48" xfId="49" applyFont="1" applyBorder="1" applyAlignment="1">
      <alignment horizontal="left" vertical="center"/>
    </xf>
    <xf numFmtId="0" fontId="1" fillId="0" borderId="75" xfId="49" applyFont="1" applyBorder="1" applyAlignment="1">
      <alignment horizontal="left" vertical="center"/>
    </xf>
    <xf numFmtId="0" fontId="1" fillId="0" borderId="49" xfId="49" applyFont="1" applyBorder="1" applyAlignment="1">
      <alignment horizontal="center" vertical="center"/>
    </xf>
    <xf numFmtId="0" fontId="1" fillId="0" borderId="50" xfId="49" applyFont="1" applyBorder="1" applyAlignment="1">
      <alignment horizontal="left" vertical="center"/>
    </xf>
    <xf numFmtId="0" fontId="1" fillId="0" borderId="79" xfId="49" applyFont="1" applyBorder="1" applyAlignment="1">
      <alignment horizontal="center" vertical="center"/>
    </xf>
    <xf numFmtId="0" fontId="1" fillId="0" borderId="69" xfId="49" applyFont="1" applyBorder="1" applyAlignment="1">
      <alignment horizontal="left" vertical="center"/>
    </xf>
    <xf numFmtId="0" fontId="1" fillId="0" borderId="80" xfId="49" applyFont="1" applyBorder="1" applyAlignment="1">
      <alignment horizontal="center" vertical="center"/>
    </xf>
    <xf numFmtId="0" fontId="1" fillId="0" borderId="81" xfId="49" applyFont="1" applyBorder="1" applyAlignment="1">
      <alignment horizontal="center" vertical="center"/>
    </xf>
    <xf numFmtId="10" fontId="1" fillId="0" borderId="60" xfId="49" applyNumberFormat="1" applyFont="1" applyBorder="1" applyAlignment="1">
      <alignment horizontal="right" vertical="center"/>
    </xf>
    <xf numFmtId="10" fontId="1" fillId="0" borderId="82" xfId="49" applyNumberFormat="1" applyFont="1" applyBorder="1" applyAlignment="1">
      <alignment horizontal="right" vertical="center"/>
    </xf>
    <xf numFmtId="10" fontId="1" fillId="0" borderId="54" xfId="49" applyNumberFormat="1" applyFont="1" applyBorder="1" applyAlignment="1">
      <alignment horizontal="right" vertical="center"/>
    </xf>
    <xf numFmtId="10" fontId="1" fillId="0" borderId="83" xfId="49" applyNumberFormat="1" applyFont="1" applyBorder="1" applyAlignment="1">
      <alignment horizontal="right" vertical="center"/>
    </xf>
    <xf numFmtId="0" fontId="1" fillId="0" borderId="77" xfId="49" applyFont="1" applyBorder="1" applyAlignment="1">
      <alignment horizontal="left" vertical="center"/>
    </xf>
    <xf numFmtId="0" fontId="1" fillId="0" borderId="79" xfId="49" applyFont="1" applyBorder="1" applyAlignment="1">
      <alignment horizontal="right" vertical="center"/>
    </xf>
    <xf numFmtId="0" fontId="1" fillId="0" borderId="85" xfId="49" applyFont="1" applyBorder="1" applyAlignment="1">
      <alignment horizontal="center" vertical="center"/>
    </xf>
    <xf numFmtId="0" fontId="1" fillId="0" borderId="86" xfId="49" applyFont="1" applyBorder="1" applyAlignment="1">
      <alignment horizontal="left" vertical="center"/>
    </xf>
    <xf numFmtId="0" fontId="1" fillId="0" borderId="86" xfId="49" applyFont="1" applyBorder="1" applyAlignment="1">
      <alignment horizontal="right" vertical="center"/>
    </xf>
    <xf numFmtId="0" fontId="1" fillId="0" borderId="87" xfId="49" applyFont="1" applyBorder="1" applyAlignment="1">
      <alignment horizontal="right" vertical="center"/>
    </xf>
    <xf numFmtId="3" fontId="1" fillId="0" borderId="0" xfId="49" applyNumberFormat="1" applyFont="1" applyAlignment="1">
      <alignment horizontal="right" vertical="center"/>
    </xf>
    <xf numFmtId="0" fontId="1" fillId="0" borderId="85" xfId="49" applyFont="1" applyBorder="1" applyAlignment="1">
      <alignment horizontal="left" vertical="center"/>
    </xf>
    <xf numFmtId="0" fontId="1" fillId="0" borderId="0" xfId="49" applyFont="1" applyAlignment="1">
      <alignment horizontal="right" vertical="center"/>
    </xf>
    <xf numFmtId="0" fontId="1" fillId="0" borderId="0" xfId="49" applyFont="1" applyAlignment="1">
      <alignment horizontal="left" vertical="center"/>
    </xf>
    <xf numFmtId="0" fontId="1" fillId="0" borderId="88" xfId="49" applyFont="1" applyBorder="1" applyAlignment="1">
      <alignment horizontal="right" vertical="center"/>
    </xf>
    <xf numFmtId="3" fontId="1" fillId="0" borderId="88" xfId="49" applyNumberFormat="1" applyFont="1" applyBorder="1" applyAlignment="1">
      <alignment horizontal="right" vertical="center"/>
    </xf>
    <xf numFmtId="3" fontId="1" fillId="0" borderId="89" xfId="49" applyNumberFormat="1" applyFont="1" applyBorder="1" applyAlignment="1">
      <alignment horizontal="right" vertical="center"/>
    </xf>
    <xf numFmtId="0" fontId="3" fillId="0" borderId="90" xfId="49" applyFont="1" applyBorder="1" applyAlignment="1">
      <alignment horizontal="center" vertical="center"/>
    </xf>
    <xf numFmtId="0" fontId="1" fillId="0" borderId="91" xfId="49" applyFont="1" applyBorder="1" applyAlignment="1">
      <alignment horizontal="left" vertical="center"/>
    </xf>
    <xf numFmtId="0" fontId="1" fillId="0" borderId="92" xfId="49" applyFont="1" applyBorder="1" applyAlignment="1">
      <alignment horizontal="left" vertical="center"/>
    </xf>
    <xf numFmtId="0" fontId="1" fillId="0" borderId="86" xfId="49" applyFont="1" applyBorder="1" applyAlignment="1">
      <alignment horizontal="center" vertical="center"/>
    </xf>
    <xf numFmtId="0" fontId="1" fillId="0" borderId="93" xfId="49" applyFont="1" applyBorder="1" applyAlignment="1">
      <alignment horizontal="left" vertical="center"/>
    </xf>
    <xf numFmtId="0" fontId="1" fillId="0" borderId="94" xfId="49" applyFont="1" applyBorder="1" applyAlignment="1">
      <alignment horizontal="left" vertical="center"/>
    </xf>
    <xf numFmtId="0" fontId="1" fillId="0" borderId="95" xfId="49" applyFont="1" applyBorder="1" applyAlignment="1">
      <alignment horizontal="left" vertical="center"/>
    </xf>
    <xf numFmtId="0" fontId="1" fillId="0" borderId="96" xfId="49" applyFont="1" applyBorder="1" applyAlignment="1">
      <alignment horizontal="left" vertical="center"/>
    </xf>
    <xf numFmtId="0" fontId="1" fillId="0" borderId="97" xfId="49" applyFont="1" applyBorder="1" applyAlignment="1">
      <alignment horizontal="left" vertical="center"/>
    </xf>
    <xf numFmtId="0" fontId="1" fillId="0" borderId="98" xfId="49" applyFont="1" applyBorder="1" applyAlignment="1">
      <alignment horizontal="left" vertical="center"/>
    </xf>
    <xf numFmtId="3" fontId="1" fillId="0" borderId="93" xfId="49" applyNumberFormat="1" applyFont="1" applyBorder="1" applyAlignment="1">
      <alignment horizontal="right" vertical="center"/>
    </xf>
    <xf numFmtId="3" fontId="1" fillId="0" borderId="97" xfId="49" applyNumberFormat="1" applyFont="1" applyBorder="1" applyAlignment="1">
      <alignment horizontal="right" vertical="center"/>
    </xf>
    <xf numFmtId="3" fontId="1" fillId="0" borderId="98" xfId="49" applyNumberFormat="1" applyFont="1" applyBorder="1" applyAlignment="1">
      <alignment horizontal="right" vertical="center"/>
    </xf>
    <xf numFmtId="0" fontId="1" fillId="0" borderId="99" xfId="49" applyFont="1" applyBorder="1" applyAlignment="1">
      <alignment horizontal="left" vertical="center"/>
    </xf>
    <xf numFmtId="0" fontId="1" fillId="0" borderId="77" xfId="49" applyFont="1" applyBorder="1" applyAlignment="1">
      <alignment horizontal="right" vertical="center"/>
    </xf>
    <xf numFmtId="0" fontId="1" fillId="0" borderId="83" xfId="49" applyFont="1" applyBorder="1" applyAlignment="1">
      <alignment horizontal="left" vertical="center"/>
    </xf>
    <xf numFmtId="0" fontId="1" fillId="0" borderId="64" xfId="49" applyFont="1" applyBorder="1" applyAlignment="1">
      <alignment horizontal="right" vertical="center"/>
    </xf>
    <xf numFmtId="0" fontId="1" fillId="0" borderId="100" xfId="49" applyFont="1" applyBorder="1" applyAlignment="1">
      <alignment horizontal="left" vertical="center"/>
    </xf>
    <xf numFmtId="169" fontId="1" fillId="0" borderId="101" xfId="49" applyNumberFormat="1" applyFont="1" applyBorder="1" applyAlignment="1">
      <alignment horizontal="right" vertical="center"/>
    </xf>
    <xf numFmtId="0" fontId="1" fillId="0" borderId="102" xfId="49" applyFont="1" applyBorder="1" applyAlignment="1">
      <alignment horizontal="center" vertical="center"/>
    </xf>
    <xf numFmtId="0" fontId="1" fillId="0" borderId="103" xfId="49" applyFont="1" applyBorder="1" applyAlignment="1">
      <alignment horizontal="left" vertical="center"/>
    </xf>
    <xf numFmtId="0" fontId="4" fillId="0" borderId="0" xfId="1" applyFont="1"/>
    <xf numFmtId="0" fontId="5" fillId="0" borderId="0" xfId="1" applyFont="1"/>
    <xf numFmtId="49" fontId="5" fillId="0" borderId="0" xfId="1" applyNumberFormat="1" applyFont="1"/>
    <xf numFmtId="0" fontId="1" fillId="0" borderId="0" xfId="0" applyFont="1"/>
    <xf numFmtId="4" fontId="1" fillId="0" borderId="0" xfId="0" applyNumberFormat="1" applyFont="1"/>
    <xf numFmtId="172" fontId="1" fillId="0" borderId="0" xfId="0" applyNumberFormat="1" applyFont="1"/>
    <xf numFmtId="167" fontId="1" fillId="0" borderId="0" xfId="0" applyNumberFormat="1" applyFont="1"/>
    <xf numFmtId="0" fontId="3" fillId="0" borderId="0" xfId="0" applyFont="1"/>
    <xf numFmtId="0" fontId="2" fillId="0" borderId="0" xfId="0" applyFont="1"/>
    <xf numFmtId="0" fontId="1" fillId="0" borderId="104" xfId="0" applyFont="1" applyBorder="1" applyAlignment="1">
      <alignment horizontal="center"/>
    </xf>
    <xf numFmtId="0" fontId="1" fillId="0" borderId="105" xfId="0" applyFont="1" applyBorder="1" applyAlignment="1">
      <alignment horizontal="center"/>
    </xf>
    <xf numFmtId="0" fontId="1" fillId="0" borderId="106" xfId="0" applyFont="1" applyBorder="1" applyAlignment="1">
      <alignment horizontal="center"/>
    </xf>
    <xf numFmtId="49" fontId="1" fillId="0" borderId="0" xfId="0" applyNumberFormat="1" applyFont="1" applyAlignment="1" applyProtection="1">
      <alignment horizontal="left"/>
      <protection locked="0"/>
    </xf>
    <xf numFmtId="167" fontId="1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Protection="1">
      <protection locked="0"/>
    </xf>
    <xf numFmtId="167" fontId="1" fillId="0" borderId="0" xfId="0" applyNumberFormat="1" applyFont="1" applyProtection="1">
      <protection locked="0"/>
    </xf>
    <xf numFmtId="0" fontId="1" fillId="0" borderId="104" xfId="0" applyFont="1" applyBorder="1" applyAlignment="1" applyProtection="1">
      <alignment horizontal="left"/>
      <protection locked="0"/>
    </xf>
    <xf numFmtId="0" fontId="1" fillId="0" borderId="107" xfId="0" applyFont="1" applyBorder="1" applyAlignment="1" applyProtection="1">
      <alignment horizontal="center"/>
      <protection locked="0"/>
    </xf>
    <xf numFmtId="0" fontId="1" fillId="0" borderId="106" xfId="0" applyFont="1" applyBorder="1" applyAlignment="1" applyProtection="1">
      <alignment horizontal="left"/>
      <protection locked="0"/>
    </xf>
    <xf numFmtId="0" fontId="1" fillId="0" borderId="106" xfId="0" applyFont="1" applyBorder="1" applyAlignment="1" applyProtection="1">
      <alignment horizontal="left" vertical="center"/>
      <protection locked="0"/>
    </xf>
    <xf numFmtId="0" fontId="1" fillId="0" borderId="108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right" vertical="top"/>
    </xf>
    <xf numFmtId="49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 wrapText="1"/>
    </xf>
    <xf numFmtId="167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4" fontId="1" fillId="0" borderId="0" xfId="0" applyNumberFormat="1" applyFont="1" applyAlignment="1">
      <alignment vertical="top"/>
    </xf>
    <xf numFmtId="172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/>
    </xf>
    <xf numFmtId="175" fontId="1" fillId="0" borderId="0" xfId="0" applyNumberFormat="1" applyFont="1" applyAlignment="1">
      <alignment vertical="top"/>
    </xf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0" fontId="1" fillId="0" borderId="106" xfId="0" applyFont="1" applyBorder="1" applyAlignment="1">
      <alignment horizontal="center" vertical="center"/>
    </xf>
    <xf numFmtId="0" fontId="1" fillId="0" borderId="109" xfId="0" applyFont="1" applyBorder="1" applyAlignment="1">
      <alignment horizontal="centerContinuous"/>
    </xf>
    <xf numFmtId="0" fontId="1" fillId="0" borderId="110" xfId="0" applyFont="1" applyBorder="1" applyAlignment="1">
      <alignment horizontal="centerContinuous"/>
    </xf>
    <xf numFmtId="0" fontId="1" fillId="0" borderId="111" xfId="0" applyFont="1" applyBorder="1" applyAlignment="1">
      <alignment horizontal="centerContinuous"/>
    </xf>
    <xf numFmtId="0" fontId="1" fillId="0" borderId="107" xfId="0" applyFont="1" applyBorder="1" applyAlignment="1">
      <alignment horizontal="center"/>
    </xf>
    <xf numFmtId="0" fontId="1" fillId="0" borderId="108" xfId="0" applyFont="1" applyBorder="1" applyAlignment="1">
      <alignment horizontal="center"/>
    </xf>
    <xf numFmtId="0" fontId="1" fillId="0" borderId="108" xfId="0" applyFont="1" applyBorder="1" applyAlignment="1">
      <alignment horizontal="center"/>
    </xf>
    <xf numFmtId="0" fontId="1" fillId="0" borderId="104" xfId="0" applyFont="1" applyBorder="1" applyAlignment="1">
      <alignment horizontal="center"/>
    </xf>
    <xf numFmtId="0" fontId="6" fillId="0" borderId="107" xfId="0" applyFont="1" applyBorder="1" applyAlignment="1" applyProtection="1">
      <alignment horizontal="center"/>
      <protection locked="0"/>
    </xf>
    <xf numFmtId="0" fontId="6" fillId="0" borderId="104" xfId="0" applyFont="1" applyBorder="1" applyAlignment="1" applyProtection="1">
      <alignment horizontal="center"/>
      <protection locked="0"/>
    </xf>
    <xf numFmtId="0" fontId="1" fillId="0" borderId="104" xfId="0" applyFont="1" applyBorder="1" applyAlignment="1" applyProtection="1">
      <alignment horizontal="center"/>
      <protection locked="0"/>
    </xf>
    <xf numFmtId="0" fontId="1" fillId="0" borderId="106" xfId="0" applyFont="1" applyBorder="1" applyAlignment="1">
      <alignment horizontal="center"/>
    </xf>
    <xf numFmtId="0" fontId="6" fillId="0" borderId="108" xfId="0" applyFont="1" applyBorder="1" applyAlignment="1" applyProtection="1">
      <alignment horizontal="center"/>
      <protection locked="0"/>
    </xf>
    <xf numFmtId="0" fontId="6" fillId="0" borderId="106" xfId="0" applyFont="1" applyBorder="1" applyAlignment="1" applyProtection="1">
      <alignment horizontal="center"/>
      <protection locked="0"/>
    </xf>
    <xf numFmtId="0" fontId="1" fillId="0" borderId="106" xfId="0" applyFont="1" applyBorder="1" applyAlignment="1" applyProtection="1">
      <alignment horizontal="center"/>
      <protection locked="0"/>
    </xf>
    <xf numFmtId="167" fontId="1" fillId="0" borderId="106" xfId="0" applyNumberFormat="1" applyFont="1" applyBorder="1"/>
    <xf numFmtId="0" fontId="1" fillId="0" borderId="106" xfId="0" applyFont="1" applyBorder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164" fontId="7" fillId="0" borderId="0" xfId="0" applyNumberFormat="1" applyFont="1" applyAlignment="1">
      <alignment horizontal="right" wrapText="1"/>
    </xf>
    <xf numFmtId="4" fontId="7" fillId="0" borderId="0" xfId="0" applyNumberFormat="1" applyFont="1" applyAlignment="1">
      <alignment horizontal="right" wrapText="1"/>
    </xf>
    <xf numFmtId="167" fontId="7" fillId="0" borderId="0" xfId="0" applyNumberFormat="1" applyFont="1" applyAlignment="1">
      <alignment horizontal="right" wrapText="1"/>
    </xf>
    <xf numFmtId="165" fontId="7" fillId="0" borderId="0" xfId="0" applyNumberFormat="1" applyFont="1" applyAlignment="1">
      <alignment horizontal="right" wrapText="1"/>
    </xf>
    <xf numFmtId="49" fontId="1" fillId="0" borderId="104" xfId="0" applyNumberFormat="1" applyFont="1" applyBorder="1" applyAlignment="1">
      <alignment horizontal="left"/>
    </xf>
    <xf numFmtId="0" fontId="1" fillId="0" borderId="104" xfId="0" applyFont="1" applyBorder="1" applyAlignment="1">
      <alignment horizontal="right"/>
    </xf>
    <xf numFmtId="49" fontId="1" fillId="0" borderId="106" xfId="0" applyNumberFormat="1" applyFont="1" applyBorder="1" applyAlignment="1">
      <alignment horizontal="left"/>
    </xf>
    <xf numFmtId="0" fontId="1" fillId="0" borderId="106" xfId="0" applyFont="1" applyBorder="1" applyAlignment="1">
      <alignment horizontal="right"/>
    </xf>
    <xf numFmtId="4" fontId="1" fillId="0" borderId="71" xfId="49" applyNumberFormat="1" applyFont="1" applyBorder="1" applyAlignment="1">
      <alignment horizontal="right" vertical="center"/>
    </xf>
    <xf numFmtId="4" fontId="1" fillId="0" borderId="72" xfId="49" applyNumberFormat="1" applyFont="1" applyBorder="1" applyAlignment="1">
      <alignment horizontal="right" vertical="center"/>
    </xf>
    <xf numFmtId="4" fontId="1" fillId="0" borderId="48" xfId="49" applyNumberFormat="1" applyFont="1" applyBorder="1" applyAlignment="1">
      <alignment horizontal="right" vertical="center"/>
    </xf>
    <xf numFmtId="4" fontId="1" fillId="0" borderId="84" xfId="49" applyNumberFormat="1" applyFont="1" applyBorder="1" applyAlignment="1">
      <alignment horizontal="right" vertical="center"/>
    </xf>
    <xf numFmtId="4" fontId="1" fillId="0" borderId="76" xfId="49" applyNumberFormat="1" applyFont="1" applyBorder="1" applyAlignment="1">
      <alignment horizontal="right" vertical="center"/>
    </xf>
    <xf numFmtId="4" fontId="1" fillId="0" borderId="50" xfId="49" applyNumberFormat="1" applyFont="1" applyBorder="1" applyAlignment="1">
      <alignment horizontal="right" vertical="center"/>
    </xf>
    <xf numFmtId="4" fontId="1" fillId="0" borderId="77" xfId="49" applyNumberFormat="1" applyFont="1" applyBorder="1" applyAlignment="1">
      <alignment horizontal="right" vertical="center"/>
    </xf>
    <xf numFmtId="4" fontId="1" fillId="0" borderId="78" xfId="49" applyNumberFormat="1" applyFont="1" applyBorder="1" applyAlignment="1">
      <alignment horizontal="right" vertical="center"/>
    </xf>
    <xf numFmtId="4" fontId="1" fillId="0" borderId="83" xfId="49" applyNumberFormat="1" applyFont="1" applyBorder="1" applyAlignment="1">
      <alignment horizontal="right" vertical="center"/>
    </xf>
    <xf numFmtId="49" fontId="3" fillId="0" borderId="0" xfId="0" applyNumberFormat="1" applyFont="1" applyAlignment="1">
      <alignment vertical="top"/>
    </xf>
    <xf numFmtId="49" fontId="6" fillId="0" borderId="0" xfId="0" applyNumberFormat="1" applyFont="1" applyAlignment="1">
      <alignment horizontal="left" vertical="top" wrapText="1"/>
    </xf>
    <xf numFmtId="167" fontId="6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4" fontId="6" fillId="0" borderId="0" xfId="0" applyNumberFormat="1" applyFont="1" applyAlignment="1">
      <alignment vertical="top"/>
    </xf>
    <xf numFmtId="172" fontId="6" fillId="0" borderId="0" xfId="0" applyNumberFormat="1" applyFont="1" applyAlignment="1">
      <alignment vertical="top"/>
    </xf>
    <xf numFmtId="0" fontId="6" fillId="0" borderId="0" xfId="0" applyFont="1" applyAlignment="1">
      <alignment horizontal="center" vertical="top"/>
    </xf>
    <xf numFmtId="175" fontId="6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right" vertical="top" wrapText="1"/>
    </xf>
    <xf numFmtId="4" fontId="3" fillId="0" borderId="0" xfId="0" applyNumberFormat="1" applyFont="1" applyAlignment="1">
      <alignment vertical="top"/>
    </xf>
    <xf numFmtId="172" fontId="3" fillId="0" borderId="0" xfId="0" applyNumberFormat="1" applyFont="1" applyAlignment="1">
      <alignment vertical="top"/>
    </xf>
    <xf numFmtId="167" fontId="3" fillId="0" borderId="0" xfId="0" applyNumberFormat="1" applyFont="1" applyAlignment="1">
      <alignment vertical="top"/>
    </xf>
    <xf numFmtId="49" fontId="4" fillId="0" borderId="0" xfId="1" applyNumberFormat="1" applyFont="1"/>
    <xf numFmtId="49" fontId="3" fillId="0" borderId="0" xfId="0" applyNumberFormat="1" applyFont="1" applyAlignment="1">
      <alignment horizontal="left" vertical="top" wrapText="1"/>
    </xf>
  </cellXfs>
  <cellStyles count="80">
    <cellStyle name="1 000 Sk" xfId="60"/>
    <cellStyle name="1 000,-  Sk" xfId="22"/>
    <cellStyle name="1 000,- Kč" xfId="47"/>
    <cellStyle name="1 000,- Sk" xfId="58"/>
    <cellStyle name="1000 Sk_fakturuj99" xfId="31"/>
    <cellStyle name="20 % – Zvýraznění1" xfId="53"/>
    <cellStyle name="20 % – Zvýraznění2" xfId="57"/>
    <cellStyle name="20 % – Zvýraznění3" xfId="29"/>
    <cellStyle name="20 % – Zvýraznění4" xfId="61"/>
    <cellStyle name="20 % – Zvýraznění5" xfId="62"/>
    <cellStyle name="20 % – Zvýraznění6" xfId="63"/>
    <cellStyle name="20 % - zvýraznenie1" xfId="27" builtinId="30" customBuiltin="1"/>
    <cellStyle name="20 % - zvýraznenie2" xfId="41" builtinId="34" customBuiltin="1"/>
    <cellStyle name="20 % - zvýraznenie3" xfId="45" builtinId="38" customBuiltin="1"/>
    <cellStyle name="20 % - zvýraznenie4" xfId="48" builtinId="42" customBuiltin="1"/>
    <cellStyle name="20 % - zvýraznenie5" xfId="38" builtinId="46" customBuiltin="1"/>
    <cellStyle name="20 % - zvýraznenie6" xfId="42" builtinId="50" customBuiltin="1"/>
    <cellStyle name="40 % – Zvýraznění1" xfId="33"/>
    <cellStyle name="40 % – Zvýraznění2" xfId="64"/>
    <cellStyle name="40 % – Zvýraznění3" xfId="65"/>
    <cellStyle name="40 % – Zvýraznění4" xfId="66"/>
    <cellStyle name="40 % – Zvýraznění5" xfId="36"/>
    <cellStyle name="40 % – Zvýraznění6" xfId="67"/>
    <cellStyle name="40 % - zvýraznenie1" xfId="2" builtinId="31" customBuiltin="1"/>
    <cellStyle name="40 % - zvýraznenie2" xfId="16" builtinId="35" customBuiltin="1"/>
    <cellStyle name="40 % - zvýraznenie3" xfId="14" builtinId="39" customBuiltin="1"/>
    <cellStyle name="40 % - zvýraznenie4" xfId="50" builtinId="43" customBuiltin="1"/>
    <cellStyle name="40 % - zvýraznenie5" xfId="52" builtinId="47" customBuiltin="1"/>
    <cellStyle name="40 % - zvýraznenie6" xfId="56" builtinId="51" customBuiltin="1"/>
    <cellStyle name="60 % – Zvýraznění1" xfId="68"/>
    <cellStyle name="60 % – Zvýraznění2" xfId="69"/>
    <cellStyle name="60 % – Zvýraznění3" xfId="70"/>
    <cellStyle name="60 % – Zvýraznění4" xfId="71"/>
    <cellStyle name="60 % – Zvýraznění5" xfId="72"/>
    <cellStyle name="60 % – Zvýraznění6" xfId="73"/>
    <cellStyle name="60 % - zvýraznenie1" xfId="39" builtinId="32" customBuiltin="1"/>
    <cellStyle name="60 % - zvýraznenie2" xfId="43" builtinId="36" customBuiltin="1"/>
    <cellStyle name="60 % - zvýraznenie3" xfId="24" builtinId="40" customBuiltin="1"/>
    <cellStyle name="60 % - zvýraznenie4" xfId="12" builtinId="44" customBuiltin="1"/>
    <cellStyle name="60 % - zvýraznenie5" xfId="54" builtinId="48" customBuiltin="1"/>
    <cellStyle name="60 % - zvýraznenie6" xfId="59" builtinId="52" customBuiltin="1"/>
    <cellStyle name="Celkem" xfId="74"/>
    <cellStyle name="Čiarka" xfId="3" builtinId="3" customBuiltin="1"/>
    <cellStyle name="Čiarka [0]" xfId="4" builtinId="6" customBuiltin="1"/>
    <cellStyle name="data" xfId="75"/>
    <cellStyle name="Dobrá" xfId="25" builtinId="26" customBuiltin="1"/>
    <cellStyle name="Hypertextové prepojenie" xfId="11" builtinId="8" customBuiltin="1"/>
    <cellStyle name="Kontrolná bunka" xfId="8" builtinId="23" customBuiltin="1"/>
    <cellStyle name="Mena" xfId="6" builtinId="4" customBuiltin="1"/>
    <cellStyle name="Mena [0]" xfId="5" builtinId="7" customBuiltin="1"/>
    <cellStyle name="Nadpis 1" xfId="19" builtinId="16" customBuiltin="1"/>
    <cellStyle name="Nadpis 2" xfId="9" builtinId="17" customBuiltin="1"/>
    <cellStyle name="Nadpis 3" xfId="20" builtinId="18" customBuiltin="1"/>
    <cellStyle name="Nadpis 4" xfId="21" builtinId="19" customBuiltin="1"/>
    <cellStyle name="Název" xfId="76"/>
    <cellStyle name="Neutrálna" xfId="35" builtinId="28" customBuiltin="1"/>
    <cellStyle name="Normálne" xfId="0" builtinId="0" customBuiltin="1"/>
    <cellStyle name="normálne_KLs" xfId="1"/>
    <cellStyle name="normálne_KLv" xfId="49"/>
    <cellStyle name="Percentá" xfId="7" builtinId="5" customBuiltin="1"/>
    <cellStyle name="Použité hypertextové prepojenie" xfId="13" builtinId="9" customBuiltin="1"/>
    <cellStyle name="Poznámka" xfId="10" builtinId="10" customBuiltin="1"/>
    <cellStyle name="Prepojená bunka" xfId="30" builtinId="24" customBuiltin="1"/>
    <cellStyle name="Spolu" xfId="32" builtinId="25" customBuiltin="1"/>
    <cellStyle name="TEXT" xfId="77"/>
    <cellStyle name="Text upozornění" xfId="78"/>
    <cellStyle name="Text upozornenia" xfId="15" builtinId="11" customBuiltin="1"/>
    <cellStyle name="TEXT1" xfId="79"/>
    <cellStyle name="Titul" xfId="17" builtinId="15" customBuiltin="1"/>
    <cellStyle name="Vstup" xfId="23" builtinId="20" customBuiltin="1"/>
    <cellStyle name="Výpočet" xfId="28" builtinId="22" customBuiltin="1"/>
    <cellStyle name="Výstup" xfId="26" builtinId="21" customBuiltin="1"/>
    <cellStyle name="Vysvetľujúci text" xfId="18" builtinId="53" customBuiltin="1"/>
    <cellStyle name="Zlá" xfId="34" builtinId="27" customBuiltin="1"/>
    <cellStyle name="Zvýraznenie1" xfId="37" builtinId="29" customBuiltin="1"/>
    <cellStyle name="Zvýraznenie2" xfId="40" builtinId="33" customBuiltin="1"/>
    <cellStyle name="Zvýraznenie3" xfId="44" builtinId="37" customBuiltin="1"/>
    <cellStyle name="Zvýraznenie4" xfId="46" builtinId="41" customBuiltin="1"/>
    <cellStyle name="Zvýraznenie5" xfId="51" builtinId="45" customBuiltin="1"/>
    <cellStyle name="Zvýraznenie6" xfId="55" builtinId="49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06755905" count="1">
        <pm:charStyle name="Normal" fontId="0" Id="1"/>
      </pm:charStyles>
      <pm:colors xmlns:pm="smNativeData" id="1606755905" count="53">
        <pm:color name="Color 24" rgb="800080"/>
        <pm:color name="Color 25" rgb="9C0006"/>
        <pm:color name="Color 26" rgb="44546A"/>
        <pm:color name="Color 27" rgb="FA7D00"/>
        <pm:color name="Color 28" rgb="9C6500"/>
        <pm:color name="Color 29" rgb="3F3F3F"/>
        <pm:color name="Color 30" rgb="006100"/>
        <pm:color name="Color 31" rgb="3F3F76"/>
        <pm:color name="Indigo Blue" rgb="333399"/>
        <pm:color name="Light Green" rgb="CCFFCC"/>
        <pm:color name="Color 34" rgb="FFFFCC"/>
        <pm:color name="Coral" rgb="FF8080"/>
        <pm:color name="Color 36" rgb="FFC7CE"/>
        <pm:color name="Color 37" rgb="A5A5A5"/>
        <pm:color name="Color 38" rgb="FBE3D5"/>
        <pm:color name="Color 39" rgb="FFD964"/>
        <pm:color name="Color 40" rgb="E1EFD8"/>
        <pm:color name="Color 41" rgb="B4C6E7"/>
        <pm:color name="Color 42" rgb="ED7D31"/>
        <pm:color name="Color 43" rgb="C7C7C7"/>
        <pm:color name="Color 44" rgb="5B9BD5"/>
        <pm:color name="Color 45" rgb="DDEBF7"/>
        <pm:color name="Color 46" rgb="D9D9D9"/>
        <pm:color name="Color 47" rgb="FFEB9C"/>
        <pm:color name="Color 48" rgb="BDD7EE"/>
        <pm:color name="Color 49" rgb="F2F2F2"/>
        <pm:color name="Color 50" rgb="FFE697"/>
        <pm:color name="Color 51" rgb="F8CAAB"/>
        <pm:color name="Color 52" rgb="C6EFCE"/>
        <pm:color name="Color 53" rgb="C5DFB3"/>
        <pm:color name="Color 54" rgb="4472C4"/>
        <pm:color name="Color 55" rgb="F4AF82"/>
        <pm:color name="Color 56" rgb="A8D08C"/>
        <pm:color name="Color 57" rgb="D9E1F2"/>
        <pm:color name="Color 58" rgb="FFC000"/>
        <pm:color name="Color 59" rgb="FFF2CA"/>
        <pm:color name="Color 60" rgb="FFCC99"/>
        <pm:color name="Color 61" rgb="EBEBEB"/>
        <pm:color name="Color 62" rgb="FFFFC0"/>
        <pm:color name="Color 63" rgb="70AD47"/>
        <pm:color name="Color 64" rgb="9BC2E6"/>
        <pm:color name="Color 65" rgb="8EA9DB"/>
        <pm:color name="Color 66" rgb="A0E0E0"/>
        <pm:color name="Color 67" rgb="A6CAF0"/>
        <pm:color name="Light Yellow" rgb="FFFF99"/>
        <pm:color name="Color 69" rgb="CC9CCC"/>
        <pm:color name="Color 70" rgb="996666"/>
        <pm:color name="Color 71" rgb="999933"/>
        <pm:color name="Color 72" rgb="969696"/>
        <pm:color name="Color 73" rgb="B2B2B2"/>
        <pm:color name="Color 74" rgb="3333CC"/>
        <pm:color name="Color 75" rgb="FF8001"/>
        <pm:color name="Color 76" rgb="9FB7E1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534035</xdr:colOff>
      <xdr:row>32</xdr:row>
      <xdr:rowOff>9525</xdr:rowOff>
    </xdr:from>
    <xdr:to>
      <xdr:col>5</xdr:col>
      <xdr:colOff>534035</xdr:colOff>
      <xdr:row>40</xdr:row>
      <xdr:rowOff>228600</xdr:rowOff>
    </xdr:to>
    <xdr:sp macro="" textlink="" fLocksText="0">
      <xdr:nvSpPr>
        <xdr:cNvPr id="2" name="Line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>
          <a:extLst>
            <a:ext uri="smNativeData">
              <pm:smNativeData xmlns="" xmlns:pm="smNativeData" val="SMDATA_11_QSbFXxMAAAAlAAAACg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MAAAAEAAAAAAAAAAAAAAAAAAAAAAAAAAeAAAAaAAAAAAAAAAAAAAAAAAAAAAAAAAAAAAAECcAABAnAAAAAAAAAAAAAAAAAAAAAAAAAAAAAAAAAAAAAAAAAAAAABQAAAAAAAAAwMD/AAAAAABkAAAAMgAAAAAAAABkAAAAAAAAAH9/fwAKAAAAIQAAADAAAAAsAAAAIAAAAAUAAAArACoCKAAAAAUAAAAABCoCURQAAOEtAAAAAAAAmQwAAAAAAAA="/>
            </a:ext>
          </a:extLst>
        </xdr:cNvSpPr>
      </xdr:nvSpPr>
      <xdr:spPr>
        <a:xfrm>
          <a:off x="3302635" y="7458075"/>
          <a:ext cx="0" cy="2047875"/>
        </a:xfrm>
        <a:prstGeom prst="line">
          <a:avLst/>
        </a:prstGeom>
        <a:noFill/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45"/>
  <sheetViews>
    <sheetView showGridLines="0" workbookViewId="0">
      <pane xSplit="4" ySplit="10" topLeftCell="E134" activePane="bottomRight" state="frozen"/>
      <selection pane="topRight"/>
      <selection pane="bottomLeft"/>
      <selection pane="bottomRight" activeCell="O158" sqref="O158"/>
    </sheetView>
  </sheetViews>
  <sheetFormatPr defaultRowHeight="12.75"/>
  <cols>
    <col min="1" max="1" width="6.7109375" style="108" customWidth="1"/>
    <col min="2" max="2" width="3.7109375" style="109" customWidth="1"/>
    <col min="3" max="3" width="13" style="110" customWidth="1"/>
    <col min="4" max="4" width="35.7109375" style="111" customWidth="1"/>
    <col min="5" max="5" width="10.7109375" style="112" customWidth="1"/>
    <col min="6" max="6" width="5.28515625" style="113" customWidth="1"/>
    <col min="7" max="7" width="8.7109375" style="114" customWidth="1"/>
    <col min="8" max="9" width="9.7109375" style="114" hidden="1" customWidth="1"/>
    <col min="10" max="10" width="9.7109375" style="114" customWidth="1"/>
    <col min="11" max="11" width="7.42578125" style="115" hidden="1" customWidth="1"/>
    <col min="12" max="12" width="8.28515625" style="115" hidden="1" customWidth="1"/>
    <col min="13" max="13" width="9.140625" style="112" hidden="1"/>
    <col min="14" max="14" width="7" style="112" hidden="1" customWidth="1"/>
    <col min="15" max="15" width="3.5703125" style="113" customWidth="1"/>
    <col min="16" max="16" width="12.7109375" style="113" hidden="1" customWidth="1"/>
    <col min="17" max="19" width="13.28515625" style="112" hidden="1" customWidth="1"/>
    <col min="20" max="20" width="10.5703125" style="116" hidden="1" customWidth="1"/>
    <col min="21" max="21" width="10.28515625" style="116" hidden="1" customWidth="1"/>
    <col min="22" max="22" width="5.7109375" style="116" hidden="1" customWidth="1"/>
    <col min="23" max="23" width="9.140625" style="117" hidden="1"/>
    <col min="24" max="25" width="5.7109375" style="113" hidden="1" customWidth="1"/>
    <col min="26" max="26" width="7.5703125" style="113" hidden="1" customWidth="1"/>
    <col min="27" max="27" width="24.85546875" style="113" hidden="1" customWidth="1"/>
    <col min="28" max="28" width="4.28515625" style="113" hidden="1" customWidth="1"/>
    <col min="29" max="29" width="8.28515625" style="113" hidden="1" customWidth="1"/>
    <col min="30" max="30" width="8.7109375" style="113" hidden="1" customWidth="1"/>
    <col min="31" max="34" width="9.140625" style="113" hidden="1"/>
    <col min="35" max="35" width="9.140625" style="86"/>
    <col min="36" max="37" width="0" style="86" hidden="1" customWidth="1"/>
    <col min="38" max="16384" width="9.140625" style="86"/>
  </cols>
  <sheetData>
    <row r="1" spans="1:37" ht="24">
      <c r="A1" s="90" t="s">
        <v>117</v>
      </c>
      <c r="B1" s="86"/>
      <c r="C1" s="86"/>
      <c r="D1" s="86"/>
      <c r="E1" s="90" t="s">
        <v>118</v>
      </c>
      <c r="F1" s="86"/>
      <c r="G1" s="87"/>
      <c r="H1" s="86"/>
      <c r="I1" s="86"/>
      <c r="J1" s="87"/>
      <c r="K1" s="88"/>
      <c r="L1" s="86"/>
      <c r="M1" s="86"/>
      <c r="N1" s="86"/>
      <c r="O1" s="86"/>
      <c r="P1" s="86"/>
      <c r="Q1" s="89"/>
      <c r="R1" s="89"/>
      <c r="S1" s="89"/>
      <c r="T1" s="86"/>
      <c r="U1" s="86"/>
      <c r="V1" s="86"/>
      <c r="W1" s="86"/>
      <c r="X1" s="86"/>
      <c r="Y1" s="86"/>
      <c r="Z1" s="83" t="s">
        <v>6</v>
      </c>
      <c r="AA1" s="169" t="s">
        <v>7</v>
      </c>
      <c r="AB1" s="83" t="s">
        <v>8</v>
      </c>
      <c r="AC1" s="83" t="s">
        <v>9</v>
      </c>
      <c r="AD1" s="83" t="s">
        <v>10</v>
      </c>
      <c r="AE1" s="138" t="s">
        <v>11</v>
      </c>
      <c r="AF1" s="139" t="s">
        <v>12</v>
      </c>
      <c r="AG1" s="86"/>
      <c r="AH1" s="86"/>
    </row>
    <row r="2" spans="1:37">
      <c r="A2" s="90" t="s">
        <v>407</v>
      </c>
      <c r="B2" s="86"/>
      <c r="C2" s="86"/>
      <c r="D2" s="86"/>
      <c r="E2" s="90" t="s">
        <v>120</v>
      </c>
      <c r="F2" s="86"/>
      <c r="G2" s="87"/>
      <c r="H2" s="118"/>
      <c r="I2" s="86"/>
      <c r="J2" s="87"/>
      <c r="K2" s="88"/>
      <c r="L2" s="86"/>
      <c r="M2" s="86"/>
      <c r="N2" s="86"/>
      <c r="O2" s="86"/>
      <c r="P2" s="86"/>
      <c r="Q2" s="89"/>
      <c r="R2" s="89"/>
      <c r="S2" s="89"/>
      <c r="T2" s="86"/>
      <c r="U2" s="86"/>
      <c r="V2" s="86"/>
      <c r="W2" s="86"/>
      <c r="X2" s="86"/>
      <c r="Y2" s="86"/>
      <c r="Z2" s="83" t="s">
        <v>13</v>
      </c>
      <c r="AA2" s="84" t="s">
        <v>14</v>
      </c>
      <c r="AB2" s="84" t="s">
        <v>15</v>
      </c>
      <c r="AC2" s="84"/>
      <c r="AD2" s="85"/>
      <c r="AE2" s="138">
        <v>1</v>
      </c>
      <c r="AF2" s="140">
        <v>123.5</v>
      </c>
      <c r="AG2" s="86"/>
      <c r="AH2" s="86"/>
    </row>
    <row r="3" spans="1:37">
      <c r="A3" s="90" t="s">
        <v>121</v>
      </c>
      <c r="B3" s="86"/>
      <c r="C3" s="86"/>
      <c r="D3" s="86"/>
      <c r="E3" s="90"/>
      <c r="F3" s="86"/>
      <c r="G3" s="87"/>
      <c r="H3" s="86"/>
      <c r="I3" s="86"/>
      <c r="J3" s="87"/>
      <c r="K3" s="88"/>
      <c r="L3" s="86"/>
      <c r="M3" s="86"/>
      <c r="N3" s="86"/>
      <c r="O3" s="86"/>
      <c r="P3" s="86"/>
      <c r="Q3" s="89"/>
      <c r="R3" s="89"/>
      <c r="S3" s="89"/>
      <c r="T3" s="86"/>
      <c r="U3" s="86"/>
      <c r="V3" s="86"/>
      <c r="W3" s="86"/>
      <c r="X3" s="86"/>
      <c r="Y3" s="86"/>
      <c r="Z3" s="83" t="s">
        <v>16</v>
      </c>
      <c r="AA3" s="84" t="s">
        <v>17</v>
      </c>
      <c r="AB3" s="84" t="s">
        <v>15</v>
      </c>
      <c r="AC3" s="84" t="s">
        <v>18</v>
      </c>
      <c r="AD3" s="85" t="s">
        <v>19</v>
      </c>
      <c r="AE3" s="138">
        <v>2</v>
      </c>
      <c r="AF3" s="141">
        <v>123.46</v>
      </c>
      <c r="AG3" s="86"/>
      <c r="AH3" s="86"/>
    </row>
    <row r="4" spans="1:37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9"/>
      <c r="R4" s="89"/>
      <c r="S4" s="89"/>
      <c r="T4" s="86"/>
      <c r="U4" s="86"/>
      <c r="V4" s="86"/>
      <c r="W4" s="86"/>
      <c r="X4" s="86"/>
      <c r="Y4" s="86"/>
      <c r="Z4" s="83" t="s">
        <v>20</v>
      </c>
      <c r="AA4" s="84" t="s">
        <v>21</v>
      </c>
      <c r="AB4" s="84" t="s">
        <v>15</v>
      </c>
      <c r="AC4" s="84"/>
      <c r="AD4" s="85"/>
      <c r="AE4" s="138">
        <v>3</v>
      </c>
      <c r="AF4" s="142">
        <v>123.45699999999999</v>
      </c>
      <c r="AG4" s="86"/>
      <c r="AH4" s="86"/>
    </row>
    <row r="5" spans="1:37">
      <c r="A5" s="90" t="s">
        <v>410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9"/>
      <c r="R5" s="89"/>
      <c r="S5" s="89"/>
      <c r="T5" s="86"/>
      <c r="U5" s="86"/>
      <c r="V5" s="86"/>
      <c r="W5" s="86"/>
      <c r="X5" s="86"/>
      <c r="Y5" s="86"/>
      <c r="Z5" s="83" t="s">
        <v>22</v>
      </c>
      <c r="AA5" s="84" t="s">
        <v>17</v>
      </c>
      <c r="AB5" s="84" t="s">
        <v>15</v>
      </c>
      <c r="AC5" s="84" t="s">
        <v>18</v>
      </c>
      <c r="AD5" s="85" t="s">
        <v>19</v>
      </c>
      <c r="AE5" s="138">
        <v>4</v>
      </c>
      <c r="AF5" s="143">
        <v>123.4567</v>
      </c>
      <c r="AG5" s="86"/>
      <c r="AH5" s="86"/>
    </row>
    <row r="6" spans="1:37">
      <c r="A6" s="90" t="s">
        <v>408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9"/>
      <c r="R6" s="89"/>
      <c r="S6" s="89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138" t="s">
        <v>23</v>
      </c>
      <c r="AF6" s="141">
        <v>123.46</v>
      </c>
      <c r="AG6" s="86"/>
      <c r="AH6" s="86"/>
    </row>
    <row r="7" spans="1:37">
      <c r="A7" s="90" t="s">
        <v>409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9"/>
      <c r="R7" s="89"/>
      <c r="S7" s="89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</row>
    <row r="8" spans="1:37" ht="13.5">
      <c r="A8" s="86"/>
      <c r="B8" s="119"/>
      <c r="C8" s="120"/>
      <c r="D8" s="91" t="str">
        <f>CONCATENATE(AA2," ",AB2," ",AC2," ",AD2)</f>
        <v xml:space="preserve">Prehľad rozpočtových nákladov v EUR  </v>
      </c>
      <c r="E8" s="89"/>
      <c r="F8" s="86"/>
      <c r="G8" s="87"/>
      <c r="H8" s="87"/>
      <c r="I8" s="87"/>
      <c r="J8" s="87"/>
      <c r="K8" s="88"/>
      <c r="L8" s="88"/>
      <c r="M8" s="89"/>
      <c r="N8" s="89"/>
      <c r="O8" s="86"/>
      <c r="P8" s="86"/>
      <c r="Q8" s="89"/>
      <c r="R8" s="89"/>
      <c r="S8" s="89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</row>
    <row r="9" spans="1:37">
      <c r="A9" s="92" t="s">
        <v>24</v>
      </c>
      <c r="B9" s="92" t="s">
        <v>25</v>
      </c>
      <c r="C9" s="92" t="s">
        <v>26</v>
      </c>
      <c r="D9" s="92" t="s">
        <v>27</v>
      </c>
      <c r="E9" s="92" t="s">
        <v>28</v>
      </c>
      <c r="F9" s="92" t="s">
        <v>29</v>
      </c>
      <c r="G9" s="92" t="s">
        <v>30</v>
      </c>
      <c r="H9" s="92" t="s">
        <v>31</v>
      </c>
      <c r="I9" s="92" t="s">
        <v>32</v>
      </c>
      <c r="J9" s="92" t="s">
        <v>33</v>
      </c>
      <c r="K9" s="122" t="s">
        <v>34</v>
      </c>
      <c r="L9" s="123"/>
      <c r="M9" s="124" t="s">
        <v>35</v>
      </c>
      <c r="N9" s="123"/>
      <c r="O9" s="92" t="s">
        <v>4</v>
      </c>
      <c r="P9" s="125" t="s">
        <v>36</v>
      </c>
      <c r="Q9" s="128" t="s">
        <v>28</v>
      </c>
      <c r="R9" s="128" t="s">
        <v>28</v>
      </c>
      <c r="S9" s="125" t="s">
        <v>28</v>
      </c>
      <c r="T9" s="129" t="s">
        <v>37</v>
      </c>
      <c r="U9" s="130" t="s">
        <v>38</v>
      </c>
      <c r="V9" s="131" t="s">
        <v>39</v>
      </c>
      <c r="W9" s="92" t="s">
        <v>40</v>
      </c>
      <c r="X9" s="92" t="s">
        <v>41</v>
      </c>
      <c r="Y9" s="92" t="s">
        <v>42</v>
      </c>
      <c r="Z9" s="144" t="s">
        <v>43</v>
      </c>
      <c r="AA9" s="144" t="s">
        <v>44</v>
      </c>
      <c r="AB9" s="92" t="s">
        <v>39</v>
      </c>
      <c r="AC9" s="92" t="s">
        <v>45</v>
      </c>
      <c r="AD9" s="92" t="s">
        <v>46</v>
      </c>
      <c r="AE9" s="145" t="s">
        <v>47</v>
      </c>
      <c r="AF9" s="145" t="s">
        <v>48</v>
      </c>
      <c r="AG9" s="145" t="s">
        <v>28</v>
      </c>
      <c r="AH9" s="145" t="s">
        <v>49</v>
      </c>
      <c r="AJ9" s="86" t="s">
        <v>140</v>
      </c>
      <c r="AK9" s="86" t="s">
        <v>142</v>
      </c>
    </row>
    <row r="10" spans="1:37">
      <c r="A10" s="94" t="s">
        <v>50</v>
      </c>
      <c r="B10" s="94" t="s">
        <v>51</v>
      </c>
      <c r="C10" s="121"/>
      <c r="D10" s="94" t="s">
        <v>52</v>
      </c>
      <c r="E10" s="94" t="s">
        <v>53</v>
      </c>
      <c r="F10" s="94" t="s">
        <v>54</v>
      </c>
      <c r="G10" s="94" t="s">
        <v>55</v>
      </c>
      <c r="H10" s="94" t="s">
        <v>56</v>
      </c>
      <c r="I10" s="94" t="s">
        <v>57</v>
      </c>
      <c r="J10" s="94"/>
      <c r="K10" s="94" t="s">
        <v>30</v>
      </c>
      <c r="L10" s="94" t="s">
        <v>33</v>
      </c>
      <c r="M10" s="126" t="s">
        <v>30</v>
      </c>
      <c r="N10" s="94" t="s">
        <v>33</v>
      </c>
      <c r="O10" s="94" t="s">
        <v>58</v>
      </c>
      <c r="P10" s="127"/>
      <c r="Q10" s="132" t="s">
        <v>59</v>
      </c>
      <c r="R10" s="132" t="s">
        <v>60</v>
      </c>
      <c r="S10" s="127" t="s">
        <v>61</v>
      </c>
      <c r="T10" s="133" t="s">
        <v>62</v>
      </c>
      <c r="U10" s="134" t="s">
        <v>63</v>
      </c>
      <c r="V10" s="135" t="s">
        <v>64</v>
      </c>
      <c r="W10" s="136"/>
      <c r="X10" s="137"/>
      <c r="Y10" s="137"/>
      <c r="Z10" s="146" t="s">
        <v>65</v>
      </c>
      <c r="AA10" s="146" t="s">
        <v>50</v>
      </c>
      <c r="AB10" s="94" t="s">
        <v>66</v>
      </c>
      <c r="AC10" s="137"/>
      <c r="AD10" s="137"/>
      <c r="AE10" s="147"/>
      <c r="AF10" s="147"/>
      <c r="AG10" s="147"/>
      <c r="AH10" s="147"/>
      <c r="AJ10" s="86" t="s">
        <v>141</v>
      </c>
      <c r="AK10" s="86" t="s">
        <v>143</v>
      </c>
    </row>
    <row r="12" spans="1:37">
      <c r="B12" s="157" t="s">
        <v>144</v>
      </c>
    </row>
    <row r="13" spans="1:37">
      <c r="B13" s="110" t="s">
        <v>145</v>
      </c>
    </row>
    <row r="14" spans="1:37" ht="25.5">
      <c r="A14" s="108">
        <v>1</v>
      </c>
      <c r="B14" s="109" t="s">
        <v>146</v>
      </c>
      <c r="C14" s="110" t="s">
        <v>147</v>
      </c>
      <c r="D14" s="111" t="s">
        <v>148</v>
      </c>
      <c r="E14" s="112">
        <v>0.09</v>
      </c>
      <c r="F14" s="113" t="s">
        <v>149</v>
      </c>
      <c r="H14" s="114">
        <f>ROUND(E14*G14,2)</f>
        <v>0</v>
      </c>
      <c r="J14" s="114">
        <f>ROUND(E14*G14,2)</f>
        <v>0</v>
      </c>
      <c r="K14" s="115">
        <v>0.26795999999999998</v>
      </c>
      <c r="L14" s="115">
        <f>E14*K14</f>
        <v>2.4116399999999996E-2</v>
      </c>
      <c r="N14" s="112">
        <f>E14*M14</f>
        <v>0</v>
      </c>
      <c r="P14" s="113" t="s">
        <v>150</v>
      </c>
      <c r="V14" s="116" t="s">
        <v>108</v>
      </c>
      <c r="W14" s="117">
        <v>9.1999999999999998E-2</v>
      </c>
      <c r="X14" s="110" t="s">
        <v>151</v>
      </c>
      <c r="Y14" s="110" t="s">
        <v>147</v>
      </c>
      <c r="Z14" s="113" t="s">
        <v>152</v>
      </c>
      <c r="AB14" s="113">
        <v>7</v>
      </c>
      <c r="AJ14" s="86" t="s">
        <v>153</v>
      </c>
      <c r="AK14" s="86" t="s">
        <v>154</v>
      </c>
    </row>
    <row r="15" spans="1:37">
      <c r="D15" s="158" t="s">
        <v>155</v>
      </c>
      <c r="E15" s="159"/>
      <c r="F15" s="160"/>
      <c r="G15" s="161"/>
      <c r="H15" s="161"/>
      <c r="I15" s="161"/>
      <c r="J15" s="161"/>
      <c r="K15" s="162"/>
      <c r="L15" s="162"/>
      <c r="M15" s="159"/>
      <c r="N15" s="159"/>
      <c r="O15" s="160"/>
      <c r="P15" s="160"/>
      <c r="Q15" s="159"/>
      <c r="R15" s="159"/>
      <c r="S15" s="159"/>
      <c r="T15" s="163"/>
      <c r="U15" s="163"/>
      <c r="V15" s="163" t="s">
        <v>0</v>
      </c>
      <c r="W15" s="164"/>
      <c r="X15" s="160"/>
    </row>
    <row r="16" spans="1:37">
      <c r="D16" s="158" t="s">
        <v>156</v>
      </c>
      <c r="E16" s="159"/>
      <c r="F16" s="160"/>
      <c r="G16" s="161"/>
      <c r="H16" s="161"/>
      <c r="I16" s="161"/>
      <c r="J16" s="161"/>
      <c r="K16" s="162"/>
      <c r="L16" s="162"/>
      <c r="M16" s="159"/>
      <c r="N16" s="159"/>
      <c r="O16" s="160"/>
      <c r="P16" s="160"/>
      <c r="Q16" s="159"/>
      <c r="R16" s="159"/>
      <c r="S16" s="159"/>
      <c r="T16" s="163"/>
      <c r="U16" s="163"/>
      <c r="V16" s="163" t="s">
        <v>0</v>
      </c>
      <c r="W16" s="164"/>
      <c r="X16" s="160"/>
    </row>
    <row r="17" spans="1:37">
      <c r="D17" s="165" t="s">
        <v>157</v>
      </c>
      <c r="E17" s="166">
        <f>J17</f>
        <v>0</v>
      </c>
      <c r="H17" s="166">
        <f>SUM(H12:H16)</f>
        <v>0</v>
      </c>
      <c r="I17" s="166">
        <f>SUM(I12:I16)</f>
        <v>0</v>
      </c>
      <c r="J17" s="166">
        <f>SUM(J12:J16)</f>
        <v>0</v>
      </c>
      <c r="L17" s="167">
        <f>SUM(L12:L16)</f>
        <v>2.4116399999999996E-2</v>
      </c>
      <c r="N17" s="168">
        <f>SUM(N12:N16)</f>
        <v>0</v>
      </c>
      <c r="W17" s="117">
        <f>SUM(W12:W16)</f>
        <v>9.1999999999999998E-2</v>
      </c>
    </row>
    <row r="19" spans="1:37">
      <c r="B19" s="110" t="s">
        <v>158</v>
      </c>
    </row>
    <row r="20" spans="1:37" ht="25.5">
      <c r="A20" s="108">
        <v>2</v>
      </c>
      <c r="B20" s="109" t="s">
        <v>146</v>
      </c>
      <c r="C20" s="110" t="s">
        <v>159</v>
      </c>
      <c r="D20" s="111" t="s">
        <v>160</v>
      </c>
      <c r="E20" s="112">
        <v>350.54399999999998</v>
      </c>
      <c r="F20" s="113" t="s">
        <v>149</v>
      </c>
      <c r="H20" s="114">
        <f>ROUND(E20*G20,2)</f>
        <v>0</v>
      </c>
      <c r="J20" s="114">
        <f>ROUND(E20*G20,2)</f>
        <v>0</v>
      </c>
      <c r="K20" s="115">
        <v>2.8459999999999999E-2</v>
      </c>
      <c r="L20" s="115">
        <f>E20*K20</f>
        <v>9.9764822399999993</v>
      </c>
      <c r="N20" s="112">
        <f>E20*M20</f>
        <v>0</v>
      </c>
      <c r="P20" s="113" t="s">
        <v>150</v>
      </c>
      <c r="V20" s="116" t="s">
        <v>108</v>
      </c>
      <c r="W20" s="117">
        <v>173.16900000000001</v>
      </c>
      <c r="X20" s="110" t="s">
        <v>161</v>
      </c>
      <c r="Y20" s="110" t="s">
        <v>159</v>
      </c>
      <c r="Z20" s="113" t="s">
        <v>162</v>
      </c>
      <c r="AB20" s="113" t="s">
        <v>87</v>
      </c>
      <c r="AJ20" s="86" t="s">
        <v>153</v>
      </c>
      <c r="AK20" s="86" t="s">
        <v>154</v>
      </c>
    </row>
    <row r="21" spans="1:37">
      <c r="A21" s="108">
        <v>3</v>
      </c>
      <c r="B21" s="109" t="s">
        <v>163</v>
      </c>
      <c r="C21" s="110" t="s">
        <v>164</v>
      </c>
      <c r="D21" s="111" t="s">
        <v>165</v>
      </c>
      <c r="E21" s="112">
        <v>9.9600000000000009</v>
      </c>
      <c r="F21" s="113" t="s">
        <v>149</v>
      </c>
      <c r="H21" s="114">
        <f>ROUND(E21*G21,2)</f>
        <v>0</v>
      </c>
      <c r="J21" s="114">
        <f>ROUND(E21*G21,2)</f>
        <v>0</v>
      </c>
      <c r="K21" s="115">
        <v>4.777E-2</v>
      </c>
      <c r="L21" s="115">
        <f>E21*K21</f>
        <v>0.47578920000000002</v>
      </c>
      <c r="N21" s="112">
        <f>E21*M21</f>
        <v>0</v>
      </c>
      <c r="P21" s="113" t="s">
        <v>150</v>
      </c>
      <c r="V21" s="116" t="s">
        <v>108</v>
      </c>
      <c r="W21" s="117">
        <v>3.2170000000000001</v>
      </c>
      <c r="X21" s="110" t="s">
        <v>166</v>
      </c>
      <c r="Y21" s="110" t="s">
        <v>164</v>
      </c>
      <c r="Z21" s="113" t="s">
        <v>162</v>
      </c>
      <c r="AB21" s="113">
        <v>7</v>
      </c>
      <c r="AJ21" s="86" t="s">
        <v>153</v>
      </c>
      <c r="AK21" s="86" t="s">
        <v>154</v>
      </c>
    </row>
    <row r="22" spans="1:37">
      <c r="D22" s="158" t="s">
        <v>167</v>
      </c>
      <c r="E22" s="159"/>
      <c r="F22" s="160"/>
      <c r="G22" s="161"/>
      <c r="H22" s="161"/>
      <c r="I22" s="161"/>
      <c r="J22" s="161"/>
      <c r="K22" s="162"/>
      <c r="L22" s="162"/>
      <c r="M22" s="159"/>
      <c r="N22" s="159"/>
      <c r="O22" s="160"/>
      <c r="P22" s="160"/>
      <c r="Q22" s="159"/>
      <c r="R22" s="159"/>
      <c r="S22" s="159"/>
      <c r="T22" s="163"/>
      <c r="U22" s="163"/>
      <c r="V22" s="163" t="s">
        <v>0</v>
      </c>
      <c r="W22" s="164"/>
      <c r="X22" s="160"/>
    </row>
    <row r="23" spans="1:37">
      <c r="D23" s="158" t="s">
        <v>168</v>
      </c>
      <c r="E23" s="159"/>
      <c r="F23" s="160"/>
      <c r="G23" s="161"/>
      <c r="H23" s="161"/>
      <c r="I23" s="161"/>
      <c r="J23" s="161"/>
      <c r="K23" s="162"/>
      <c r="L23" s="162"/>
      <c r="M23" s="159"/>
      <c r="N23" s="159"/>
      <c r="O23" s="160"/>
      <c r="P23" s="160"/>
      <c r="Q23" s="159"/>
      <c r="R23" s="159"/>
      <c r="S23" s="159"/>
      <c r="T23" s="163"/>
      <c r="U23" s="163"/>
      <c r="V23" s="163" t="s">
        <v>0</v>
      </c>
      <c r="W23" s="164"/>
      <c r="X23" s="160"/>
    </row>
    <row r="24" spans="1:37">
      <c r="D24" s="158" t="s">
        <v>169</v>
      </c>
      <c r="E24" s="159"/>
      <c r="F24" s="160"/>
      <c r="G24" s="161"/>
      <c r="H24" s="161"/>
      <c r="I24" s="161"/>
      <c r="J24" s="161"/>
      <c r="K24" s="162"/>
      <c r="L24" s="162"/>
      <c r="M24" s="159"/>
      <c r="N24" s="159"/>
      <c r="O24" s="160"/>
      <c r="P24" s="160"/>
      <c r="Q24" s="159"/>
      <c r="R24" s="159"/>
      <c r="S24" s="159"/>
      <c r="T24" s="163"/>
      <c r="U24" s="163"/>
      <c r="V24" s="163" t="s">
        <v>0</v>
      </c>
      <c r="W24" s="164"/>
      <c r="X24" s="160"/>
    </row>
    <row r="25" spans="1:37">
      <c r="D25" s="158" t="s">
        <v>170</v>
      </c>
      <c r="E25" s="159"/>
      <c r="F25" s="160"/>
      <c r="G25" s="161"/>
      <c r="H25" s="161"/>
      <c r="I25" s="161"/>
      <c r="J25" s="161"/>
      <c r="K25" s="162"/>
      <c r="L25" s="162"/>
      <c r="M25" s="159"/>
      <c r="N25" s="159"/>
      <c r="O25" s="160"/>
      <c r="P25" s="160"/>
      <c r="Q25" s="159"/>
      <c r="R25" s="159"/>
      <c r="S25" s="159"/>
      <c r="T25" s="163"/>
      <c r="U25" s="163"/>
      <c r="V25" s="163" t="s">
        <v>0</v>
      </c>
      <c r="W25" s="164"/>
      <c r="X25" s="160"/>
    </row>
    <row r="26" spans="1:37" ht="25.5">
      <c r="A26" s="108">
        <v>4</v>
      </c>
      <c r="B26" s="109" t="s">
        <v>146</v>
      </c>
      <c r="C26" s="110" t="s">
        <v>171</v>
      </c>
      <c r="D26" s="111" t="s">
        <v>172</v>
      </c>
      <c r="E26" s="112">
        <v>1.56</v>
      </c>
      <c r="F26" s="113" t="s">
        <v>149</v>
      </c>
      <c r="H26" s="114">
        <f>ROUND(E26*G26,2)</f>
        <v>0</v>
      </c>
      <c r="J26" s="114">
        <f>ROUND(E26*G26,2)</f>
        <v>0</v>
      </c>
      <c r="K26" s="115">
        <v>5.731E-2</v>
      </c>
      <c r="L26" s="115">
        <f>E26*K26</f>
        <v>8.94036E-2</v>
      </c>
      <c r="N26" s="112">
        <f>E26*M26</f>
        <v>0</v>
      </c>
      <c r="P26" s="113" t="s">
        <v>150</v>
      </c>
      <c r="V26" s="116" t="s">
        <v>108</v>
      </c>
      <c r="W26" s="117">
        <v>1.5569999999999999</v>
      </c>
      <c r="X26" s="110" t="s">
        <v>173</v>
      </c>
      <c r="Y26" s="110" t="s">
        <v>171</v>
      </c>
      <c r="Z26" s="113" t="s">
        <v>162</v>
      </c>
      <c r="AB26" s="113">
        <v>7</v>
      </c>
      <c r="AJ26" s="86" t="s">
        <v>153</v>
      </c>
      <c r="AK26" s="86" t="s">
        <v>154</v>
      </c>
    </row>
    <row r="27" spans="1:37">
      <c r="D27" s="158" t="s">
        <v>174</v>
      </c>
      <c r="E27" s="159"/>
      <c r="F27" s="160"/>
      <c r="G27" s="161"/>
      <c r="H27" s="161"/>
      <c r="I27" s="161"/>
      <c r="J27" s="161"/>
      <c r="K27" s="162"/>
      <c r="L27" s="162"/>
      <c r="M27" s="159"/>
      <c r="N27" s="159"/>
      <c r="O27" s="160"/>
      <c r="P27" s="160"/>
      <c r="Q27" s="159"/>
      <c r="R27" s="159"/>
      <c r="S27" s="159"/>
      <c r="T27" s="163"/>
      <c r="U27" s="163"/>
      <c r="V27" s="163" t="s">
        <v>0</v>
      </c>
      <c r="W27" s="164"/>
      <c r="X27" s="160"/>
    </row>
    <row r="28" spans="1:37">
      <c r="D28" s="158" t="s">
        <v>175</v>
      </c>
      <c r="E28" s="159"/>
      <c r="F28" s="160"/>
      <c r="G28" s="161"/>
      <c r="H28" s="161"/>
      <c r="I28" s="161"/>
      <c r="J28" s="161"/>
      <c r="K28" s="162"/>
      <c r="L28" s="162"/>
      <c r="M28" s="159"/>
      <c r="N28" s="159"/>
      <c r="O28" s="160"/>
      <c r="P28" s="160"/>
      <c r="Q28" s="159"/>
      <c r="R28" s="159"/>
      <c r="S28" s="159"/>
      <c r="T28" s="163"/>
      <c r="U28" s="163"/>
      <c r="V28" s="163" t="s">
        <v>0</v>
      </c>
      <c r="W28" s="164"/>
      <c r="X28" s="160"/>
    </row>
    <row r="29" spans="1:37" ht="25.5">
      <c r="A29" s="108">
        <v>5</v>
      </c>
      <c r="B29" s="109" t="s">
        <v>176</v>
      </c>
      <c r="C29" s="110" t="s">
        <v>177</v>
      </c>
      <c r="D29" s="111" t="s">
        <v>178</v>
      </c>
      <c r="E29" s="112">
        <v>8.4</v>
      </c>
      <c r="F29" s="113" t="s">
        <v>149</v>
      </c>
      <c r="H29" s="114">
        <f>ROUND(E29*G29,2)</f>
        <v>0</v>
      </c>
      <c r="J29" s="114">
        <f>ROUND(E29*G29,2)</f>
        <v>0</v>
      </c>
      <c r="K29" s="115">
        <v>6.7099999999999998E-3</v>
      </c>
      <c r="L29" s="115">
        <f>E29*K29</f>
        <v>5.6363999999999997E-2</v>
      </c>
      <c r="N29" s="112">
        <f>E29*M29</f>
        <v>0</v>
      </c>
      <c r="P29" s="113" t="s">
        <v>150</v>
      </c>
      <c r="V29" s="116" t="s">
        <v>108</v>
      </c>
      <c r="W29" s="117">
        <v>1.05</v>
      </c>
      <c r="X29" s="110" t="s">
        <v>179</v>
      </c>
      <c r="Y29" s="110" t="s">
        <v>177</v>
      </c>
      <c r="Z29" s="113" t="s">
        <v>162</v>
      </c>
      <c r="AB29" s="113">
        <v>7</v>
      </c>
      <c r="AJ29" s="86" t="s">
        <v>153</v>
      </c>
      <c r="AK29" s="86" t="s">
        <v>154</v>
      </c>
    </row>
    <row r="30" spans="1:37">
      <c r="D30" s="158" t="s">
        <v>167</v>
      </c>
      <c r="E30" s="159"/>
      <c r="F30" s="160"/>
      <c r="G30" s="161"/>
      <c r="H30" s="161"/>
      <c r="I30" s="161"/>
      <c r="J30" s="161"/>
      <c r="K30" s="162"/>
      <c r="L30" s="162"/>
      <c r="M30" s="159"/>
      <c r="N30" s="159"/>
      <c r="O30" s="160"/>
      <c r="P30" s="160"/>
      <c r="Q30" s="159"/>
      <c r="R30" s="159"/>
      <c r="S30" s="159"/>
      <c r="T30" s="163"/>
      <c r="U30" s="163"/>
      <c r="V30" s="163" t="s">
        <v>0</v>
      </c>
      <c r="W30" s="164"/>
      <c r="X30" s="160"/>
    </row>
    <row r="31" spans="1:37">
      <c r="D31" s="158" t="s">
        <v>180</v>
      </c>
      <c r="E31" s="159"/>
      <c r="F31" s="160"/>
      <c r="G31" s="161"/>
      <c r="H31" s="161"/>
      <c r="I31" s="161"/>
      <c r="J31" s="161"/>
      <c r="K31" s="162"/>
      <c r="L31" s="162"/>
      <c r="M31" s="159"/>
      <c r="N31" s="159"/>
      <c r="O31" s="160"/>
      <c r="P31" s="160"/>
      <c r="Q31" s="159"/>
      <c r="R31" s="159"/>
      <c r="S31" s="159"/>
      <c r="T31" s="163"/>
      <c r="U31" s="163"/>
      <c r="V31" s="163" t="s">
        <v>0</v>
      </c>
      <c r="W31" s="164"/>
      <c r="X31" s="160"/>
    </row>
    <row r="32" spans="1:37">
      <c r="A32" s="108">
        <v>6</v>
      </c>
      <c r="B32" s="109" t="s">
        <v>176</v>
      </c>
      <c r="C32" s="110" t="s">
        <v>181</v>
      </c>
      <c r="D32" s="111" t="s">
        <v>182</v>
      </c>
      <c r="E32" s="112">
        <v>4</v>
      </c>
      <c r="F32" s="113" t="s">
        <v>149</v>
      </c>
      <c r="H32" s="114">
        <f>ROUND(E32*G32,2)</f>
        <v>0</v>
      </c>
      <c r="J32" s="114">
        <f>ROUND(E32*G32,2)</f>
        <v>0</v>
      </c>
      <c r="K32" s="115">
        <v>7.1709999999999996E-2</v>
      </c>
      <c r="L32" s="115">
        <f>E32*K32</f>
        <v>0.28683999999999998</v>
      </c>
      <c r="N32" s="112">
        <f>E32*M32</f>
        <v>0</v>
      </c>
      <c r="P32" s="113" t="s">
        <v>150</v>
      </c>
      <c r="V32" s="116" t="s">
        <v>108</v>
      </c>
      <c r="W32" s="117">
        <v>5.64</v>
      </c>
      <c r="X32" s="110" t="s">
        <v>183</v>
      </c>
      <c r="Y32" s="110" t="s">
        <v>181</v>
      </c>
      <c r="Z32" s="113" t="s">
        <v>162</v>
      </c>
      <c r="AB32" s="113">
        <v>7</v>
      </c>
      <c r="AJ32" s="86" t="s">
        <v>153</v>
      </c>
      <c r="AK32" s="86" t="s">
        <v>154</v>
      </c>
    </row>
    <row r="33" spans="1:37">
      <c r="D33" s="158" t="s">
        <v>184</v>
      </c>
      <c r="E33" s="159"/>
      <c r="F33" s="160"/>
      <c r="G33" s="161"/>
      <c r="H33" s="161"/>
      <c r="I33" s="161"/>
      <c r="J33" s="161"/>
      <c r="K33" s="162"/>
      <c r="L33" s="162"/>
      <c r="M33" s="159"/>
      <c r="N33" s="159"/>
      <c r="O33" s="160"/>
      <c r="P33" s="160"/>
      <c r="Q33" s="159"/>
      <c r="R33" s="159"/>
      <c r="S33" s="159"/>
      <c r="T33" s="163"/>
      <c r="U33" s="163"/>
      <c r="V33" s="163" t="s">
        <v>0</v>
      </c>
      <c r="W33" s="164"/>
      <c r="X33" s="160"/>
    </row>
    <row r="34" spans="1:37">
      <c r="D34" s="158" t="s">
        <v>185</v>
      </c>
      <c r="E34" s="159"/>
      <c r="F34" s="160"/>
      <c r="G34" s="161"/>
      <c r="H34" s="161"/>
      <c r="I34" s="161"/>
      <c r="J34" s="161"/>
      <c r="K34" s="162"/>
      <c r="L34" s="162"/>
      <c r="M34" s="159"/>
      <c r="N34" s="159"/>
      <c r="O34" s="160"/>
      <c r="P34" s="160"/>
      <c r="Q34" s="159"/>
      <c r="R34" s="159"/>
      <c r="S34" s="159"/>
      <c r="T34" s="163"/>
      <c r="U34" s="163"/>
      <c r="V34" s="163" t="s">
        <v>0</v>
      </c>
      <c r="W34" s="164"/>
      <c r="X34" s="160"/>
    </row>
    <row r="35" spans="1:37" ht="25.5">
      <c r="A35" s="108">
        <v>7</v>
      </c>
      <c r="B35" s="109" t="s">
        <v>146</v>
      </c>
      <c r="C35" s="110" t="s">
        <v>186</v>
      </c>
      <c r="D35" s="111" t="s">
        <v>187</v>
      </c>
      <c r="E35" s="112">
        <v>370.22399999999999</v>
      </c>
      <c r="F35" s="113" t="s">
        <v>149</v>
      </c>
      <c r="H35" s="114">
        <f>ROUND(E35*G35,2)</f>
        <v>0</v>
      </c>
      <c r="J35" s="114">
        <f>ROUND(E35*G35,2)</f>
        <v>0</v>
      </c>
      <c r="L35" s="115">
        <f>E35*K35</f>
        <v>0</v>
      </c>
      <c r="N35" s="112">
        <f>E35*M35</f>
        <v>0</v>
      </c>
      <c r="P35" s="113" t="s">
        <v>150</v>
      </c>
      <c r="V35" s="116" t="s">
        <v>108</v>
      </c>
      <c r="W35" s="117">
        <v>81.448999999999998</v>
      </c>
      <c r="X35" s="110" t="s">
        <v>188</v>
      </c>
      <c r="Y35" s="110" t="s">
        <v>186</v>
      </c>
      <c r="Z35" s="113" t="s">
        <v>162</v>
      </c>
      <c r="AB35" s="113">
        <v>7</v>
      </c>
      <c r="AJ35" s="86" t="s">
        <v>153</v>
      </c>
      <c r="AK35" s="86" t="s">
        <v>154</v>
      </c>
    </row>
    <row r="36" spans="1:37">
      <c r="D36" s="158" t="s">
        <v>189</v>
      </c>
      <c r="E36" s="159"/>
      <c r="F36" s="160"/>
      <c r="G36" s="161"/>
      <c r="H36" s="161"/>
      <c r="I36" s="161"/>
      <c r="J36" s="161"/>
      <c r="K36" s="162"/>
      <c r="L36" s="162"/>
      <c r="M36" s="159"/>
      <c r="N36" s="159"/>
      <c r="O36" s="160"/>
      <c r="P36" s="160"/>
      <c r="Q36" s="159"/>
      <c r="R36" s="159"/>
      <c r="S36" s="159"/>
      <c r="T36" s="163"/>
      <c r="U36" s="163"/>
      <c r="V36" s="163" t="s">
        <v>0</v>
      </c>
      <c r="W36" s="164"/>
      <c r="X36" s="160"/>
    </row>
    <row r="37" spans="1:37">
      <c r="D37" s="158" t="s">
        <v>190</v>
      </c>
      <c r="E37" s="159"/>
      <c r="F37" s="160"/>
      <c r="G37" s="161"/>
      <c r="H37" s="161"/>
      <c r="I37" s="161"/>
      <c r="J37" s="161"/>
      <c r="K37" s="162"/>
      <c r="L37" s="162"/>
      <c r="M37" s="159"/>
      <c r="N37" s="159"/>
      <c r="O37" s="160"/>
      <c r="P37" s="160"/>
      <c r="Q37" s="159"/>
      <c r="R37" s="159"/>
      <c r="S37" s="159"/>
      <c r="T37" s="163"/>
      <c r="U37" s="163"/>
      <c r="V37" s="163" t="s">
        <v>0</v>
      </c>
      <c r="W37" s="164"/>
      <c r="X37" s="160"/>
    </row>
    <row r="38" spans="1:37">
      <c r="D38" s="158" t="s">
        <v>191</v>
      </c>
      <c r="E38" s="159"/>
      <c r="F38" s="160"/>
      <c r="G38" s="161"/>
      <c r="H38" s="161"/>
      <c r="I38" s="161"/>
      <c r="J38" s="161"/>
      <c r="K38" s="162"/>
      <c r="L38" s="162"/>
      <c r="M38" s="159"/>
      <c r="N38" s="159"/>
      <c r="O38" s="160"/>
      <c r="P38" s="160"/>
      <c r="Q38" s="159"/>
      <c r="R38" s="159"/>
      <c r="S38" s="159"/>
      <c r="T38" s="163"/>
      <c r="U38" s="163"/>
      <c r="V38" s="163" t="s">
        <v>0</v>
      </c>
      <c r="W38" s="164"/>
      <c r="X38" s="160"/>
    </row>
    <row r="39" spans="1:37">
      <c r="A39" s="108">
        <v>8</v>
      </c>
      <c r="B39" s="109" t="s">
        <v>146</v>
      </c>
      <c r="C39" s="110" t="s">
        <v>192</v>
      </c>
      <c r="D39" s="111" t="s">
        <v>193</v>
      </c>
      <c r="E39" s="112">
        <v>211.99799999999999</v>
      </c>
      <c r="F39" s="113" t="s">
        <v>194</v>
      </c>
      <c r="H39" s="114">
        <f>ROUND(E39*G39,2)</f>
        <v>0</v>
      </c>
      <c r="J39" s="114">
        <f>ROUND(E39*G39,2)</f>
        <v>0</v>
      </c>
      <c r="K39" s="115">
        <v>2.2000000000000001E-4</v>
      </c>
      <c r="L39" s="115">
        <f>E39*K39</f>
        <v>4.6639559999999997E-2</v>
      </c>
      <c r="N39" s="112">
        <f>E39*M39</f>
        <v>0</v>
      </c>
      <c r="P39" s="113" t="s">
        <v>150</v>
      </c>
      <c r="V39" s="116" t="s">
        <v>108</v>
      </c>
      <c r="W39" s="117">
        <v>35.616</v>
      </c>
      <c r="X39" s="110" t="s">
        <v>195</v>
      </c>
      <c r="Y39" s="110" t="s">
        <v>192</v>
      </c>
      <c r="Z39" s="113" t="s">
        <v>152</v>
      </c>
      <c r="AB39" s="113">
        <v>7</v>
      </c>
      <c r="AJ39" s="86" t="s">
        <v>153</v>
      </c>
      <c r="AK39" s="86" t="s">
        <v>154</v>
      </c>
    </row>
    <row r="40" spans="1:37">
      <c r="D40" s="158" t="s">
        <v>196</v>
      </c>
      <c r="E40" s="159"/>
      <c r="F40" s="160"/>
      <c r="G40" s="161"/>
      <c r="H40" s="161"/>
      <c r="I40" s="161"/>
      <c r="J40" s="161"/>
      <c r="K40" s="162"/>
      <c r="L40" s="162"/>
      <c r="M40" s="159"/>
      <c r="N40" s="159"/>
      <c r="O40" s="160"/>
      <c r="P40" s="160"/>
      <c r="Q40" s="159"/>
      <c r="R40" s="159"/>
      <c r="S40" s="159"/>
      <c r="T40" s="163"/>
      <c r="U40" s="163"/>
      <c r="V40" s="163" t="s">
        <v>0</v>
      </c>
      <c r="W40" s="164"/>
      <c r="X40" s="160"/>
    </row>
    <row r="41" spans="1:37">
      <c r="D41" s="158" t="s">
        <v>197</v>
      </c>
      <c r="E41" s="159"/>
      <c r="F41" s="160"/>
      <c r="G41" s="161"/>
      <c r="H41" s="161"/>
      <c r="I41" s="161"/>
      <c r="J41" s="161"/>
      <c r="K41" s="162"/>
      <c r="L41" s="162"/>
      <c r="M41" s="159"/>
      <c r="N41" s="159"/>
      <c r="O41" s="160"/>
      <c r="P41" s="160"/>
      <c r="Q41" s="159"/>
      <c r="R41" s="159"/>
      <c r="S41" s="159"/>
      <c r="T41" s="163"/>
      <c r="U41" s="163"/>
      <c r="V41" s="163" t="s">
        <v>0</v>
      </c>
      <c r="W41" s="164"/>
      <c r="X41" s="160"/>
    </row>
    <row r="42" spans="1:37">
      <c r="D42" s="158" t="s">
        <v>198</v>
      </c>
      <c r="E42" s="159"/>
      <c r="F42" s="160"/>
      <c r="G42" s="161"/>
      <c r="H42" s="161"/>
      <c r="I42" s="161"/>
      <c r="J42" s="161"/>
      <c r="K42" s="162"/>
      <c r="L42" s="162"/>
      <c r="M42" s="159"/>
      <c r="N42" s="159"/>
      <c r="O42" s="160"/>
      <c r="P42" s="160"/>
      <c r="Q42" s="159"/>
      <c r="R42" s="159"/>
      <c r="S42" s="159"/>
      <c r="T42" s="163"/>
      <c r="U42" s="163"/>
      <c r="V42" s="163" t="s">
        <v>0</v>
      </c>
      <c r="W42" s="164"/>
      <c r="X42" s="160"/>
    </row>
    <row r="43" spans="1:37">
      <c r="D43" s="158" t="s">
        <v>199</v>
      </c>
      <c r="E43" s="159"/>
      <c r="F43" s="160"/>
      <c r="G43" s="161"/>
      <c r="H43" s="161"/>
      <c r="I43" s="161"/>
      <c r="J43" s="161"/>
      <c r="K43" s="162"/>
      <c r="L43" s="162"/>
      <c r="M43" s="159"/>
      <c r="N43" s="159"/>
      <c r="O43" s="160"/>
      <c r="P43" s="160"/>
      <c r="Q43" s="159"/>
      <c r="R43" s="159"/>
      <c r="S43" s="159"/>
      <c r="T43" s="163"/>
      <c r="U43" s="163"/>
      <c r="V43" s="163" t="s">
        <v>0</v>
      </c>
      <c r="W43" s="164"/>
      <c r="X43" s="160"/>
    </row>
    <row r="44" spans="1:37">
      <c r="D44" s="158" t="s">
        <v>200</v>
      </c>
      <c r="E44" s="159"/>
      <c r="F44" s="160"/>
      <c r="G44" s="161"/>
      <c r="H44" s="161"/>
      <c r="I44" s="161"/>
      <c r="J44" s="161"/>
      <c r="K44" s="162"/>
      <c r="L44" s="162"/>
      <c r="M44" s="159"/>
      <c r="N44" s="159"/>
      <c r="O44" s="160"/>
      <c r="P44" s="160"/>
      <c r="Q44" s="159"/>
      <c r="R44" s="159"/>
      <c r="S44" s="159"/>
      <c r="T44" s="163"/>
      <c r="U44" s="163"/>
      <c r="V44" s="163" t="s">
        <v>0</v>
      </c>
      <c r="W44" s="164"/>
      <c r="X44" s="160"/>
    </row>
    <row r="45" spans="1:37">
      <c r="D45" s="165" t="s">
        <v>201</v>
      </c>
      <c r="E45" s="166">
        <f>J45</f>
        <v>0</v>
      </c>
      <c r="H45" s="166">
        <f>SUM(H19:H44)</f>
        <v>0</v>
      </c>
      <c r="I45" s="166">
        <f>SUM(I19:I44)</f>
        <v>0</v>
      </c>
      <c r="J45" s="166">
        <f>SUM(J19:J44)</f>
        <v>0</v>
      </c>
      <c r="L45" s="167">
        <f>SUM(L19:L44)</f>
        <v>10.931518599999999</v>
      </c>
      <c r="N45" s="168">
        <f>SUM(N19:N44)</f>
        <v>0</v>
      </c>
      <c r="W45" s="117">
        <f>SUM(W19:W44)</f>
        <v>301.69799999999998</v>
      </c>
    </row>
    <row r="47" spans="1:37">
      <c r="B47" s="110" t="s">
        <v>202</v>
      </c>
    </row>
    <row r="48" spans="1:37">
      <c r="A48" s="108">
        <v>9</v>
      </c>
      <c r="B48" s="109" t="s">
        <v>203</v>
      </c>
      <c r="C48" s="110" t="s">
        <v>204</v>
      </c>
      <c r="D48" s="111" t="s">
        <v>205</v>
      </c>
      <c r="E48" s="112">
        <v>1280</v>
      </c>
      <c r="F48" s="113" t="s">
        <v>149</v>
      </c>
      <c r="H48" s="114">
        <f t="shared" ref="H48:H53" si="0">ROUND(E48*G48,2)</f>
        <v>0</v>
      </c>
      <c r="J48" s="114">
        <f t="shared" ref="J48:J53" si="1">ROUND(E48*G48,2)</f>
        <v>0</v>
      </c>
      <c r="K48" s="115">
        <v>1.2700000000000001E-3</v>
      </c>
      <c r="L48" s="115">
        <f t="shared" ref="L48:L53" si="2">E48*K48</f>
        <v>1.6256000000000002</v>
      </c>
      <c r="N48" s="112">
        <f t="shared" ref="N48:N53" si="3">E48*M48</f>
        <v>0</v>
      </c>
      <c r="P48" s="113" t="s">
        <v>150</v>
      </c>
      <c r="V48" s="116" t="s">
        <v>108</v>
      </c>
      <c r="W48" s="117">
        <v>170.24</v>
      </c>
      <c r="X48" s="110" t="s">
        <v>206</v>
      </c>
      <c r="Y48" s="110" t="s">
        <v>204</v>
      </c>
      <c r="Z48" s="113" t="s">
        <v>207</v>
      </c>
      <c r="AB48" s="113" t="s">
        <v>87</v>
      </c>
      <c r="AJ48" s="86" t="s">
        <v>153</v>
      </c>
      <c r="AK48" s="86" t="s">
        <v>154</v>
      </c>
    </row>
    <row r="49" spans="1:37" ht="25.5">
      <c r="A49" s="108">
        <v>10</v>
      </c>
      <c r="B49" s="109" t="s">
        <v>203</v>
      </c>
      <c r="C49" s="110" t="s">
        <v>208</v>
      </c>
      <c r="D49" s="111" t="s">
        <v>209</v>
      </c>
      <c r="E49" s="112">
        <v>4</v>
      </c>
      <c r="F49" s="113" t="s">
        <v>210</v>
      </c>
      <c r="H49" s="114">
        <f t="shared" si="0"/>
        <v>0</v>
      </c>
      <c r="J49" s="114">
        <f t="shared" si="1"/>
        <v>0</v>
      </c>
      <c r="K49" s="115">
        <v>1.66E-3</v>
      </c>
      <c r="L49" s="115">
        <f t="shared" si="2"/>
        <v>6.6400000000000001E-3</v>
      </c>
      <c r="N49" s="112">
        <f t="shared" si="3"/>
        <v>0</v>
      </c>
      <c r="P49" s="113" t="s">
        <v>150</v>
      </c>
      <c r="V49" s="116" t="s">
        <v>108</v>
      </c>
      <c r="W49" s="117">
        <v>0.74</v>
      </c>
      <c r="X49" s="110" t="s">
        <v>211</v>
      </c>
      <c r="Y49" s="110" t="s">
        <v>208</v>
      </c>
      <c r="Z49" s="113" t="s">
        <v>207</v>
      </c>
      <c r="AB49" s="113">
        <v>7</v>
      </c>
      <c r="AJ49" s="86" t="s">
        <v>153</v>
      </c>
      <c r="AK49" s="86" t="s">
        <v>154</v>
      </c>
    </row>
    <row r="50" spans="1:37">
      <c r="A50" s="108">
        <v>11</v>
      </c>
      <c r="B50" s="109" t="s">
        <v>176</v>
      </c>
      <c r="C50" s="110" t="s">
        <v>212</v>
      </c>
      <c r="D50" s="111" t="s">
        <v>213</v>
      </c>
      <c r="E50" s="112">
        <v>1280</v>
      </c>
      <c r="F50" s="113" t="s">
        <v>149</v>
      </c>
      <c r="H50" s="114">
        <f t="shared" si="0"/>
        <v>0</v>
      </c>
      <c r="J50" s="114">
        <f t="shared" si="1"/>
        <v>0</v>
      </c>
      <c r="L50" s="115">
        <f t="shared" si="2"/>
        <v>0</v>
      </c>
      <c r="N50" s="112">
        <f t="shared" si="3"/>
        <v>0</v>
      </c>
      <c r="P50" s="113" t="s">
        <v>150</v>
      </c>
      <c r="V50" s="116" t="s">
        <v>108</v>
      </c>
      <c r="W50" s="117">
        <v>163.84</v>
      </c>
      <c r="X50" s="110" t="s">
        <v>214</v>
      </c>
      <c r="Y50" s="110" t="s">
        <v>212</v>
      </c>
      <c r="Z50" s="113" t="s">
        <v>215</v>
      </c>
      <c r="AB50" s="113">
        <v>7</v>
      </c>
      <c r="AJ50" s="86" t="s">
        <v>153</v>
      </c>
      <c r="AK50" s="86" t="s">
        <v>154</v>
      </c>
    </row>
    <row r="51" spans="1:37">
      <c r="A51" s="108">
        <v>12</v>
      </c>
      <c r="B51" s="109" t="s">
        <v>216</v>
      </c>
      <c r="C51" s="110" t="s">
        <v>217</v>
      </c>
      <c r="D51" s="111" t="s">
        <v>218</v>
      </c>
      <c r="E51" s="112">
        <v>2</v>
      </c>
      <c r="F51" s="113" t="s">
        <v>149</v>
      </c>
      <c r="H51" s="114">
        <f t="shared" si="0"/>
        <v>0</v>
      </c>
      <c r="J51" s="114">
        <f t="shared" si="1"/>
        <v>0</v>
      </c>
      <c r="K51" s="115">
        <v>5.6999999999999998E-4</v>
      </c>
      <c r="L51" s="115">
        <f t="shared" si="2"/>
        <v>1.14E-3</v>
      </c>
      <c r="M51" s="112">
        <v>2.4E-2</v>
      </c>
      <c r="N51" s="112">
        <f t="shared" si="3"/>
        <v>4.8000000000000001E-2</v>
      </c>
      <c r="P51" s="113" t="s">
        <v>150</v>
      </c>
      <c r="V51" s="116" t="s">
        <v>108</v>
      </c>
      <c r="W51" s="117">
        <v>0.40600000000000003</v>
      </c>
      <c r="X51" s="110" t="s">
        <v>219</v>
      </c>
      <c r="Y51" s="110" t="s">
        <v>217</v>
      </c>
      <c r="Z51" s="113" t="s">
        <v>220</v>
      </c>
      <c r="AB51" s="113">
        <v>7</v>
      </c>
      <c r="AJ51" s="86" t="s">
        <v>153</v>
      </c>
      <c r="AK51" s="86" t="s">
        <v>154</v>
      </c>
    </row>
    <row r="52" spans="1:37">
      <c r="A52" s="108">
        <v>13</v>
      </c>
      <c r="B52" s="109" t="s">
        <v>216</v>
      </c>
      <c r="C52" s="110" t="s">
        <v>221</v>
      </c>
      <c r="D52" s="111" t="s">
        <v>222</v>
      </c>
      <c r="E52" s="112">
        <v>350.54399999999998</v>
      </c>
      <c r="F52" s="113" t="s">
        <v>149</v>
      </c>
      <c r="H52" s="114">
        <f t="shared" si="0"/>
        <v>0</v>
      </c>
      <c r="J52" s="114">
        <f t="shared" si="1"/>
        <v>0</v>
      </c>
      <c r="L52" s="115">
        <f t="shared" si="2"/>
        <v>0</v>
      </c>
      <c r="M52" s="112">
        <v>0.02</v>
      </c>
      <c r="N52" s="112">
        <f t="shared" si="3"/>
        <v>7.0108800000000002</v>
      </c>
      <c r="P52" s="113" t="s">
        <v>150</v>
      </c>
      <c r="V52" s="116" t="s">
        <v>108</v>
      </c>
      <c r="W52" s="117">
        <v>54.685000000000002</v>
      </c>
      <c r="X52" s="110" t="s">
        <v>223</v>
      </c>
      <c r="Y52" s="110" t="s">
        <v>221</v>
      </c>
      <c r="Z52" s="113" t="s">
        <v>220</v>
      </c>
      <c r="AB52" s="113" t="s">
        <v>87</v>
      </c>
      <c r="AJ52" s="86" t="s">
        <v>153</v>
      </c>
      <c r="AK52" s="86" t="s">
        <v>154</v>
      </c>
    </row>
    <row r="53" spans="1:37">
      <c r="A53" s="108">
        <v>14</v>
      </c>
      <c r="B53" s="109" t="s">
        <v>216</v>
      </c>
      <c r="C53" s="110" t="s">
        <v>224</v>
      </c>
      <c r="D53" s="111" t="s">
        <v>225</v>
      </c>
      <c r="E53" s="112">
        <v>15.971</v>
      </c>
      <c r="F53" s="113" t="s">
        <v>226</v>
      </c>
      <c r="H53" s="114">
        <f t="shared" si="0"/>
        <v>0</v>
      </c>
      <c r="J53" s="114">
        <f t="shared" si="1"/>
        <v>0</v>
      </c>
      <c r="L53" s="115">
        <f t="shared" si="2"/>
        <v>0</v>
      </c>
      <c r="N53" s="112">
        <f t="shared" si="3"/>
        <v>0</v>
      </c>
      <c r="P53" s="113" t="s">
        <v>150</v>
      </c>
      <c r="V53" s="116" t="s">
        <v>108</v>
      </c>
      <c r="W53" s="117">
        <v>8.64</v>
      </c>
      <c r="X53" s="110" t="s">
        <v>227</v>
      </c>
      <c r="Y53" s="110" t="s">
        <v>224</v>
      </c>
      <c r="Z53" s="113" t="s">
        <v>220</v>
      </c>
      <c r="AB53" s="113" t="s">
        <v>87</v>
      </c>
      <c r="AJ53" s="86" t="s">
        <v>153</v>
      </c>
      <c r="AK53" s="86" t="s">
        <v>154</v>
      </c>
    </row>
    <row r="54" spans="1:37">
      <c r="D54" s="158" t="s">
        <v>228</v>
      </c>
      <c r="E54" s="159"/>
      <c r="F54" s="160"/>
      <c r="G54" s="161"/>
      <c r="H54" s="161"/>
      <c r="I54" s="161"/>
      <c r="J54" s="161"/>
      <c r="K54" s="162"/>
      <c r="L54" s="162"/>
      <c r="M54" s="159"/>
      <c r="N54" s="159"/>
      <c r="O54" s="160"/>
      <c r="P54" s="160"/>
      <c r="Q54" s="159"/>
      <c r="R54" s="159"/>
      <c r="S54" s="159"/>
      <c r="T54" s="163"/>
      <c r="U54" s="163"/>
      <c r="V54" s="163" t="s">
        <v>0</v>
      </c>
      <c r="W54" s="164"/>
      <c r="X54" s="160"/>
    </row>
    <row r="55" spans="1:37">
      <c r="D55" s="158" t="s">
        <v>229</v>
      </c>
      <c r="E55" s="159"/>
      <c r="F55" s="160"/>
      <c r="G55" s="161"/>
      <c r="H55" s="161"/>
      <c r="I55" s="161"/>
      <c r="J55" s="161"/>
      <c r="K55" s="162"/>
      <c r="L55" s="162"/>
      <c r="M55" s="159"/>
      <c r="N55" s="159"/>
      <c r="O55" s="160"/>
      <c r="P55" s="160"/>
      <c r="Q55" s="159"/>
      <c r="R55" s="159"/>
      <c r="S55" s="159"/>
      <c r="T55" s="163"/>
      <c r="U55" s="163"/>
      <c r="V55" s="163" t="s">
        <v>0</v>
      </c>
      <c r="W55" s="164"/>
      <c r="X55" s="160"/>
    </row>
    <row r="56" spans="1:37">
      <c r="D56" s="158" t="s">
        <v>230</v>
      </c>
      <c r="E56" s="159"/>
      <c r="F56" s="160"/>
      <c r="G56" s="161"/>
      <c r="H56" s="161"/>
      <c r="I56" s="161"/>
      <c r="J56" s="161"/>
      <c r="K56" s="162"/>
      <c r="L56" s="162"/>
      <c r="M56" s="159"/>
      <c r="N56" s="159"/>
      <c r="O56" s="160"/>
      <c r="P56" s="160"/>
      <c r="Q56" s="159"/>
      <c r="R56" s="159"/>
      <c r="S56" s="159"/>
      <c r="T56" s="163"/>
      <c r="U56" s="163"/>
      <c r="V56" s="163" t="s">
        <v>0</v>
      </c>
      <c r="W56" s="164"/>
      <c r="X56" s="160"/>
    </row>
    <row r="57" spans="1:37">
      <c r="A57" s="108">
        <v>15</v>
      </c>
      <c r="B57" s="109" t="s">
        <v>231</v>
      </c>
      <c r="C57" s="110" t="s">
        <v>232</v>
      </c>
      <c r="D57" s="111" t="s">
        <v>233</v>
      </c>
      <c r="E57" s="112">
        <v>15.971</v>
      </c>
      <c r="F57" s="113" t="s">
        <v>226</v>
      </c>
      <c r="H57" s="114">
        <f>ROUND(E57*G57,2)</f>
        <v>0</v>
      </c>
      <c r="J57" s="114">
        <f>ROUND(E57*G57,2)</f>
        <v>0</v>
      </c>
      <c r="L57" s="115">
        <f>E57*K57</f>
        <v>0</v>
      </c>
      <c r="N57" s="112">
        <f>E57*M57</f>
        <v>0</v>
      </c>
      <c r="P57" s="113" t="s">
        <v>150</v>
      </c>
      <c r="V57" s="116" t="s">
        <v>108</v>
      </c>
      <c r="W57" s="117">
        <v>1.4690000000000001</v>
      </c>
      <c r="X57" s="110" t="s">
        <v>234</v>
      </c>
      <c r="Y57" s="110" t="s">
        <v>232</v>
      </c>
      <c r="Z57" s="113" t="s">
        <v>220</v>
      </c>
      <c r="AB57" s="113" t="s">
        <v>87</v>
      </c>
      <c r="AJ57" s="86" t="s">
        <v>153</v>
      </c>
      <c r="AK57" s="86" t="s">
        <v>154</v>
      </c>
    </row>
    <row r="58" spans="1:37">
      <c r="A58" s="108">
        <v>16</v>
      </c>
      <c r="B58" s="109" t="s">
        <v>146</v>
      </c>
      <c r="C58" s="110" t="s">
        <v>235</v>
      </c>
      <c r="D58" s="111" t="s">
        <v>236</v>
      </c>
      <c r="E58" s="112">
        <v>12.589</v>
      </c>
      <c r="F58" s="113" t="s">
        <v>226</v>
      </c>
      <c r="H58" s="114">
        <f>ROUND(E58*G58,2)</f>
        <v>0</v>
      </c>
      <c r="J58" s="114">
        <f>ROUND(E58*G58,2)</f>
        <v>0</v>
      </c>
      <c r="L58" s="115">
        <f>E58*K58</f>
        <v>0</v>
      </c>
      <c r="N58" s="112">
        <f>E58*M58</f>
        <v>0</v>
      </c>
      <c r="P58" s="113" t="s">
        <v>150</v>
      </c>
      <c r="V58" s="116" t="s">
        <v>108</v>
      </c>
      <c r="W58" s="117">
        <v>31.245999999999999</v>
      </c>
      <c r="X58" s="110" t="s">
        <v>237</v>
      </c>
      <c r="Y58" s="110" t="s">
        <v>235</v>
      </c>
      <c r="Z58" s="113" t="s">
        <v>162</v>
      </c>
      <c r="AB58" s="113" t="s">
        <v>87</v>
      </c>
      <c r="AJ58" s="86" t="s">
        <v>153</v>
      </c>
      <c r="AK58" s="86" t="s">
        <v>154</v>
      </c>
    </row>
    <row r="59" spans="1:37">
      <c r="D59" s="165" t="s">
        <v>238</v>
      </c>
      <c r="E59" s="166">
        <f>J59</f>
        <v>0</v>
      </c>
      <c r="H59" s="166">
        <f>SUM(H47:H58)</f>
        <v>0</v>
      </c>
      <c r="I59" s="166">
        <f>SUM(I47:I58)</f>
        <v>0</v>
      </c>
      <c r="J59" s="166">
        <f>SUM(J47:J58)</f>
        <v>0</v>
      </c>
      <c r="L59" s="167">
        <f>SUM(L47:L58)</f>
        <v>1.6333800000000001</v>
      </c>
      <c r="N59" s="168">
        <f>SUM(N47:N58)</f>
        <v>7.0588800000000003</v>
      </c>
      <c r="W59" s="117">
        <f>SUM(W47:W58)</f>
        <v>431.26600000000002</v>
      </c>
    </row>
    <row r="61" spans="1:37">
      <c r="D61" s="165" t="s">
        <v>239</v>
      </c>
      <c r="E61" s="168">
        <f>J61</f>
        <v>0</v>
      </c>
      <c r="H61" s="166">
        <f>+H17+H45+H59</f>
        <v>0</v>
      </c>
      <c r="I61" s="166">
        <f>+I17+I45+I59</f>
        <v>0</v>
      </c>
      <c r="J61" s="166">
        <f>+J17+J45+J59</f>
        <v>0</v>
      </c>
      <c r="L61" s="167">
        <f>+L17+L45+L59</f>
        <v>12.589015</v>
      </c>
      <c r="N61" s="168">
        <f>+N17+N45+N59</f>
        <v>7.0588800000000003</v>
      </c>
      <c r="W61" s="117">
        <f>+W17+W45+W59</f>
        <v>733.05600000000004</v>
      </c>
    </row>
    <row r="63" spans="1:37">
      <c r="B63" s="157" t="s">
        <v>240</v>
      </c>
    </row>
    <row r="64" spans="1:37">
      <c r="B64" s="110" t="s">
        <v>241</v>
      </c>
    </row>
    <row r="65" spans="1:37">
      <c r="A65" s="108">
        <v>17</v>
      </c>
      <c r="B65" s="109" t="s">
        <v>242</v>
      </c>
      <c r="C65" s="110" t="s">
        <v>243</v>
      </c>
      <c r="D65" s="111" t="s">
        <v>244</v>
      </c>
      <c r="E65" s="112">
        <v>1280</v>
      </c>
      <c r="F65" s="113" t="s">
        <v>149</v>
      </c>
      <c r="H65" s="114">
        <f>ROUND(E65*G65,2)</f>
        <v>0</v>
      </c>
      <c r="J65" s="114">
        <f>ROUND(E65*G65,2)</f>
        <v>0</v>
      </c>
      <c r="L65" s="115">
        <f>E65*K65</f>
        <v>0</v>
      </c>
      <c r="M65" s="112">
        <v>1.4999999999999999E-2</v>
      </c>
      <c r="N65" s="112">
        <f>E65*M65</f>
        <v>19.2</v>
      </c>
      <c r="P65" s="113" t="s">
        <v>150</v>
      </c>
      <c r="V65" s="116" t="s">
        <v>245</v>
      </c>
      <c r="W65" s="117">
        <v>270.08</v>
      </c>
      <c r="X65" s="110" t="s">
        <v>246</v>
      </c>
      <c r="Y65" s="110" t="s">
        <v>243</v>
      </c>
      <c r="Z65" s="113" t="s">
        <v>247</v>
      </c>
      <c r="AB65" s="113" t="s">
        <v>87</v>
      </c>
      <c r="AJ65" s="86" t="s">
        <v>248</v>
      </c>
      <c r="AK65" s="86" t="s">
        <v>154</v>
      </c>
    </row>
    <row r="66" spans="1:37" ht="25.5">
      <c r="A66" s="108">
        <v>18</v>
      </c>
      <c r="B66" s="109" t="s">
        <v>242</v>
      </c>
      <c r="C66" s="110" t="s">
        <v>249</v>
      </c>
      <c r="D66" s="111" t="s">
        <v>250</v>
      </c>
      <c r="E66" s="112">
        <v>48</v>
      </c>
      <c r="F66" s="113" t="s">
        <v>149</v>
      </c>
      <c r="H66" s="114">
        <f>ROUND(E66*G66,2)</f>
        <v>0</v>
      </c>
      <c r="J66" s="114">
        <f>ROUND(E66*G66,2)</f>
        <v>0</v>
      </c>
      <c r="L66" s="115">
        <f>E66*K66</f>
        <v>0</v>
      </c>
      <c r="N66" s="112">
        <f>E66*M66</f>
        <v>0</v>
      </c>
      <c r="P66" s="113" t="s">
        <v>150</v>
      </c>
      <c r="V66" s="116" t="s">
        <v>245</v>
      </c>
      <c r="W66" s="117">
        <v>6.0960000000000001</v>
      </c>
      <c r="X66" s="110" t="s">
        <v>251</v>
      </c>
      <c r="Y66" s="110" t="s">
        <v>249</v>
      </c>
      <c r="Z66" s="113" t="s">
        <v>247</v>
      </c>
      <c r="AB66" s="113">
        <v>7</v>
      </c>
      <c r="AJ66" s="86" t="s">
        <v>248</v>
      </c>
      <c r="AK66" s="86" t="s">
        <v>154</v>
      </c>
    </row>
    <row r="67" spans="1:37">
      <c r="D67" s="158" t="s">
        <v>252</v>
      </c>
      <c r="E67" s="159"/>
      <c r="F67" s="160"/>
      <c r="G67" s="161"/>
      <c r="H67" s="161"/>
      <c r="I67" s="161"/>
      <c r="J67" s="161"/>
      <c r="K67" s="162"/>
      <c r="L67" s="162"/>
      <c r="M67" s="159"/>
      <c r="N67" s="159"/>
      <c r="O67" s="160"/>
      <c r="P67" s="160"/>
      <c r="Q67" s="159"/>
      <c r="R67" s="159"/>
      <c r="S67" s="159"/>
      <c r="T67" s="163"/>
      <c r="U67" s="163"/>
      <c r="V67" s="163" t="s">
        <v>0</v>
      </c>
      <c r="W67" s="164"/>
      <c r="X67" s="160"/>
    </row>
    <row r="68" spans="1:37">
      <c r="A68" s="108">
        <v>19</v>
      </c>
      <c r="B68" s="109" t="s">
        <v>253</v>
      </c>
      <c r="C68" s="110" t="s">
        <v>254</v>
      </c>
      <c r="D68" s="111" t="s">
        <v>255</v>
      </c>
      <c r="E68" s="112">
        <v>10</v>
      </c>
      <c r="F68" s="113" t="s">
        <v>256</v>
      </c>
      <c r="I68" s="114">
        <f>ROUND(E68*G68,2)</f>
        <v>0</v>
      </c>
      <c r="J68" s="114">
        <f>ROUND(E68*G68,2)</f>
        <v>0</v>
      </c>
      <c r="L68" s="115">
        <f>E68*K68</f>
        <v>0</v>
      </c>
      <c r="N68" s="112">
        <f>E68*M68</f>
        <v>0</v>
      </c>
      <c r="P68" s="113" t="s">
        <v>150</v>
      </c>
      <c r="V68" s="116" t="s">
        <v>101</v>
      </c>
      <c r="X68" s="110" t="s">
        <v>254</v>
      </c>
      <c r="Y68" s="110" t="s">
        <v>254</v>
      </c>
      <c r="Z68" s="113" t="s">
        <v>257</v>
      </c>
      <c r="AA68" s="110" t="s">
        <v>150</v>
      </c>
      <c r="AB68" s="113">
        <v>8</v>
      </c>
      <c r="AJ68" s="86" t="s">
        <v>258</v>
      </c>
      <c r="AK68" s="86" t="s">
        <v>154</v>
      </c>
    </row>
    <row r="69" spans="1:37">
      <c r="A69" s="108">
        <v>20</v>
      </c>
      <c r="B69" s="109" t="s">
        <v>242</v>
      </c>
      <c r="C69" s="110" t="s">
        <v>259</v>
      </c>
      <c r="D69" s="111" t="s">
        <v>260</v>
      </c>
      <c r="E69" s="112">
        <v>1184</v>
      </c>
      <c r="F69" s="113" t="s">
        <v>149</v>
      </c>
      <c r="H69" s="114">
        <f>ROUND(E69*G69,2)</f>
        <v>0</v>
      </c>
      <c r="J69" s="114">
        <f>ROUND(E69*G69,2)</f>
        <v>0</v>
      </c>
      <c r="K69" s="115">
        <v>4.0999999999999999E-4</v>
      </c>
      <c r="L69" s="115">
        <f>E69*K69</f>
        <v>0.48543999999999998</v>
      </c>
      <c r="N69" s="112">
        <f>E69*M69</f>
        <v>0</v>
      </c>
      <c r="P69" s="113" t="s">
        <v>150</v>
      </c>
      <c r="V69" s="116" t="s">
        <v>245</v>
      </c>
      <c r="W69" s="117">
        <v>68.671999999999997</v>
      </c>
      <c r="X69" s="110" t="s">
        <v>261</v>
      </c>
      <c r="Y69" s="110" t="s">
        <v>259</v>
      </c>
      <c r="Z69" s="113" t="s">
        <v>257</v>
      </c>
      <c r="AB69" s="113" t="s">
        <v>87</v>
      </c>
      <c r="AJ69" s="86" t="s">
        <v>248</v>
      </c>
      <c r="AK69" s="86" t="s">
        <v>154</v>
      </c>
    </row>
    <row r="70" spans="1:37">
      <c r="D70" s="165" t="s">
        <v>262</v>
      </c>
      <c r="E70" s="166">
        <f>J70</f>
        <v>0</v>
      </c>
      <c r="H70" s="166">
        <f>SUM(H63:H69)</f>
        <v>0</v>
      </c>
      <c r="I70" s="166">
        <f>SUM(I63:I69)</f>
        <v>0</v>
      </c>
      <c r="J70" s="166">
        <f>SUM(J63:J69)</f>
        <v>0</v>
      </c>
      <c r="L70" s="167">
        <f>SUM(L63:L69)</f>
        <v>0.48543999999999998</v>
      </c>
      <c r="N70" s="168">
        <f>SUM(N63:N69)</f>
        <v>19.2</v>
      </c>
      <c r="W70" s="117">
        <f>SUM(W63:W69)</f>
        <v>344.84799999999996</v>
      </c>
    </row>
    <row r="72" spans="1:37">
      <c r="B72" s="110" t="s">
        <v>263</v>
      </c>
    </row>
    <row r="73" spans="1:37" ht="25.5">
      <c r="A73" s="108">
        <v>21</v>
      </c>
      <c r="B73" s="109" t="s">
        <v>264</v>
      </c>
      <c r="C73" s="110" t="s">
        <v>265</v>
      </c>
      <c r="D73" s="111" t="s">
        <v>266</v>
      </c>
      <c r="E73" s="112">
        <v>40</v>
      </c>
      <c r="F73" s="113" t="s">
        <v>194</v>
      </c>
      <c r="H73" s="114">
        <f>ROUND(E73*G73,2)</f>
        <v>0</v>
      </c>
      <c r="J73" s="114">
        <f>ROUND(E73*G73,2)</f>
        <v>0</v>
      </c>
      <c r="L73" s="115">
        <f>E73*K73</f>
        <v>0</v>
      </c>
      <c r="N73" s="112">
        <f>E73*M73</f>
        <v>0</v>
      </c>
      <c r="P73" s="113" t="s">
        <v>150</v>
      </c>
      <c r="V73" s="116" t="s">
        <v>245</v>
      </c>
      <c r="W73" s="117">
        <v>17.12</v>
      </c>
      <c r="X73" s="110" t="s">
        <v>267</v>
      </c>
      <c r="Y73" s="110" t="s">
        <v>265</v>
      </c>
      <c r="Z73" s="113" t="s">
        <v>268</v>
      </c>
      <c r="AB73" s="113">
        <v>7</v>
      </c>
      <c r="AJ73" s="86" t="s">
        <v>248</v>
      </c>
      <c r="AK73" s="86" t="s">
        <v>154</v>
      </c>
    </row>
    <row r="74" spans="1:37" ht="25.5">
      <c r="A74" s="108">
        <v>22</v>
      </c>
      <c r="B74" s="109" t="s">
        <v>264</v>
      </c>
      <c r="C74" s="110" t="s">
        <v>269</v>
      </c>
      <c r="D74" s="111" t="s">
        <v>270</v>
      </c>
      <c r="E74" s="112">
        <v>40</v>
      </c>
      <c r="F74" s="113" t="s">
        <v>194</v>
      </c>
      <c r="H74" s="114">
        <f>ROUND(E74*G74,2)</f>
        <v>0</v>
      </c>
      <c r="J74" s="114">
        <f>ROUND(E74*G74,2)</f>
        <v>0</v>
      </c>
      <c r="K74" s="115">
        <v>1.4579999999999999E-2</v>
      </c>
      <c r="L74" s="115">
        <f>E74*K74</f>
        <v>0.58319999999999994</v>
      </c>
      <c r="N74" s="112">
        <f>E74*M74</f>
        <v>0</v>
      </c>
      <c r="P74" s="113" t="s">
        <v>150</v>
      </c>
      <c r="V74" s="116" t="s">
        <v>245</v>
      </c>
      <c r="W74" s="117">
        <v>23.28</v>
      </c>
      <c r="X74" s="110" t="s">
        <v>271</v>
      </c>
      <c r="Y74" s="110" t="s">
        <v>269</v>
      </c>
      <c r="Z74" s="113" t="s">
        <v>268</v>
      </c>
      <c r="AB74" s="113">
        <v>7</v>
      </c>
      <c r="AJ74" s="86" t="s">
        <v>248</v>
      </c>
      <c r="AK74" s="86" t="s">
        <v>154</v>
      </c>
    </row>
    <row r="75" spans="1:37">
      <c r="A75" s="108">
        <v>23</v>
      </c>
      <c r="B75" s="109" t="s">
        <v>264</v>
      </c>
      <c r="C75" s="110" t="s">
        <v>272</v>
      </c>
      <c r="D75" s="111" t="s">
        <v>273</v>
      </c>
      <c r="E75" s="112">
        <v>147.19999999999999</v>
      </c>
      <c r="F75" s="113" t="s">
        <v>194</v>
      </c>
      <c r="H75" s="114">
        <f>ROUND(E75*G75,2)</f>
        <v>0</v>
      </c>
      <c r="J75" s="114">
        <f>ROUND(E75*G75,2)</f>
        <v>0</v>
      </c>
      <c r="L75" s="115">
        <f>E75*K75</f>
        <v>0</v>
      </c>
      <c r="N75" s="112">
        <f>E75*M75</f>
        <v>0</v>
      </c>
      <c r="P75" s="113" t="s">
        <v>150</v>
      </c>
      <c r="V75" s="116" t="s">
        <v>245</v>
      </c>
      <c r="W75" s="117">
        <v>3.827</v>
      </c>
      <c r="X75" s="110" t="s">
        <v>274</v>
      </c>
      <c r="Y75" s="110" t="s">
        <v>272</v>
      </c>
      <c r="Z75" s="113" t="s">
        <v>268</v>
      </c>
      <c r="AB75" s="113">
        <v>7</v>
      </c>
      <c r="AJ75" s="86" t="s">
        <v>248</v>
      </c>
      <c r="AK75" s="86" t="s">
        <v>154</v>
      </c>
    </row>
    <row r="76" spans="1:37">
      <c r="D76" s="158" t="s">
        <v>275</v>
      </c>
      <c r="E76" s="159"/>
      <c r="F76" s="160"/>
      <c r="G76" s="161"/>
      <c r="H76" s="161"/>
      <c r="I76" s="161"/>
      <c r="J76" s="161"/>
      <c r="K76" s="162"/>
      <c r="L76" s="162"/>
      <c r="M76" s="159"/>
      <c r="N76" s="159"/>
      <c r="O76" s="160"/>
      <c r="P76" s="160"/>
      <c r="Q76" s="159"/>
      <c r="R76" s="159"/>
      <c r="S76" s="159"/>
      <c r="T76" s="163"/>
      <c r="U76" s="163"/>
      <c r="V76" s="163" t="s">
        <v>0</v>
      </c>
      <c r="W76" s="164"/>
      <c r="X76" s="160"/>
    </row>
    <row r="77" spans="1:37">
      <c r="D77" s="158" t="s">
        <v>276</v>
      </c>
      <c r="E77" s="159"/>
      <c r="F77" s="160"/>
      <c r="G77" s="161"/>
      <c r="H77" s="161"/>
      <c r="I77" s="161"/>
      <c r="J77" s="161"/>
      <c r="K77" s="162"/>
      <c r="L77" s="162"/>
      <c r="M77" s="159"/>
      <c r="N77" s="159"/>
      <c r="O77" s="160"/>
      <c r="P77" s="160"/>
      <c r="Q77" s="159"/>
      <c r="R77" s="159"/>
      <c r="S77" s="159"/>
      <c r="T77" s="163"/>
      <c r="U77" s="163"/>
      <c r="V77" s="163" t="s">
        <v>0</v>
      </c>
      <c r="W77" s="164"/>
      <c r="X77" s="160"/>
    </row>
    <row r="78" spans="1:37">
      <c r="D78" s="158" t="s">
        <v>277</v>
      </c>
      <c r="E78" s="159"/>
      <c r="F78" s="160"/>
      <c r="G78" s="161"/>
      <c r="H78" s="161"/>
      <c r="I78" s="161"/>
      <c r="J78" s="161"/>
      <c r="K78" s="162"/>
      <c r="L78" s="162"/>
      <c r="M78" s="159"/>
      <c r="N78" s="159"/>
      <c r="O78" s="160"/>
      <c r="P78" s="160"/>
      <c r="Q78" s="159"/>
      <c r="R78" s="159"/>
      <c r="S78" s="159"/>
      <c r="T78" s="163"/>
      <c r="U78" s="163"/>
      <c r="V78" s="163" t="s">
        <v>0</v>
      </c>
      <c r="W78" s="164"/>
      <c r="X78" s="160"/>
    </row>
    <row r="79" spans="1:37">
      <c r="D79" s="158" t="s">
        <v>278</v>
      </c>
      <c r="E79" s="159"/>
      <c r="F79" s="160"/>
      <c r="G79" s="161"/>
      <c r="H79" s="161"/>
      <c r="I79" s="161"/>
      <c r="J79" s="161"/>
      <c r="K79" s="162"/>
      <c r="L79" s="162"/>
      <c r="M79" s="159"/>
      <c r="N79" s="159"/>
      <c r="O79" s="160"/>
      <c r="P79" s="160"/>
      <c r="Q79" s="159"/>
      <c r="R79" s="159"/>
      <c r="S79" s="159"/>
      <c r="T79" s="163"/>
      <c r="U79" s="163"/>
      <c r="V79" s="163" t="s">
        <v>0</v>
      </c>
      <c r="W79" s="164"/>
      <c r="X79" s="160"/>
    </row>
    <row r="80" spans="1:37">
      <c r="A80" s="108">
        <v>24</v>
      </c>
      <c r="B80" s="109" t="s">
        <v>253</v>
      </c>
      <c r="C80" s="110" t="s">
        <v>279</v>
      </c>
      <c r="D80" s="111" t="s">
        <v>280</v>
      </c>
      <c r="E80" s="112">
        <v>0.64800000000000002</v>
      </c>
      <c r="F80" s="113" t="s">
        <v>281</v>
      </c>
      <c r="I80" s="114">
        <f>ROUND(E80*G80,2)</f>
        <v>0</v>
      </c>
      <c r="J80" s="114">
        <f>ROUND(E80*G80,2)</f>
        <v>0</v>
      </c>
      <c r="K80" s="115">
        <v>0.55000000000000004</v>
      </c>
      <c r="L80" s="115">
        <f>E80*K80</f>
        <v>0.35640000000000005</v>
      </c>
      <c r="N80" s="112">
        <f>E80*M80</f>
        <v>0</v>
      </c>
      <c r="P80" s="113" t="s">
        <v>150</v>
      </c>
      <c r="V80" s="116" t="s">
        <v>101</v>
      </c>
      <c r="X80" s="110" t="s">
        <v>279</v>
      </c>
      <c r="Y80" s="110" t="s">
        <v>279</v>
      </c>
      <c r="Z80" s="113" t="s">
        <v>282</v>
      </c>
      <c r="AA80" s="110" t="s">
        <v>150</v>
      </c>
      <c r="AB80" s="113">
        <v>8</v>
      </c>
      <c r="AJ80" s="86" t="s">
        <v>258</v>
      </c>
      <c r="AK80" s="86" t="s">
        <v>154</v>
      </c>
    </row>
    <row r="81" spans="1:37">
      <c r="D81" s="158" t="s">
        <v>283</v>
      </c>
      <c r="E81" s="159"/>
      <c r="F81" s="160"/>
      <c r="G81" s="161"/>
      <c r="H81" s="161"/>
      <c r="I81" s="161"/>
      <c r="J81" s="161"/>
      <c r="K81" s="162"/>
      <c r="L81" s="162"/>
      <c r="M81" s="159"/>
      <c r="N81" s="159"/>
      <c r="O81" s="160"/>
      <c r="P81" s="160"/>
      <c r="Q81" s="159"/>
      <c r="R81" s="159"/>
      <c r="S81" s="159"/>
      <c r="T81" s="163"/>
      <c r="U81" s="163"/>
      <c r="V81" s="163" t="s">
        <v>0</v>
      </c>
      <c r="W81" s="164"/>
      <c r="X81" s="160"/>
    </row>
    <row r="82" spans="1:37">
      <c r="A82" s="108">
        <v>25</v>
      </c>
      <c r="B82" s="109" t="s">
        <v>264</v>
      </c>
      <c r="C82" s="110" t="s">
        <v>284</v>
      </c>
      <c r="D82" s="111" t="s">
        <v>285</v>
      </c>
      <c r="E82" s="112">
        <v>1</v>
      </c>
      <c r="F82" s="113" t="s">
        <v>286</v>
      </c>
      <c r="H82" s="114">
        <f>ROUND(E82*G82,2)</f>
        <v>0</v>
      </c>
      <c r="J82" s="114">
        <f>ROUND(E82*G82,2)</f>
        <v>0</v>
      </c>
      <c r="K82" s="115">
        <v>2.0889999999999999E-2</v>
      </c>
      <c r="L82" s="115">
        <f>E82*K82</f>
        <v>2.0889999999999999E-2</v>
      </c>
      <c r="N82" s="112">
        <f>E82*M82</f>
        <v>0</v>
      </c>
      <c r="P82" s="113" t="s">
        <v>150</v>
      </c>
      <c r="V82" s="116" t="s">
        <v>245</v>
      </c>
      <c r="X82" s="110" t="s">
        <v>287</v>
      </c>
      <c r="Y82" s="110" t="s">
        <v>284</v>
      </c>
      <c r="Z82" s="113" t="s">
        <v>268</v>
      </c>
      <c r="AB82" s="113">
        <v>7</v>
      </c>
      <c r="AJ82" s="86" t="s">
        <v>248</v>
      </c>
      <c r="AK82" s="86" t="s">
        <v>154</v>
      </c>
    </row>
    <row r="83" spans="1:37" ht="25.5">
      <c r="A83" s="108">
        <v>26</v>
      </c>
      <c r="B83" s="109" t="s">
        <v>264</v>
      </c>
      <c r="C83" s="110" t="s">
        <v>288</v>
      </c>
      <c r="D83" s="111" t="s">
        <v>289</v>
      </c>
      <c r="E83" s="112">
        <v>0.96</v>
      </c>
      <c r="F83" s="113" t="s">
        <v>226</v>
      </c>
      <c r="H83" s="114">
        <f>ROUND(E83*G83,2)</f>
        <v>0</v>
      </c>
      <c r="J83" s="114">
        <f>ROUND(E83*G83,2)</f>
        <v>0</v>
      </c>
      <c r="L83" s="115">
        <f>E83*K83</f>
        <v>0</v>
      </c>
      <c r="N83" s="112">
        <f>E83*M83</f>
        <v>0</v>
      </c>
      <c r="P83" s="113" t="s">
        <v>150</v>
      </c>
      <c r="V83" s="116" t="s">
        <v>245</v>
      </c>
      <c r="W83" s="117">
        <v>1.6850000000000001</v>
      </c>
      <c r="X83" s="110" t="s">
        <v>290</v>
      </c>
      <c r="Y83" s="110" t="s">
        <v>288</v>
      </c>
      <c r="Z83" s="113" t="s">
        <v>291</v>
      </c>
      <c r="AB83" s="113">
        <v>7</v>
      </c>
      <c r="AJ83" s="86" t="s">
        <v>248</v>
      </c>
      <c r="AK83" s="86" t="s">
        <v>154</v>
      </c>
    </row>
    <row r="84" spans="1:37">
      <c r="D84" s="165" t="s">
        <v>292</v>
      </c>
      <c r="E84" s="166">
        <f>J84</f>
        <v>0</v>
      </c>
      <c r="H84" s="166">
        <f>SUM(H72:H83)</f>
        <v>0</v>
      </c>
      <c r="I84" s="166">
        <f>SUM(I72:I83)</f>
        <v>0</v>
      </c>
      <c r="J84" s="166">
        <f>SUM(J72:J83)</f>
        <v>0</v>
      </c>
      <c r="L84" s="167">
        <f>SUM(L72:L83)</f>
        <v>0.96048999999999995</v>
      </c>
      <c r="N84" s="168">
        <f>SUM(N72:N83)</f>
        <v>0</v>
      </c>
      <c r="W84" s="117">
        <f>SUM(W72:W83)</f>
        <v>45.912000000000006</v>
      </c>
    </row>
    <row r="86" spans="1:37">
      <c r="B86" s="110" t="s">
        <v>293</v>
      </c>
    </row>
    <row r="87" spans="1:37">
      <c r="A87" s="108">
        <v>27</v>
      </c>
      <c r="B87" s="109" t="s">
        <v>294</v>
      </c>
      <c r="C87" s="110" t="s">
        <v>295</v>
      </c>
      <c r="D87" s="111" t="s">
        <v>296</v>
      </c>
      <c r="E87" s="112">
        <v>80</v>
      </c>
      <c r="F87" s="113" t="s">
        <v>194</v>
      </c>
      <c r="H87" s="114">
        <f>ROUND(E87*G87,2)</f>
        <v>0</v>
      </c>
      <c r="J87" s="114">
        <f>ROUND(E87*G87,2)</f>
        <v>0</v>
      </c>
      <c r="K87" s="115">
        <v>1.49E-3</v>
      </c>
      <c r="L87" s="115">
        <f>E87*K87</f>
        <v>0.1192</v>
      </c>
      <c r="N87" s="112">
        <f>E87*M87</f>
        <v>0</v>
      </c>
      <c r="P87" s="113" t="s">
        <v>150</v>
      </c>
      <c r="V87" s="116" t="s">
        <v>245</v>
      </c>
      <c r="W87" s="117">
        <v>16.48</v>
      </c>
      <c r="X87" s="110" t="s">
        <v>297</v>
      </c>
      <c r="Y87" s="110" t="s">
        <v>295</v>
      </c>
      <c r="Z87" s="113" t="s">
        <v>298</v>
      </c>
      <c r="AB87" s="113">
        <v>7</v>
      </c>
      <c r="AJ87" s="86" t="s">
        <v>248</v>
      </c>
      <c r="AK87" s="86" t="s">
        <v>154</v>
      </c>
    </row>
    <row r="88" spans="1:37">
      <c r="D88" s="158" t="s">
        <v>299</v>
      </c>
      <c r="E88" s="159"/>
      <c r="F88" s="160"/>
      <c r="G88" s="161"/>
      <c r="H88" s="161"/>
      <c r="I88" s="161"/>
      <c r="J88" s="161"/>
      <c r="K88" s="162"/>
      <c r="L88" s="162"/>
      <c r="M88" s="159"/>
      <c r="N88" s="159"/>
      <c r="O88" s="160"/>
      <c r="P88" s="160"/>
      <c r="Q88" s="159"/>
      <c r="R88" s="159"/>
      <c r="S88" s="159"/>
      <c r="T88" s="163"/>
      <c r="U88" s="163"/>
      <c r="V88" s="163" t="s">
        <v>0</v>
      </c>
      <c r="W88" s="164"/>
      <c r="X88" s="160"/>
    </row>
    <row r="89" spans="1:37" ht="25.5">
      <c r="A89" s="108">
        <v>28</v>
      </c>
      <c r="B89" s="109" t="s">
        <v>294</v>
      </c>
      <c r="C89" s="110" t="s">
        <v>300</v>
      </c>
      <c r="D89" s="111" t="s">
        <v>301</v>
      </c>
      <c r="E89" s="112">
        <v>0.11899999999999999</v>
      </c>
      <c r="F89" s="113" t="s">
        <v>226</v>
      </c>
      <c r="H89" s="114">
        <f>ROUND(E89*G89,2)</f>
        <v>0</v>
      </c>
      <c r="J89" s="114">
        <f>ROUND(E89*G89,2)</f>
        <v>0</v>
      </c>
      <c r="L89" s="115">
        <f>E89*K89</f>
        <v>0</v>
      </c>
      <c r="N89" s="112">
        <f>E89*M89</f>
        <v>0</v>
      </c>
      <c r="P89" s="113" t="s">
        <v>150</v>
      </c>
      <c r="V89" s="116" t="s">
        <v>245</v>
      </c>
      <c r="W89" s="117">
        <v>0.56000000000000005</v>
      </c>
      <c r="X89" s="110" t="s">
        <v>302</v>
      </c>
      <c r="Y89" s="110" t="s">
        <v>300</v>
      </c>
      <c r="Z89" s="113" t="s">
        <v>298</v>
      </c>
      <c r="AB89" s="113">
        <v>7</v>
      </c>
      <c r="AJ89" s="86" t="s">
        <v>248</v>
      </c>
      <c r="AK89" s="86" t="s">
        <v>154</v>
      </c>
    </row>
    <row r="90" spans="1:37">
      <c r="D90" s="165" t="s">
        <v>303</v>
      </c>
      <c r="E90" s="166">
        <f>J90</f>
        <v>0</v>
      </c>
      <c r="H90" s="166">
        <f>SUM(H86:H89)</f>
        <v>0</v>
      </c>
      <c r="I90" s="166">
        <f>SUM(I86:I89)</f>
        <v>0</v>
      </c>
      <c r="J90" s="166">
        <f>SUM(J86:J89)</f>
        <v>0</v>
      </c>
      <c r="L90" s="167">
        <f>SUM(L86:L89)</f>
        <v>0.1192</v>
      </c>
      <c r="N90" s="168">
        <f>SUM(N86:N89)</f>
        <v>0</v>
      </c>
      <c r="W90" s="117">
        <f>SUM(W86:W89)</f>
        <v>17.04</v>
      </c>
    </row>
    <row r="92" spans="1:37">
      <c r="B92" s="110" t="s">
        <v>304</v>
      </c>
    </row>
    <row r="93" spans="1:37" ht="25.5">
      <c r="A93" s="108">
        <v>29</v>
      </c>
      <c r="B93" s="109" t="s">
        <v>305</v>
      </c>
      <c r="C93" s="110" t="s">
        <v>306</v>
      </c>
      <c r="D93" s="111" t="s">
        <v>307</v>
      </c>
      <c r="E93" s="112">
        <v>1280</v>
      </c>
      <c r="F93" s="113" t="s">
        <v>149</v>
      </c>
      <c r="H93" s="114">
        <f>ROUND(E93*G93,2)</f>
        <v>0</v>
      </c>
      <c r="J93" s="114">
        <f>ROUND(E93*G93,2)</f>
        <v>0</v>
      </c>
      <c r="K93" s="115">
        <v>2.3000000000000001E-4</v>
      </c>
      <c r="L93" s="115">
        <f>E93*K93</f>
        <v>0.2944</v>
      </c>
      <c r="N93" s="112">
        <f>E93*M93</f>
        <v>0</v>
      </c>
      <c r="P93" s="113" t="s">
        <v>150</v>
      </c>
      <c r="V93" s="116" t="s">
        <v>245</v>
      </c>
      <c r="W93" s="117">
        <v>814.08</v>
      </c>
      <c r="X93" s="110" t="s">
        <v>308</v>
      </c>
      <c r="Y93" s="110" t="s">
        <v>306</v>
      </c>
      <c r="Z93" s="113" t="s">
        <v>257</v>
      </c>
      <c r="AB93" s="113">
        <v>7</v>
      </c>
      <c r="AJ93" s="86" t="s">
        <v>248</v>
      </c>
      <c r="AK93" s="86" t="s">
        <v>154</v>
      </c>
    </row>
    <row r="94" spans="1:37">
      <c r="D94" s="158" t="s">
        <v>309</v>
      </c>
      <c r="E94" s="159"/>
      <c r="F94" s="160"/>
      <c r="G94" s="161"/>
      <c r="H94" s="161"/>
      <c r="I94" s="161"/>
      <c r="J94" s="161"/>
      <c r="K94" s="162"/>
      <c r="L94" s="162"/>
      <c r="M94" s="159"/>
      <c r="N94" s="159"/>
      <c r="O94" s="160"/>
      <c r="P94" s="160"/>
      <c r="Q94" s="159"/>
      <c r="R94" s="159"/>
      <c r="S94" s="159"/>
      <c r="T94" s="163"/>
      <c r="U94" s="163"/>
      <c r="V94" s="163" t="s">
        <v>0</v>
      </c>
      <c r="W94" s="164"/>
      <c r="X94" s="160"/>
    </row>
    <row r="95" spans="1:37" ht="25.5">
      <c r="A95" s="108">
        <v>30</v>
      </c>
      <c r="B95" s="109" t="s">
        <v>253</v>
      </c>
      <c r="C95" s="110" t="s">
        <v>310</v>
      </c>
      <c r="D95" s="111" t="s">
        <v>311</v>
      </c>
      <c r="E95" s="112">
        <v>1280</v>
      </c>
      <c r="F95" s="113" t="s">
        <v>149</v>
      </c>
      <c r="I95" s="114">
        <f>ROUND(E95*G95,2)</f>
        <v>0</v>
      </c>
      <c r="J95" s="114">
        <f>ROUND(E95*G95,2)</f>
        <v>0</v>
      </c>
      <c r="K95" s="115">
        <v>1.154E-2</v>
      </c>
      <c r="L95" s="115">
        <f>E95*K95</f>
        <v>14.7712</v>
      </c>
      <c r="N95" s="112">
        <f>E95*M95</f>
        <v>0</v>
      </c>
      <c r="P95" s="113" t="s">
        <v>150</v>
      </c>
      <c r="V95" s="116" t="s">
        <v>101</v>
      </c>
      <c r="X95" s="110" t="s">
        <v>310</v>
      </c>
      <c r="Y95" s="110" t="s">
        <v>310</v>
      </c>
      <c r="Z95" s="113" t="s">
        <v>257</v>
      </c>
      <c r="AA95" s="110" t="s">
        <v>150</v>
      </c>
      <c r="AB95" s="113">
        <v>8</v>
      </c>
      <c r="AJ95" s="86" t="s">
        <v>258</v>
      </c>
      <c r="AK95" s="86" t="s">
        <v>154</v>
      </c>
    </row>
    <row r="96" spans="1:37">
      <c r="A96" s="108">
        <v>31</v>
      </c>
      <c r="B96" s="109" t="s">
        <v>305</v>
      </c>
      <c r="C96" s="110" t="s">
        <v>312</v>
      </c>
      <c r="D96" s="111" t="s">
        <v>313</v>
      </c>
      <c r="E96" s="112">
        <v>1280</v>
      </c>
      <c r="F96" s="113" t="s">
        <v>149</v>
      </c>
      <c r="H96" s="114">
        <f>ROUND(E96*G96,2)</f>
        <v>0</v>
      </c>
      <c r="J96" s="114">
        <f>ROUND(E96*G96,2)</f>
        <v>0</v>
      </c>
      <c r="K96" s="115">
        <v>1.2199999999999999E-3</v>
      </c>
      <c r="L96" s="115">
        <f>E96*K96</f>
        <v>1.5615999999999999</v>
      </c>
      <c r="N96" s="112">
        <f>E96*M96</f>
        <v>0</v>
      </c>
      <c r="P96" s="113" t="s">
        <v>150</v>
      </c>
      <c r="V96" s="116" t="s">
        <v>245</v>
      </c>
      <c r="W96" s="117">
        <v>6725.12</v>
      </c>
      <c r="X96" s="110" t="s">
        <v>314</v>
      </c>
      <c r="Y96" s="110" t="s">
        <v>312</v>
      </c>
      <c r="Z96" s="113" t="s">
        <v>315</v>
      </c>
      <c r="AB96" s="113">
        <v>7</v>
      </c>
      <c r="AJ96" s="86" t="s">
        <v>248</v>
      </c>
      <c r="AK96" s="86" t="s">
        <v>154</v>
      </c>
    </row>
    <row r="97" spans="1:37">
      <c r="A97" s="108">
        <v>32</v>
      </c>
      <c r="B97" s="109" t="s">
        <v>253</v>
      </c>
      <c r="C97" s="110" t="s">
        <v>316</v>
      </c>
      <c r="D97" s="111" t="s">
        <v>317</v>
      </c>
      <c r="E97" s="112">
        <v>3</v>
      </c>
      <c r="F97" s="113" t="s">
        <v>281</v>
      </c>
      <c r="I97" s="114">
        <f>ROUND(E97*G97,2)</f>
        <v>0</v>
      </c>
      <c r="J97" s="114">
        <f>ROUND(E97*G97,2)</f>
        <v>0</v>
      </c>
      <c r="K97" s="115">
        <v>0.55000000000000004</v>
      </c>
      <c r="L97" s="115">
        <f>E97*K97</f>
        <v>1.6500000000000001</v>
      </c>
      <c r="N97" s="112">
        <f>E97*M97</f>
        <v>0</v>
      </c>
      <c r="P97" s="113" t="s">
        <v>150</v>
      </c>
      <c r="V97" s="116" t="s">
        <v>101</v>
      </c>
      <c r="X97" s="110" t="s">
        <v>316</v>
      </c>
      <c r="Y97" s="110" t="s">
        <v>316</v>
      </c>
      <c r="Z97" s="113" t="s">
        <v>282</v>
      </c>
      <c r="AA97" s="110" t="s">
        <v>150</v>
      </c>
      <c r="AB97" s="113">
        <v>2</v>
      </c>
      <c r="AJ97" s="86" t="s">
        <v>258</v>
      </c>
      <c r="AK97" s="86" t="s">
        <v>154</v>
      </c>
    </row>
    <row r="98" spans="1:37">
      <c r="A98" s="108">
        <v>33</v>
      </c>
      <c r="B98" s="109" t="s">
        <v>253</v>
      </c>
      <c r="C98" s="110" t="s">
        <v>318</v>
      </c>
      <c r="D98" s="111" t="s">
        <v>319</v>
      </c>
      <c r="E98" s="112">
        <v>8.9600000000000009</v>
      </c>
      <c r="F98" s="113" t="s">
        <v>281</v>
      </c>
      <c r="I98" s="114">
        <f>ROUND(E98*G98,2)</f>
        <v>0</v>
      </c>
      <c r="J98" s="114">
        <f>ROUND(E98*G98,2)</f>
        <v>0</v>
      </c>
      <c r="K98" s="115">
        <v>0.55000000000000004</v>
      </c>
      <c r="L98" s="115">
        <f>E98*K98</f>
        <v>4.9280000000000008</v>
      </c>
      <c r="N98" s="112">
        <f>E98*M98</f>
        <v>0</v>
      </c>
      <c r="P98" s="113" t="s">
        <v>150</v>
      </c>
      <c r="V98" s="116" t="s">
        <v>101</v>
      </c>
      <c r="X98" s="110" t="s">
        <v>318</v>
      </c>
      <c r="Y98" s="110" t="s">
        <v>318</v>
      </c>
      <c r="Z98" s="113" t="s">
        <v>282</v>
      </c>
      <c r="AA98" s="110" t="s">
        <v>150</v>
      </c>
      <c r="AB98" s="113">
        <v>2</v>
      </c>
      <c r="AJ98" s="86" t="s">
        <v>258</v>
      </c>
      <c r="AK98" s="86" t="s">
        <v>154</v>
      </c>
    </row>
    <row r="99" spans="1:37">
      <c r="D99" s="158" t="s">
        <v>320</v>
      </c>
      <c r="E99" s="159"/>
      <c r="F99" s="160"/>
      <c r="G99" s="161"/>
      <c r="H99" s="161"/>
      <c r="I99" s="161"/>
      <c r="J99" s="161"/>
      <c r="K99" s="162"/>
      <c r="L99" s="162"/>
      <c r="M99" s="159"/>
      <c r="N99" s="159"/>
      <c r="O99" s="160"/>
      <c r="P99" s="160"/>
      <c r="Q99" s="159"/>
      <c r="R99" s="159"/>
      <c r="S99" s="159"/>
      <c r="T99" s="163"/>
      <c r="U99" s="163"/>
      <c r="V99" s="163" t="s">
        <v>0</v>
      </c>
      <c r="W99" s="164"/>
      <c r="X99" s="160"/>
    </row>
    <row r="100" spans="1:37" ht="25.5">
      <c r="A100" s="108">
        <v>34</v>
      </c>
      <c r="B100" s="109" t="s">
        <v>305</v>
      </c>
      <c r="C100" s="110" t="s">
        <v>321</v>
      </c>
      <c r="D100" s="111" t="s">
        <v>322</v>
      </c>
      <c r="E100" s="112">
        <v>1280</v>
      </c>
      <c r="F100" s="113" t="s">
        <v>149</v>
      </c>
      <c r="H100" s="114">
        <f>ROUND(E100*G100,2)</f>
        <v>0</v>
      </c>
      <c r="J100" s="114">
        <f>ROUND(E100*G100,2)</f>
        <v>0</v>
      </c>
      <c r="K100" s="115">
        <v>1.0200000000000001E-3</v>
      </c>
      <c r="L100" s="115">
        <f>E100*K100</f>
        <v>1.3056000000000001</v>
      </c>
      <c r="N100" s="112">
        <f>E100*M100</f>
        <v>0</v>
      </c>
      <c r="P100" s="113" t="s">
        <v>150</v>
      </c>
      <c r="V100" s="116" t="s">
        <v>245</v>
      </c>
      <c r="W100" s="117">
        <v>3481.6</v>
      </c>
      <c r="X100" s="110" t="s">
        <v>323</v>
      </c>
      <c r="Y100" s="110" t="s">
        <v>321</v>
      </c>
      <c r="Z100" s="113" t="s">
        <v>315</v>
      </c>
      <c r="AB100" s="113">
        <v>7</v>
      </c>
      <c r="AJ100" s="86" t="s">
        <v>248</v>
      </c>
      <c r="AK100" s="86" t="s">
        <v>154</v>
      </c>
    </row>
    <row r="101" spans="1:37">
      <c r="A101" s="108">
        <v>35</v>
      </c>
      <c r="B101" s="109" t="s">
        <v>305</v>
      </c>
      <c r="C101" s="110" t="s">
        <v>324</v>
      </c>
      <c r="D101" s="111" t="s">
        <v>325</v>
      </c>
      <c r="E101" s="112">
        <v>1280</v>
      </c>
      <c r="F101" s="113" t="s">
        <v>149</v>
      </c>
      <c r="H101" s="114">
        <f>ROUND(E101*G101,2)</f>
        <v>0</v>
      </c>
      <c r="J101" s="114">
        <f>ROUND(E101*G101,2)</f>
        <v>0</v>
      </c>
      <c r="L101" s="115">
        <f>E101*K101</f>
        <v>0</v>
      </c>
      <c r="M101" s="112">
        <v>5.0000000000000001E-3</v>
      </c>
      <c r="N101" s="112">
        <f>E101*M101</f>
        <v>6.4</v>
      </c>
      <c r="P101" s="113" t="s">
        <v>150</v>
      </c>
      <c r="V101" s="116" t="s">
        <v>245</v>
      </c>
      <c r="W101" s="117">
        <v>652.79999999999995</v>
      </c>
      <c r="X101" s="110" t="s">
        <v>326</v>
      </c>
      <c r="Y101" s="110" t="s">
        <v>324</v>
      </c>
      <c r="Z101" s="113" t="s">
        <v>315</v>
      </c>
      <c r="AB101" s="113" t="s">
        <v>87</v>
      </c>
      <c r="AJ101" s="86" t="s">
        <v>248</v>
      </c>
      <c r="AK101" s="86" t="s">
        <v>154</v>
      </c>
    </row>
    <row r="102" spans="1:37">
      <c r="D102" s="158" t="s">
        <v>327</v>
      </c>
      <c r="E102" s="159"/>
      <c r="F102" s="160"/>
      <c r="G102" s="161"/>
      <c r="H102" s="161"/>
      <c r="I102" s="161"/>
      <c r="J102" s="161"/>
      <c r="K102" s="162"/>
      <c r="L102" s="162"/>
      <c r="M102" s="159"/>
      <c r="N102" s="159"/>
      <c r="O102" s="160"/>
      <c r="P102" s="160"/>
      <c r="Q102" s="159"/>
      <c r="R102" s="159"/>
      <c r="S102" s="159"/>
      <c r="T102" s="163"/>
      <c r="U102" s="163"/>
      <c r="V102" s="163" t="s">
        <v>0</v>
      </c>
      <c r="W102" s="164"/>
      <c r="X102" s="160"/>
    </row>
    <row r="103" spans="1:37">
      <c r="A103" s="108">
        <v>36</v>
      </c>
      <c r="B103" s="109" t="s">
        <v>305</v>
      </c>
      <c r="C103" s="110" t="s">
        <v>328</v>
      </c>
      <c r="D103" s="111" t="s">
        <v>329</v>
      </c>
      <c r="E103" s="112">
        <v>1280</v>
      </c>
      <c r="F103" s="113" t="s">
        <v>149</v>
      </c>
      <c r="H103" s="114">
        <f>ROUND(E103*G103,2)</f>
        <v>0</v>
      </c>
      <c r="J103" s="114">
        <f>ROUND(E103*G103,2)</f>
        <v>0</v>
      </c>
      <c r="L103" s="115">
        <f>E103*K103</f>
        <v>0</v>
      </c>
      <c r="M103" s="112">
        <v>2E-3</v>
      </c>
      <c r="N103" s="112">
        <f>E103*M103</f>
        <v>2.56</v>
      </c>
      <c r="P103" s="113" t="s">
        <v>150</v>
      </c>
      <c r="V103" s="116" t="s">
        <v>245</v>
      </c>
      <c r="W103" s="117">
        <v>128</v>
      </c>
      <c r="X103" s="110" t="s">
        <v>330</v>
      </c>
      <c r="Y103" s="110" t="s">
        <v>328</v>
      </c>
      <c r="Z103" s="113" t="s">
        <v>315</v>
      </c>
      <c r="AB103" s="113" t="s">
        <v>87</v>
      </c>
      <c r="AJ103" s="86" t="s">
        <v>248</v>
      </c>
      <c r="AK103" s="86" t="s">
        <v>154</v>
      </c>
    </row>
    <row r="104" spans="1:37" ht="25.5">
      <c r="A104" s="108">
        <v>37</v>
      </c>
      <c r="B104" s="109" t="s">
        <v>305</v>
      </c>
      <c r="C104" s="110" t="s">
        <v>331</v>
      </c>
      <c r="D104" s="111" t="s">
        <v>332</v>
      </c>
      <c r="E104" s="112">
        <v>2</v>
      </c>
      <c r="F104" s="113" t="s">
        <v>256</v>
      </c>
      <c r="H104" s="114">
        <f>ROUND(E104*G104,2)</f>
        <v>0</v>
      </c>
      <c r="J104" s="114">
        <f>ROUND(E104*G104,2)</f>
        <v>0</v>
      </c>
      <c r="L104" s="115">
        <f>E104*K104</f>
        <v>0</v>
      </c>
      <c r="N104" s="112">
        <f>E104*M104</f>
        <v>0</v>
      </c>
      <c r="P104" s="113" t="s">
        <v>150</v>
      </c>
      <c r="V104" s="116" t="s">
        <v>245</v>
      </c>
      <c r="W104" s="117">
        <v>1.73</v>
      </c>
      <c r="X104" s="110" t="s">
        <v>333</v>
      </c>
      <c r="Y104" s="110" t="s">
        <v>331</v>
      </c>
      <c r="Z104" s="113" t="s">
        <v>334</v>
      </c>
      <c r="AB104" s="113">
        <v>7</v>
      </c>
      <c r="AJ104" s="86" t="s">
        <v>248</v>
      </c>
      <c r="AK104" s="86" t="s">
        <v>154</v>
      </c>
    </row>
    <row r="105" spans="1:37">
      <c r="A105" s="108">
        <v>38</v>
      </c>
      <c r="B105" s="109" t="s">
        <v>253</v>
      </c>
      <c r="C105" s="110" t="s">
        <v>335</v>
      </c>
      <c r="D105" s="111" t="s">
        <v>336</v>
      </c>
      <c r="E105" s="112">
        <v>2</v>
      </c>
      <c r="F105" s="113" t="s">
        <v>256</v>
      </c>
      <c r="I105" s="114">
        <f>ROUND(E105*G105,2)</f>
        <v>0</v>
      </c>
      <c r="J105" s="114">
        <f>ROUND(E105*G105,2)</f>
        <v>0</v>
      </c>
      <c r="L105" s="115">
        <f>E105*K105</f>
        <v>0</v>
      </c>
      <c r="N105" s="112">
        <f>E105*M105</f>
        <v>0</v>
      </c>
      <c r="P105" s="113" t="s">
        <v>150</v>
      </c>
      <c r="V105" s="116" t="s">
        <v>101</v>
      </c>
      <c r="X105" s="110" t="s">
        <v>335</v>
      </c>
      <c r="Y105" s="110" t="s">
        <v>335</v>
      </c>
      <c r="Z105" s="113" t="s">
        <v>337</v>
      </c>
      <c r="AA105" s="110" t="s">
        <v>150</v>
      </c>
      <c r="AB105" s="113">
        <v>8</v>
      </c>
      <c r="AJ105" s="86" t="s">
        <v>258</v>
      </c>
      <c r="AK105" s="86" t="s">
        <v>154</v>
      </c>
    </row>
    <row r="106" spans="1:37">
      <c r="A106" s="108">
        <v>39</v>
      </c>
      <c r="B106" s="109" t="s">
        <v>305</v>
      </c>
      <c r="C106" s="110" t="s">
        <v>338</v>
      </c>
      <c r="D106" s="111" t="s">
        <v>339</v>
      </c>
      <c r="E106" s="112">
        <v>26</v>
      </c>
      <c r="F106" s="113" t="s">
        <v>340</v>
      </c>
      <c r="H106" s="114">
        <f>ROUND(E106*G106,2)</f>
        <v>0</v>
      </c>
      <c r="J106" s="114">
        <f>ROUND(E106*G106,2)</f>
        <v>0</v>
      </c>
      <c r="L106" s="115">
        <f>E106*K106</f>
        <v>0</v>
      </c>
      <c r="N106" s="112">
        <f>E106*M106</f>
        <v>0</v>
      </c>
      <c r="P106" s="113" t="s">
        <v>150</v>
      </c>
      <c r="V106" s="116" t="s">
        <v>245</v>
      </c>
      <c r="W106" s="117">
        <v>2.86</v>
      </c>
      <c r="X106" s="110" t="s">
        <v>341</v>
      </c>
      <c r="Y106" s="110" t="s">
        <v>338</v>
      </c>
      <c r="Z106" s="113" t="s">
        <v>315</v>
      </c>
      <c r="AB106" s="113">
        <v>7</v>
      </c>
      <c r="AJ106" s="86" t="s">
        <v>248</v>
      </c>
      <c r="AK106" s="86" t="s">
        <v>154</v>
      </c>
    </row>
    <row r="107" spans="1:37">
      <c r="D107" s="158" t="s">
        <v>342</v>
      </c>
      <c r="E107" s="159"/>
      <c r="F107" s="160"/>
      <c r="G107" s="161"/>
      <c r="H107" s="161"/>
      <c r="I107" s="161"/>
      <c r="J107" s="161"/>
      <c r="K107" s="162"/>
      <c r="L107" s="162"/>
      <c r="M107" s="159"/>
      <c r="N107" s="159"/>
      <c r="O107" s="160"/>
      <c r="P107" s="160"/>
      <c r="Q107" s="159"/>
      <c r="R107" s="159"/>
      <c r="S107" s="159"/>
      <c r="T107" s="163"/>
      <c r="U107" s="163"/>
      <c r="V107" s="163" t="s">
        <v>0</v>
      </c>
      <c r="W107" s="164"/>
      <c r="X107" s="160"/>
    </row>
    <row r="108" spans="1:37">
      <c r="A108" s="108">
        <v>40</v>
      </c>
      <c r="B108" s="109" t="s">
        <v>253</v>
      </c>
      <c r="C108" s="110" t="s">
        <v>343</v>
      </c>
      <c r="D108" s="111" t="s">
        <v>344</v>
      </c>
      <c r="E108" s="112">
        <v>1</v>
      </c>
      <c r="F108" s="113" t="s">
        <v>286</v>
      </c>
      <c r="I108" s="114">
        <f>ROUND(E108*G108,2)</f>
        <v>0</v>
      </c>
      <c r="J108" s="114">
        <f>ROUND(E108*G108,2)</f>
        <v>0</v>
      </c>
      <c r="L108" s="115">
        <f>E108*K108</f>
        <v>0</v>
      </c>
      <c r="N108" s="112">
        <f>E108*M108</f>
        <v>0</v>
      </c>
      <c r="P108" s="113" t="s">
        <v>150</v>
      </c>
      <c r="V108" s="116" t="s">
        <v>101</v>
      </c>
      <c r="X108" s="110" t="s">
        <v>343</v>
      </c>
      <c r="Y108" s="110" t="s">
        <v>343</v>
      </c>
      <c r="Z108" s="113" t="s">
        <v>257</v>
      </c>
      <c r="AA108" s="110" t="s">
        <v>150</v>
      </c>
      <c r="AB108" s="113">
        <v>8</v>
      </c>
      <c r="AJ108" s="86" t="s">
        <v>258</v>
      </c>
      <c r="AK108" s="86" t="s">
        <v>154</v>
      </c>
    </row>
    <row r="109" spans="1:37" ht="25.5">
      <c r="A109" s="108">
        <v>41</v>
      </c>
      <c r="B109" s="109" t="s">
        <v>305</v>
      </c>
      <c r="C109" s="110" t="s">
        <v>345</v>
      </c>
      <c r="D109" s="111" t="s">
        <v>346</v>
      </c>
      <c r="E109" s="112">
        <v>24.510999999999999</v>
      </c>
      <c r="F109" s="113" t="s">
        <v>226</v>
      </c>
      <c r="H109" s="114">
        <f>ROUND(E109*G109,2)</f>
        <v>0</v>
      </c>
      <c r="J109" s="114">
        <f>ROUND(E109*G109,2)</f>
        <v>0</v>
      </c>
      <c r="L109" s="115">
        <f>E109*K109</f>
        <v>0</v>
      </c>
      <c r="N109" s="112">
        <f>E109*M109</f>
        <v>0</v>
      </c>
      <c r="P109" s="113" t="s">
        <v>150</v>
      </c>
      <c r="V109" s="116" t="s">
        <v>245</v>
      </c>
      <c r="W109" s="117">
        <v>81.548000000000002</v>
      </c>
      <c r="X109" s="110" t="s">
        <v>347</v>
      </c>
      <c r="Y109" s="110" t="s">
        <v>345</v>
      </c>
      <c r="Z109" s="113" t="s">
        <v>315</v>
      </c>
      <c r="AB109" s="113" t="s">
        <v>87</v>
      </c>
      <c r="AJ109" s="86" t="s">
        <v>248</v>
      </c>
      <c r="AK109" s="86" t="s">
        <v>154</v>
      </c>
    </row>
    <row r="110" spans="1:37">
      <c r="D110" s="165" t="s">
        <v>348</v>
      </c>
      <c r="E110" s="166">
        <f>J110</f>
        <v>0</v>
      </c>
      <c r="H110" s="166">
        <f>SUM(H92:H109)</f>
        <v>0</v>
      </c>
      <c r="I110" s="166">
        <f>SUM(I92:I109)</f>
        <v>0</v>
      </c>
      <c r="J110" s="166">
        <f>SUM(J92:J109)</f>
        <v>0</v>
      </c>
      <c r="L110" s="167">
        <f>SUM(L92:L109)</f>
        <v>24.510799999999996</v>
      </c>
      <c r="N110" s="168">
        <f>SUM(N92:N109)</f>
        <v>8.9600000000000009</v>
      </c>
      <c r="W110" s="117">
        <f>SUM(W92:W109)</f>
        <v>11887.737999999999</v>
      </c>
    </row>
    <row r="112" spans="1:37">
      <c r="B112" s="110" t="s">
        <v>349</v>
      </c>
    </row>
    <row r="113" spans="1:37" ht="25.5">
      <c r="A113" s="108">
        <v>42</v>
      </c>
      <c r="B113" s="109" t="s">
        <v>350</v>
      </c>
      <c r="C113" s="110" t="s">
        <v>351</v>
      </c>
      <c r="D113" s="111" t="s">
        <v>352</v>
      </c>
      <c r="E113" s="112">
        <v>425</v>
      </c>
      <c r="F113" s="113" t="s">
        <v>149</v>
      </c>
      <c r="H113" s="114">
        <f>ROUND(E113*G113,2)</f>
        <v>0</v>
      </c>
      <c r="J113" s="114">
        <f>ROUND(E113*G113,2)</f>
        <v>0</v>
      </c>
      <c r="L113" s="115">
        <f>E113*K113</f>
        <v>0</v>
      </c>
      <c r="N113" s="112">
        <f>E113*M113</f>
        <v>0</v>
      </c>
      <c r="P113" s="113" t="s">
        <v>150</v>
      </c>
      <c r="V113" s="116" t="s">
        <v>245</v>
      </c>
      <c r="W113" s="117">
        <v>222.27500000000001</v>
      </c>
      <c r="X113" s="110" t="s">
        <v>353</v>
      </c>
      <c r="Y113" s="110" t="s">
        <v>351</v>
      </c>
      <c r="Z113" s="113" t="s">
        <v>220</v>
      </c>
      <c r="AB113" s="113">
        <v>7</v>
      </c>
      <c r="AJ113" s="86" t="s">
        <v>248</v>
      </c>
      <c r="AK113" s="86" t="s">
        <v>154</v>
      </c>
    </row>
    <row r="114" spans="1:37" ht="25.5">
      <c r="A114" s="108">
        <v>43</v>
      </c>
      <c r="B114" s="109" t="s">
        <v>350</v>
      </c>
      <c r="C114" s="110" t="s">
        <v>354</v>
      </c>
      <c r="D114" s="111" t="s">
        <v>355</v>
      </c>
      <c r="E114" s="112">
        <v>425</v>
      </c>
      <c r="F114" s="113" t="s">
        <v>149</v>
      </c>
      <c r="H114" s="114">
        <f>ROUND(E114*G114,2)</f>
        <v>0</v>
      </c>
      <c r="J114" s="114">
        <f>ROUND(E114*G114,2)</f>
        <v>0</v>
      </c>
      <c r="K114" s="115">
        <v>2.1000000000000001E-4</v>
      </c>
      <c r="L114" s="115">
        <f>E114*K114</f>
        <v>8.925000000000001E-2</v>
      </c>
      <c r="N114" s="112">
        <f>E114*M114</f>
        <v>0</v>
      </c>
      <c r="P114" s="113" t="s">
        <v>150</v>
      </c>
      <c r="V114" s="116" t="s">
        <v>245</v>
      </c>
      <c r="W114" s="117">
        <v>141.52500000000001</v>
      </c>
      <c r="X114" s="110" t="s">
        <v>356</v>
      </c>
      <c r="Y114" s="110" t="s">
        <v>354</v>
      </c>
      <c r="Z114" s="113" t="s">
        <v>357</v>
      </c>
      <c r="AB114" s="113">
        <v>7</v>
      </c>
      <c r="AJ114" s="86" t="s">
        <v>248</v>
      </c>
      <c r="AK114" s="86" t="s">
        <v>154</v>
      </c>
    </row>
    <row r="115" spans="1:37" ht="25.5">
      <c r="A115" s="108">
        <v>44</v>
      </c>
      <c r="B115" s="109" t="s">
        <v>350</v>
      </c>
      <c r="C115" s="110" t="s">
        <v>358</v>
      </c>
      <c r="D115" s="111" t="s">
        <v>359</v>
      </c>
      <c r="E115" s="112">
        <v>616.93899999999996</v>
      </c>
      <c r="F115" s="113" t="s">
        <v>149</v>
      </c>
      <c r="H115" s="114">
        <f>ROUND(E115*G115,2)</f>
        <v>0</v>
      </c>
      <c r="J115" s="114">
        <f>ROUND(E115*G115,2)</f>
        <v>0</v>
      </c>
      <c r="K115" s="115">
        <v>3.4000000000000002E-4</v>
      </c>
      <c r="L115" s="115">
        <f>E115*K115</f>
        <v>0.20975926</v>
      </c>
      <c r="N115" s="112">
        <f>E115*M115</f>
        <v>0</v>
      </c>
      <c r="P115" s="113" t="s">
        <v>150</v>
      </c>
      <c r="V115" s="116" t="s">
        <v>245</v>
      </c>
      <c r="W115" s="117">
        <v>112.9</v>
      </c>
      <c r="X115" s="110" t="s">
        <v>360</v>
      </c>
      <c r="Y115" s="110" t="s">
        <v>358</v>
      </c>
      <c r="Z115" s="113" t="s">
        <v>361</v>
      </c>
      <c r="AB115" s="113">
        <v>7</v>
      </c>
      <c r="AJ115" s="86" t="s">
        <v>248</v>
      </c>
      <c r="AK115" s="86" t="s">
        <v>154</v>
      </c>
    </row>
    <row r="116" spans="1:37">
      <c r="D116" s="158" t="s">
        <v>362</v>
      </c>
      <c r="E116" s="159"/>
      <c r="F116" s="160"/>
      <c r="G116" s="161"/>
      <c r="H116" s="161"/>
      <c r="I116" s="161"/>
      <c r="J116" s="161"/>
      <c r="K116" s="162"/>
      <c r="L116" s="162"/>
      <c r="M116" s="159"/>
      <c r="N116" s="159"/>
      <c r="O116" s="160"/>
      <c r="P116" s="160"/>
      <c r="Q116" s="159"/>
      <c r="R116" s="159"/>
      <c r="S116" s="159"/>
      <c r="T116" s="163"/>
      <c r="U116" s="163"/>
      <c r="V116" s="163" t="s">
        <v>0</v>
      </c>
      <c r="W116" s="164"/>
      <c r="X116" s="160"/>
    </row>
    <row r="117" spans="1:37">
      <c r="D117" s="158" t="s">
        <v>363</v>
      </c>
      <c r="E117" s="159"/>
      <c r="F117" s="160"/>
      <c r="G117" s="161"/>
      <c r="H117" s="161"/>
      <c r="I117" s="161"/>
      <c r="J117" s="161"/>
      <c r="K117" s="162"/>
      <c r="L117" s="162"/>
      <c r="M117" s="159"/>
      <c r="N117" s="159"/>
      <c r="O117" s="160"/>
      <c r="P117" s="160"/>
      <c r="Q117" s="159"/>
      <c r="R117" s="159"/>
      <c r="S117" s="159"/>
      <c r="T117" s="163"/>
      <c r="U117" s="163"/>
      <c r="V117" s="163" t="s">
        <v>0</v>
      </c>
      <c r="W117" s="164"/>
      <c r="X117" s="160"/>
    </row>
    <row r="118" spans="1:37">
      <c r="D118" s="158" t="s">
        <v>364</v>
      </c>
      <c r="E118" s="159"/>
      <c r="F118" s="160"/>
      <c r="G118" s="161"/>
      <c r="H118" s="161"/>
      <c r="I118" s="161"/>
      <c r="J118" s="161"/>
      <c r="K118" s="162"/>
      <c r="L118" s="162"/>
      <c r="M118" s="159"/>
      <c r="N118" s="159"/>
      <c r="O118" s="160"/>
      <c r="P118" s="160"/>
      <c r="Q118" s="159"/>
      <c r="R118" s="159"/>
      <c r="S118" s="159"/>
      <c r="T118" s="163"/>
      <c r="U118" s="163"/>
      <c r="V118" s="163" t="s">
        <v>0</v>
      </c>
      <c r="W118" s="164"/>
      <c r="X118" s="160"/>
    </row>
    <row r="119" spans="1:37">
      <c r="D119" s="158" t="s">
        <v>365</v>
      </c>
      <c r="E119" s="159"/>
      <c r="F119" s="160"/>
      <c r="G119" s="161"/>
      <c r="H119" s="161"/>
      <c r="I119" s="161"/>
      <c r="J119" s="161"/>
      <c r="K119" s="162"/>
      <c r="L119" s="162"/>
      <c r="M119" s="159"/>
      <c r="N119" s="159"/>
      <c r="O119" s="160"/>
      <c r="P119" s="160"/>
      <c r="Q119" s="159"/>
      <c r="R119" s="159"/>
      <c r="S119" s="159"/>
      <c r="T119" s="163"/>
      <c r="U119" s="163"/>
      <c r="V119" s="163" t="s">
        <v>0</v>
      </c>
      <c r="W119" s="164"/>
      <c r="X119" s="160"/>
    </row>
    <row r="120" spans="1:37">
      <c r="D120" s="158" t="s">
        <v>366</v>
      </c>
      <c r="E120" s="159"/>
      <c r="F120" s="160"/>
      <c r="G120" s="161"/>
      <c r="H120" s="161"/>
      <c r="I120" s="161"/>
      <c r="J120" s="161"/>
      <c r="K120" s="162"/>
      <c r="L120" s="162"/>
      <c r="M120" s="159"/>
      <c r="N120" s="159"/>
      <c r="O120" s="160"/>
      <c r="P120" s="160"/>
      <c r="Q120" s="159"/>
      <c r="R120" s="159"/>
      <c r="S120" s="159"/>
      <c r="T120" s="163"/>
      <c r="U120" s="163"/>
      <c r="V120" s="163" t="s">
        <v>0</v>
      </c>
      <c r="W120" s="164"/>
      <c r="X120" s="160"/>
    </row>
    <row r="121" spans="1:37">
      <c r="D121" s="165" t="s">
        <v>367</v>
      </c>
      <c r="E121" s="166">
        <f>J121</f>
        <v>0</v>
      </c>
      <c r="H121" s="166">
        <f>SUM(H112:H120)</f>
        <v>0</v>
      </c>
      <c r="I121" s="166">
        <f>SUM(I112:I120)</f>
        <v>0</v>
      </c>
      <c r="J121" s="166">
        <f>SUM(J112:J120)</f>
        <v>0</v>
      </c>
      <c r="L121" s="167">
        <f>SUM(L112:L120)</f>
        <v>0.29900926</v>
      </c>
      <c r="N121" s="168">
        <f>SUM(N112:N120)</f>
        <v>0</v>
      </c>
      <c r="W121" s="117">
        <f>SUM(W112:W120)</f>
        <v>476.70000000000005</v>
      </c>
    </row>
    <row r="123" spans="1:37">
      <c r="B123" s="110" t="s">
        <v>368</v>
      </c>
    </row>
    <row r="124" spans="1:37" ht="25.5">
      <c r="A124" s="108">
        <v>45</v>
      </c>
      <c r="B124" s="109" t="s">
        <v>369</v>
      </c>
      <c r="C124" s="110" t="s">
        <v>370</v>
      </c>
      <c r="D124" s="111" t="s">
        <v>371</v>
      </c>
      <c r="E124" s="112">
        <v>350.54399999999998</v>
      </c>
      <c r="F124" s="113" t="s">
        <v>149</v>
      </c>
      <c r="H124" s="114">
        <f>ROUND(E124*G124,2)</f>
        <v>0</v>
      </c>
      <c r="J124" s="114">
        <f>ROUND(E124*G124,2)</f>
        <v>0</v>
      </c>
      <c r="L124" s="115">
        <f>E124*K124</f>
        <v>0</v>
      </c>
      <c r="N124" s="112">
        <f>E124*M124</f>
        <v>0</v>
      </c>
      <c r="P124" s="113" t="s">
        <v>150</v>
      </c>
      <c r="V124" s="116" t="s">
        <v>245</v>
      </c>
      <c r="W124" s="117">
        <v>33.302</v>
      </c>
      <c r="X124" s="110" t="s">
        <v>372</v>
      </c>
      <c r="Y124" s="110" t="s">
        <v>370</v>
      </c>
      <c r="Z124" s="113" t="s">
        <v>220</v>
      </c>
      <c r="AB124" s="113" t="s">
        <v>87</v>
      </c>
      <c r="AJ124" s="86" t="s">
        <v>248</v>
      </c>
      <c r="AK124" s="86" t="s">
        <v>154</v>
      </c>
    </row>
    <row r="125" spans="1:37">
      <c r="D125" s="158" t="s">
        <v>252</v>
      </c>
      <c r="E125" s="159"/>
      <c r="F125" s="160"/>
      <c r="G125" s="161"/>
      <c r="H125" s="161"/>
      <c r="I125" s="161"/>
      <c r="J125" s="161"/>
      <c r="K125" s="162"/>
      <c r="L125" s="162"/>
      <c r="M125" s="159"/>
      <c r="N125" s="159"/>
      <c r="O125" s="160"/>
      <c r="P125" s="160"/>
      <c r="Q125" s="159"/>
      <c r="R125" s="159"/>
      <c r="S125" s="159"/>
      <c r="T125" s="163"/>
      <c r="U125" s="163"/>
      <c r="V125" s="163" t="s">
        <v>0</v>
      </c>
      <c r="W125" s="164"/>
      <c r="X125" s="160"/>
    </row>
    <row r="126" spans="1:37">
      <c r="A126" s="108">
        <v>46</v>
      </c>
      <c r="B126" s="109" t="s">
        <v>369</v>
      </c>
      <c r="C126" s="110" t="s">
        <v>373</v>
      </c>
      <c r="D126" s="111" t="s">
        <v>374</v>
      </c>
      <c r="E126" s="112">
        <v>370.22399999999999</v>
      </c>
      <c r="F126" s="113" t="s">
        <v>149</v>
      </c>
      <c r="H126" s="114">
        <f>ROUND(E126*G126,2)</f>
        <v>0</v>
      </c>
      <c r="J126" s="114">
        <f>ROUND(E126*G126,2)</f>
        <v>0</v>
      </c>
      <c r="K126" s="115">
        <v>8.0000000000000007E-5</v>
      </c>
      <c r="L126" s="115">
        <f>E126*K126</f>
        <v>2.9617920000000002E-2</v>
      </c>
      <c r="N126" s="112">
        <f>E126*M126</f>
        <v>0</v>
      </c>
      <c r="P126" s="113" t="s">
        <v>150</v>
      </c>
      <c r="V126" s="116" t="s">
        <v>245</v>
      </c>
      <c r="W126" s="117">
        <v>8.8849999999999998</v>
      </c>
      <c r="X126" s="110" t="s">
        <v>375</v>
      </c>
      <c r="Y126" s="110" t="s">
        <v>373</v>
      </c>
      <c r="Z126" s="113" t="s">
        <v>357</v>
      </c>
      <c r="AB126" s="113">
        <v>7</v>
      </c>
      <c r="AJ126" s="86" t="s">
        <v>248</v>
      </c>
      <c r="AK126" s="86" t="s">
        <v>154</v>
      </c>
    </row>
    <row r="127" spans="1:37" ht="38.25">
      <c r="A127" s="108">
        <v>47</v>
      </c>
      <c r="B127" s="109" t="s">
        <v>369</v>
      </c>
      <c r="C127" s="110" t="s">
        <v>376</v>
      </c>
      <c r="D127" s="111" t="s">
        <v>377</v>
      </c>
      <c r="E127" s="112">
        <v>350.54399999999998</v>
      </c>
      <c r="F127" s="113" t="s">
        <v>149</v>
      </c>
      <c r="H127" s="114">
        <f>ROUND(E127*G127,2)</f>
        <v>0</v>
      </c>
      <c r="J127" s="114">
        <f>ROUND(E127*G127,2)</f>
        <v>0</v>
      </c>
      <c r="K127" s="115">
        <v>5.5000000000000003E-4</v>
      </c>
      <c r="L127" s="115">
        <f>E127*K127</f>
        <v>0.1927992</v>
      </c>
      <c r="N127" s="112">
        <f>E127*M127</f>
        <v>0</v>
      </c>
      <c r="P127" s="113" t="s">
        <v>150</v>
      </c>
      <c r="V127" s="116" t="s">
        <v>245</v>
      </c>
      <c r="W127" s="117">
        <v>63.798999999999999</v>
      </c>
      <c r="X127" s="110" t="s">
        <v>378</v>
      </c>
      <c r="Y127" s="110" t="s">
        <v>376</v>
      </c>
      <c r="Z127" s="113" t="s">
        <v>257</v>
      </c>
      <c r="AB127" s="113">
        <v>7</v>
      </c>
      <c r="AJ127" s="86" t="s">
        <v>248</v>
      </c>
      <c r="AK127" s="86" t="s">
        <v>154</v>
      </c>
    </row>
    <row r="128" spans="1:37">
      <c r="D128" s="165" t="s">
        <v>379</v>
      </c>
      <c r="E128" s="166">
        <f>J128</f>
        <v>0</v>
      </c>
      <c r="H128" s="166">
        <f>SUM(H123:H127)</f>
        <v>0</v>
      </c>
      <c r="I128" s="166">
        <f>SUM(I123:I127)</f>
        <v>0</v>
      </c>
      <c r="J128" s="166">
        <f>SUM(J123:J127)</f>
        <v>0</v>
      </c>
      <c r="L128" s="167">
        <f>SUM(L123:L127)</f>
        <v>0.22241712</v>
      </c>
      <c r="N128" s="168">
        <f>SUM(N123:N127)</f>
        <v>0</v>
      </c>
      <c r="W128" s="117">
        <f>SUM(W123:W127)</f>
        <v>105.98599999999999</v>
      </c>
    </row>
    <row r="130" spans="1:37">
      <c r="B130" s="110" t="s">
        <v>380</v>
      </c>
    </row>
    <row r="131" spans="1:37">
      <c r="A131" s="108">
        <v>48</v>
      </c>
      <c r="B131" s="109" t="s">
        <v>381</v>
      </c>
      <c r="C131" s="110" t="s">
        <v>382</v>
      </c>
      <c r="D131" s="111" t="s">
        <v>383</v>
      </c>
      <c r="E131" s="112">
        <v>4</v>
      </c>
      <c r="F131" s="113" t="s">
        <v>210</v>
      </c>
      <c r="H131" s="114">
        <f>ROUND(E131*G131,2)</f>
        <v>0</v>
      </c>
      <c r="J131" s="114">
        <f>ROUND(E131*G131,2)</f>
        <v>0</v>
      </c>
      <c r="L131" s="115">
        <f>E131*K131</f>
        <v>0</v>
      </c>
      <c r="N131" s="112">
        <f>E131*M131</f>
        <v>0</v>
      </c>
      <c r="P131" s="113" t="s">
        <v>150</v>
      </c>
      <c r="V131" s="116" t="s">
        <v>245</v>
      </c>
      <c r="W131" s="117">
        <v>4</v>
      </c>
      <c r="X131" s="110" t="s">
        <v>384</v>
      </c>
      <c r="Y131" s="110" t="s">
        <v>382</v>
      </c>
      <c r="Z131" s="113" t="s">
        <v>385</v>
      </c>
      <c r="AB131" s="113">
        <v>7</v>
      </c>
      <c r="AJ131" s="86" t="s">
        <v>248</v>
      </c>
      <c r="AK131" s="86" t="s">
        <v>154</v>
      </c>
    </row>
    <row r="132" spans="1:37">
      <c r="A132" s="108">
        <v>49</v>
      </c>
      <c r="B132" s="109" t="s">
        <v>381</v>
      </c>
      <c r="C132" s="110" t="s">
        <v>386</v>
      </c>
      <c r="D132" s="111" t="s">
        <v>387</v>
      </c>
      <c r="E132" s="112">
        <v>4</v>
      </c>
      <c r="F132" s="113" t="s">
        <v>388</v>
      </c>
      <c r="H132" s="114">
        <f>ROUND(E132*G132,2)</f>
        <v>0</v>
      </c>
      <c r="J132" s="114">
        <f>ROUND(E132*G132,2)</f>
        <v>0</v>
      </c>
      <c r="L132" s="115">
        <f>E132*K132</f>
        <v>0</v>
      </c>
      <c r="N132" s="112">
        <f>E132*M132</f>
        <v>0</v>
      </c>
      <c r="P132" s="113" t="s">
        <v>150</v>
      </c>
      <c r="V132" s="116" t="s">
        <v>245</v>
      </c>
      <c r="W132" s="117">
        <v>4</v>
      </c>
      <c r="X132" s="110" t="s">
        <v>389</v>
      </c>
      <c r="Y132" s="110" t="s">
        <v>386</v>
      </c>
      <c r="Z132" s="113" t="s">
        <v>385</v>
      </c>
      <c r="AB132" s="113">
        <v>7</v>
      </c>
      <c r="AJ132" s="86" t="s">
        <v>248</v>
      </c>
      <c r="AK132" s="86" t="s">
        <v>154</v>
      </c>
    </row>
    <row r="133" spans="1:37">
      <c r="D133" s="165" t="s">
        <v>390</v>
      </c>
      <c r="E133" s="166">
        <f>J133</f>
        <v>0</v>
      </c>
      <c r="H133" s="166">
        <f>SUM(H130:H132)</f>
        <v>0</v>
      </c>
      <c r="I133" s="166">
        <f>SUM(I130:I132)</f>
        <v>0</v>
      </c>
      <c r="J133" s="166">
        <f>SUM(J130:J132)</f>
        <v>0</v>
      </c>
      <c r="L133" s="167">
        <f>SUM(L130:L132)</f>
        <v>0</v>
      </c>
      <c r="N133" s="168">
        <f>SUM(N130:N132)</f>
        <v>0</v>
      </c>
      <c r="W133" s="117">
        <f>SUM(W130:W132)</f>
        <v>8</v>
      </c>
    </row>
    <row r="135" spans="1:37">
      <c r="D135" s="165" t="s">
        <v>391</v>
      </c>
      <c r="E135" s="168">
        <f>J135</f>
        <v>0</v>
      </c>
      <c r="H135" s="166">
        <f>+H70+H84+H90+H110+H121+H128+H133</f>
        <v>0</v>
      </c>
      <c r="I135" s="166">
        <f>+I70+I84+I90+I110+I121+I128+I133</f>
        <v>0</v>
      </c>
      <c r="J135" s="166">
        <f>+J70+J84+J90+J110+J121+J128+J133</f>
        <v>0</v>
      </c>
      <c r="L135" s="167">
        <f>+L70+L84+L90+L110+L121+L128+L133</f>
        <v>26.597356379999994</v>
      </c>
      <c r="N135" s="168">
        <f>+N70+N84+N90+N110+N121+N128+N133</f>
        <v>28.16</v>
      </c>
      <c r="W135" s="117">
        <f>+W70+W84+W90+W110+W121+W128+W133</f>
        <v>12886.224</v>
      </c>
    </row>
    <row r="137" spans="1:37">
      <c r="B137" s="157" t="s">
        <v>392</v>
      </c>
    </row>
    <row r="138" spans="1:37">
      <c r="B138" s="110" t="s">
        <v>393</v>
      </c>
    </row>
    <row r="139" spans="1:37" ht="25.5">
      <c r="A139" s="108">
        <v>50</v>
      </c>
      <c r="B139" s="109" t="s">
        <v>394</v>
      </c>
      <c r="C139" s="110" t="s">
        <v>395</v>
      </c>
      <c r="D139" s="111" t="s">
        <v>396</v>
      </c>
      <c r="E139" s="112">
        <v>10</v>
      </c>
      <c r="F139" s="113" t="s">
        <v>210</v>
      </c>
      <c r="H139" s="114">
        <f>ROUND(E139*G139,2)</f>
        <v>0</v>
      </c>
      <c r="J139" s="114">
        <f>ROUND(E139*G139,2)</f>
        <v>0</v>
      </c>
      <c r="L139" s="115">
        <f>E139*K139</f>
        <v>0</v>
      </c>
      <c r="N139" s="112">
        <f>E139*M139</f>
        <v>0</v>
      </c>
      <c r="P139" s="113" t="s">
        <v>150</v>
      </c>
      <c r="V139" s="116" t="s">
        <v>397</v>
      </c>
      <c r="W139" s="117">
        <v>10</v>
      </c>
      <c r="X139" s="110" t="s">
        <v>398</v>
      </c>
      <c r="Y139" s="110" t="s">
        <v>395</v>
      </c>
      <c r="Z139" s="113" t="s">
        <v>385</v>
      </c>
      <c r="AB139" s="113">
        <v>7</v>
      </c>
      <c r="AJ139" s="86" t="s">
        <v>399</v>
      </c>
      <c r="AK139" s="86" t="s">
        <v>154</v>
      </c>
    </row>
    <row r="140" spans="1:37">
      <c r="A140" s="108">
        <v>51</v>
      </c>
      <c r="B140" s="109" t="s">
        <v>394</v>
      </c>
      <c r="C140" s="110" t="s">
        <v>400</v>
      </c>
      <c r="D140" s="111" t="s">
        <v>401</v>
      </c>
      <c r="E140" s="112">
        <v>6</v>
      </c>
      <c r="F140" s="113" t="s">
        <v>388</v>
      </c>
      <c r="H140" s="114">
        <f>ROUND(E140*G140,2)</f>
        <v>0</v>
      </c>
      <c r="J140" s="114">
        <f>ROUND(E140*G140,2)</f>
        <v>0</v>
      </c>
      <c r="L140" s="115">
        <f>E140*K140</f>
        <v>0</v>
      </c>
      <c r="N140" s="112">
        <f>E140*M140</f>
        <v>0</v>
      </c>
      <c r="P140" s="113" t="s">
        <v>150</v>
      </c>
      <c r="V140" s="116" t="s">
        <v>397</v>
      </c>
      <c r="W140" s="117">
        <v>6</v>
      </c>
      <c r="X140" s="110" t="s">
        <v>402</v>
      </c>
      <c r="Y140" s="110" t="s">
        <v>400</v>
      </c>
      <c r="Z140" s="113" t="s">
        <v>385</v>
      </c>
      <c r="AB140" s="113">
        <v>7</v>
      </c>
      <c r="AJ140" s="86" t="s">
        <v>399</v>
      </c>
      <c r="AK140" s="86" t="s">
        <v>154</v>
      </c>
    </row>
    <row r="141" spans="1:37">
      <c r="D141" s="165" t="s">
        <v>403</v>
      </c>
      <c r="E141" s="166">
        <f>J141</f>
        <v>0</v>
      </c>
      <c r="H141" s="166">
        <f>SUM(H137:H140)</f>
        <v>0</v>
      </c>
      <c r="I141" s="166">
        <f>SUM(I137:I140)</f>
        <v>0</v>
      </c>
      <c r="J141" s="166">
        <f>SUM(J137:J140)</f>
        <v>0</v>
      </c>
      <c r="L141" s="167">
        <f>SUM(L137:L140)</f>
        <v>0</v>
      </c>
      <c r="N141" s="168">
        <f>SUM(N137:N140)</f>
        <v>0</v>
      </c>
      <c r="W141" s="117">
        <f>SUM(W137:W140)</f>
        <v>16</v>
      </c>
    </row>
    <row r="143" spans="1:37">
      <c r="D143" s="165" t="s">
        <v>404</v>
      </c>
      <c r="E143" s="166">
        <f>J143</f>
        <v>0</v>
      </c>
      <c r="H143" s="166">
        <f>+H141</f>
        <v>0</v>
      </c>
      <c r="I143" s="166">
        <f>+I141</f>
        <v>0</v>
      </c>
      <c r="J143" s="166">
        <f>+J141</f>
        <v>0</v>
      </c>
      <c r="L143" s="167">
        <f>+L141</f>
        <v>0</v>
      </c>
      <c r="N143" s="168">
        <f>+N141</f>
        <v>0</v>
      </c>
      <c r="W143" s="117">
        <f>+W141</f>
        <v>16</v>
      </c>
    </row>
    <row r="145" spans="4:23">
      <c r="D145" s="170" t="s">
        <v>405</v>
      </c>
      <c r="E145" s="166">
        <f>J145</f>
        <v>0</v>
      </c>
      <c r="H145" s="166">
        <f>+H61+H135+H143</f>
        <v>0</v>
      </c>
      <c r="I145" s="166">
        <f>+I61+I135+I143</f>
        <v>0</v>
      </c>
      <c r="J145" s="166">
        <f>+J61+J135+J143</f>
        <v>0</v>
      </c>
      <c r="L145" s="167">
        <f>+L61+L135+L143</f>
        <v>39.186371379999997</v>
      </c>
      <c r="N145" s="168">
        <f>+N61+N135+N143</f>
        <v>35.218879999999999</v>
      </c>
      <c r="W145" s="117">
        <f>+W61+W135+W143</f>
        <v>13635.28</v>
      </c>
    </row>
  </sheetData>
  <printOptions horizontalCentered="1"/>
  <pageMargins left="0.39305600000000002" right="0.35416700000000001" top="0.62916700000000003" bottom="0.59027799999999997" header="0.51180599999999998" footer="0.35416700000000001"/>
  <pageSetup paperSize="9" fitToWidth="0" orientation="portrait" r:id="rId1"/>
  <headerFooter>
    <oddFooter>&amp;R&amp;"Arial Narrow"&amp;8Strana &amp;P</oddFooter>
  </headerFooter>
  <extLst>
    <ext uri="smNativeData">
      <pm:sheetPrefs xmlns:pm="smNativeData" day="160675590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showGridLines="0" workbookViewId="0">
      <pane ySplit="10" topLeftCell="A17" activePane="bottomLeft" state="frozen"/>
      <selection pane="bottomLeft" activeCell="D3" sqref="D3"/>
    </sheetView>
  </sheetViews>
  <sheetFormatPr defaultRowHeight="12.75"/>
  <cols>
    <col min="1" max="1" width="15.7109375" style="95" customWidth="1"/>
    <col min="2" max="3" width="45.7109375" style="95" customWidth="1"/>
    <col min="4" max="4" width="11.28515625" style="96" customWidth="1"/>
    <col min="5" max="16384" width="9.140625" style="86"/>
  </cols>
  <sheetData>
    <row r="1" spans="1:6">
      <c r="A1" s="97" t="s">
        <v>117</v>
      </c>
      <c r="B1" s="98"/>
      <c r="C1" s="98"/>
      <c r="D1" s="99" t="s">
        <v>5</v>
      </c>
    </row>
    <row r="2" spans="1:6">
      <c r="A2" s="97" t="s">
        <v>119</v>
      </c>
      <c r="B2" s="98"/>
      <c r="C2" s="98"/>
      <c r="D2" s="99" t="s">
        <v>120</v>
      </c>
    </row>
    <row r="3" spans="1:6">
      <c r="A3" s="97" t="s">
        <v>121</v>
      </c>
      <c r="B3" s="98"/>
      <c r="C3" s="98"/>
      <c r="D3" s="99"/>
    </row>
    <row r="4" spans="1:6">
      <c r="A4" s="98"/>
      <c r="B4" s="98"/>
      <c r="C4" s="98"/>
      <c r="D4" s="98"/>
    </row>
    <row r="5" spans="1:6">
      <c r="A5" s="97" t="s">
        <v>122</v>
      </c>
      <c r="B5" s="98"/>
      <c r="C5" s="98"/>
      <c r="D5" s="98"/>
    </row>
    <row r="6" spans="1:6">
      <c r="A6" s="97" t="s">
        <v>123</v>
      </c>
      <c r="B6" s="98"/>
      <c r="C6" s="98"/>
      <c r="D6" s="98"/>
    </row>
    <row r="7" spans="1:6">
      <c r="A7" s="97"/>
      <c r="B7" s="98"/>
      <c r="C7" s="98"/>
      <c r="D7" s="98"/>
    </row>
    <row r="8" spans="1:6">
      <c r="A8" s="86"/>
      <c r="B8" s="100"/>
      <c r="C8" s="101"/>
      <c r="D8" s="102"/>
    </row>
    <row r="9" spans="1:6">
      <c r="A9" s="103" t="s">
        <v>67</v>
      </c>
      <c r="B9" s="103" t="s">
        <v>68</v>
      </c>
      <c r="C9" s="103" t="s">
        <v>69</v>
      </c>
      <c r="D9" s="104" t="s">
        <v>70</v>
      </c>
      <c r="F9" s="86" t="s">
        <v>406</v>
      </c>
    </row>
    <row r="10" spans="1:6">
      <c r="A10" s="105"/>
      <c r="B10" s="105"/>
      <c r="C10" s="106"/>
      <c r="D10" s="107"/>
    </row>
  </sheetData>
  <printOptions horizontalCentered="1"/>
  <pageMargins left="0.39305600000000002" right="0.35416700000000001" top="0.62916700000000003" bottom="0.59027799999999997" header="0.51180599999999998" footer="0.35416700000000001"/>
  <pageSetup paperSize="9" fitToWidth="0" orientation="landscape"/>
  <headerFooter>
    <oddFooter>&amp;R&amp;"Arial Narrow"&amp;8Strana &amp;P</oddFooter>
  </headerFooter>
  <extLst>
    <ext uri="smNativeData">
      <pm:sheetPrefs xmlns:pm="smNativeData" day="160675590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showGridLines="0" workbookViewId="0">
      <pane xSplit="1" ySplit="10" topLeftCell="B11" activePane="bottomRight" state="frozen"/>
      <selection pane="topRight"/>
      <selection pane="bottomLeft"/>
      <selection pane="bottomRight" activeCell="F35" sqref="F35"/>
    </sheetView>
  </sheetViews>
  <sheetFormatPr defaultRowHeight="12.75"/>
  <cols>
    <col min="1" max="1" width="42.28515625" style="86" customWidth="1"/>
    <col min="2" max="4" width="9.7109375" style="87" customWidth="1"/>
    <col min="5" max="5" width="9.7109375" style="88" customWidth="1"/>
    <col min="6" max="6" width="8.7109375" style="89" customWidth="1"/>
    <col min="7" max="7" width="9.140625" style="89"/>
    <col min="8" max="23" width="9.140625" style="86"/>
    <col min="24" max="25" width="5.7109375" style="86" customWidth="1"/>
    <col min="26" max="26" width="6.5703125" style="86" customWidth="1"/>
    <col min="27" max="27" width="24.28515625" style="86" customWidth="1"/>
    <col min="28" max="28" width="4.28515625" style="86" customWidth="1"/>
    <col min="29" max="29" width="8.28515625" style="86" customWidth="1"/>
    <col min="30" max="30" width="8.7109375" style="86" customWidth="1"/>
    <col min="31" max="16384" width="9.140625" style="86"/>
  </cols>
  <sheetData>
    <row r="1" spans="1:30">
      <c r="A1" s="90" t="s">
        <v>117</v>
      </c>
      <c r="C1" s="86"/>
      <c r="E1" s="90" t="s">
        <v>118</v>
      </c>
      <c r="F1" s="86"/>
      <c r="G1" s="86"/>
      <c r="Z1" s="83" t="s">
        <v>6</v>
      </c>
      <c r="AA1" s="83" t="s">
        <v>7</v>
      </c>
      <c r="AB1" s="83" t="s">
        <v>8</v>
      </c>
      <c r="AC1" s="83" t="s">
        <v>9</v>
      </c>
      <c r="AD1" s="83" t="s">
        <v>10</v>
      </c>
    </row>
    <row r="2" spans="1:30">
      <c r="A2" s="90" t="s">
        <v>119</v>
      </c>
      <c r="C2" s="86"/>
      <c r="E2" s="90" t="s">
        <v>120</v>
      </c>
      <c r="F2" s="86"/>
      <c r="G2" s="86"/>
      <c r="Z2" s="83" t="s">
        <v>13</v>
      </c>
      <c r="AA2" s="84" t="s">
        <v>71</v>
      </c>
      <c r="AB2" s="84" t="s">
        <v>15</v>
      </c>
      <c r="AC2" s="84"/>
      <c r="AD2" s="85"/>
    </row>
    <row r="3" spans="1:30">
      <c r="A3" s="90" t="s">
        <v>121</v>
      </c>
      <c r="C3" s="86"/>
      <c r="E3" s="90"/>
      <c r="F3" s="86"/>
      <c r="G3" s="86"/>
      <c r="Z3" s="83" t="s">
        <v>16</v>
      </c>
      <c r="AA3" s="84" t="s">
        <v>72</v>
      </c>
      <c r="AB3" s="84" t="s">
        <v>15</v>
      </c>
      <c r="AC3" s="84" t="s">
        <v>18</v>
      </c>
      <c r="AD3" s="85" t="s">
        <v>19</v>
      </c>
    </row>
    <row r="4" spans="1:30">
      <c r="B4" s="86"/>
      <c r="C4" s="86"/>
      <c r="D4" s="86"/>
      <c r="E4" s="86"/>
      <c r="F4" s="86"/>
      <c r="G4" s="86"/>
      <c r="Z4" s="83" t="s">
        <v>20</v>
      </c>
      <c r="AA4" s="84" t="s">
        <v>73</v>
      </c>
      <c r="AB4" s="84" t="s">
        <v>15</v>
      </c>
      <c r="AC4" s="84"/>
      <c r="AD4" s="85"/>
    </row>
    <row r="5" spans="1:30">
      <c r="A5" s="90" t="s">
        <v>122</v>
      </c>
      <c r="B5" s="86"/>
      <c r="C5" s="86"/>
      <c r="D5" s="86"/>
      <c r="E5" s="86"/>
      <c r="F5" s="86"/>
      <c r="G5" s="86"/>
      <c r="Z5" s="83" t="s">
        <v>22</v>
      </c>
      <c r="AA5" s="84" t="s">
        <v>72</v>
      </c>
      <c r="AB5" s="84" t="s">
        <v>15</v>
      </c>
      <c r="AC5" s="84" t="s">
        <v>18</v>
      </c>
      <c r="AD5" s="85" t="s">
        <v>19</v>
      </c>
    </row>
    <row r="6" spans="1:30">
      <c r="A6" s="90" t="s">
        <v>123</v>
      </c>
      <c r="B6" s="86"/>
      <c r="C6" s="86"/>
      <c r="D6" s="86"/>
      <c r="E6" s="86"/>
      <c r="F6" s="86"/>
      <c r="G6" s="86"/>
    </row>
    <row r="7" spans="1:30">
      <c r="A7" s="90"/>
      <c r="B7" s="86"/>
      <c r="C7" s="86"/>
      <c r="D7" s="86"/>
      <c r="E7" s="86"/>
      <c r="F7" s="86"/>
      <c r="G7" s="86"/>
    </row>
    <row r="8" spans="1:30" ht="13.5">
      <c r="B8" s="91" t="str">
        <f>CONCATENATE(AA2," ",AB2," ",AC2," ",AD2)</f>
        <v xml:space="preserve">Rekapitulácia rozpočtu v EUR  </v>
      </c>
      <c r="G8" s="86"/>
    </row>
    <row r="9" spans="1:30">
      <c r="A9" s="92" t="s">
        <v>74</v>
      </c>
      <c r="B9" s="92" t="s">
        <v>31</v>
      </c>
      <c r="C9" s="92" t="s">
        <v>32</v>
      </c>
      <c r="D9" s="92" t="s">
        <v>33</v>
      </c>
      <c r="E9" s="93" t="s">
        <v>75</v>
      </c>
      <c r="F9" s="93" t="s">
        <v>35</v>
      </c>
      <c r="G9" s="93" t="s">
        <v>40</v>
      </c>
    </row>
    <row r="10" spans="1:30">
      <c r="A10" s="94"/>
      <c r="B10" s="94"/>
      <c r="C10" s="94" t="s">
        <v>57</v>
      </c>
      <c r="D10" s="94"/>
      <c r="E10" s="94" t="s">
        <v>33</v>
      </c>
      <c r="F10" s="94" t="s">
        <v>33</v>
      </c>
      <c r="G10" s="94" t="s">
        <v>33</v>
      </c>
    </row>
    <row r="12" spans="1:30">
      <c r="A12" s="86" t="s">
        <v>145</v>
      </c>
      <c r="B12" s="87">
        <f>Prehlad!H17</f>
        <v>0</v>
      </c>
      <c r="C12" s="87">
        <f>Prehlad!I17</f>
        <v>0</v>
      </c>
      <c r="D12" s="87">
        <f>Prehlad!J17</f>
        <v>0</v>
      </c>
      <c r="E12" s="88">
        <f>Prehlad!L17</f>
        <v>2.4116399999999996E-2</v>
      </c>
      <c r="F12" s="89">
        <f>Prehlad!N17</f>
        <v>0</v>
      </c>
      <c r="G12" s="89">
        <f>Prehlad!W17</f>
        <v>9.1999999999999998E-2</v>
      </c>
    </row>
    <row r="13" spans="1:30">
      <c r="A13" s="86" t="s">
        <v>158</v>
      </c>
      <c r="B13" s="87">
        <f>Prehlad!H45</f>
        <v>0</v>
      </c>
      <c r="C13" s="87">
        <f>Prehlad!I45</f>
        <v>0</v>
      </c>
      <c r="D13" s="87">
        <f>Prehlad!J45</f>
        <v>0</v>
      </c>
      <c r="E13" s="88">
        <f>Prehlad!L45</f>
        <v>10.931518599999999</v>
      </c>
      <c r="F13" s="89">
        <f>Prehlad!N45</f>
        <v>0</v>
      </c>
      <c r="G13" s="89">
        <f>Prehlad!W45</f>
        <v>301.69799999999998</v>
      </c>
    </row>
    <row r="14" spans="1:30">
      <c r="A14" s="86" t="s">
        <v>202</v>
      </c>
      <c r="B14" s="87">
        <f>Prehlad!H59</f>
        <v>0</v>
      </c>
      <c r="C14" s="87">
        <f>Prehlad!I59</f>
        <v>0</v>
      </c>
      <c r="D14" s="87">
        <f>Prehlad!J59</f>
        <v>0</v>
      </c>
      <c r="E14" s="88">
        <f>Prehlad!L59</f>
        <v>1.6333800000000001</v>
      </c>
      <c r="F14" s="89">
        <f>Prehlad!N59</f>
        <v>7.0588800000000003</v>
      </c>
      <c r="G14" s="89">
        <f>Prehlad!W59</f>
        <v>431.26600000000002</v>
      </c>
    </row>
    <row r="15" spans="1:30">
      <c r="A15" s="86" t="s">
        <v>239</v>
      </c>
      <c r="B15" s="87">
        <f>Prehlad!H61</f>
        <v>0</v>
      </c>
      <c r="C15" s="87">
        <f>Prehlad!I61</f>
        <v>0</v>
      </c>
      <c r="D15" s="87">
        <f>Prehlad!J61</f>
        <v>0</v>
      </c>
      <c r="E15" s="88">
        <f>Prehlad!L61</f>
        <v>12.589015</v>
      </c>
      <c r="F15" s="89">
        <f>Prehlad!N61</f>
        <v>7.0588800000000003</v>
      </c>
      <c r="G15" s="89">
        <f>Prehlad!W61</f>
        <v>733.05600000000004</v>
      </c>
    </row>
    <row r="17" spans="1:7">
      <c r="A17" s="86" t="s">
        <v>241</v>
      </c>
      <c r="B17" s="87">
        <f>Prehlad!H70</f>
        <v>0</v>
      </c>
      <c r="C17" s="87">
        <f>Prehlad!I70</f>
        <v>0</v>
      </c>
      <c r="D17" s="87">
        <f>Prehlad!J70</f>
        <v>0</v>
      </c>
      <c r="E17" s="88">
        <f>Prehlad!L70</f>
        <v>0.48543999999999998</v>
      </c>
      <c r="F17" s="89">
        <f>Prehlad!N70</f>
        <v>19.2</v>
      </c>
      <c r="G17" s="89">
        <f>Prehlad!W70</f>
        <v>344.84799999999996</v>
      </c>
    </row>
    <row r="18" spans="1:7">
      <c r="A18" s="86" t="s">
        <v>263</v>
      </c>
      <c r="B18" s="87">
        <f>Prehlad!H84</f>
        <v>0</v>
      </c>
      <c r="C18" s="87">
        <f>Prehlad!I84</f>
        <v>0</v>
      </c>
      <c r="D18" s="87">
        <f>Prehlad!J84</f>
        <v>0</v>
      </c>
      <c r="E18" s="88">
        <f>Prehlad!L84</f>
        <v>0.96048999999999995</v>
      </c>
      <c r="F18" s="89">
        <f>Prehlad!N84</f>
        <v>0</v>
      </c>
      <c r="G18" s="89">
        <f>Prehlad!W84</f>
        <v>45.912000000000006</v>
      </c>
    </row>
    <row r="19" spans="1:7">
      <c r="A19" s="86" t="s">
        <v>293</v>
      </c>
      <c r="B19" s="87">
        <f>Prehlad!H90</f>
        <v>0</v>
      </c>
      <c r="C19" s="87">
        <f>Prehlad!I90</f>
        <v>0</v>
      </c>
      <c r="D19" s="87">
        <f>Prehlad!J90</f>
        <v>0</v>
      </c>
      <c r="E19" s="88">
        <f>Prehlad!L90</f>
        <v>0.1192</v>
      </c>
      <c r="F19" s="89">
        <f>Prehlad!N90</f>
        <v>0</v>
      </c>
      <c r="G19" s="89">
        <f>Prehlad!W90</f>
        <v>17.04</v>
      </c>
    </row>
    <row r="20" spans="1:7">
      <c r="A20" s="86" t="s">
        <v>304</v>
      </c>
      <c r="B20" s="87">
        <f>Prehlad!H110</f>
        <v>0</v>
      </c>
      <c r="C20" s="87">
        <f>Prehlad!I110</f>
        <v>0</v>
      </c>
      <c r="D20" s="87">
        <f>Prehlad!J110</f>
        <v>0</v>
      </c>
      <c r="E20" s="88">
        <f>Prehlad!L110</f>
        <v>24.510799999999996</v>
      </c>
      <c r="F20" s="89">
        <f>Prehlad!N110</f>
        <v>8.9600000000000009</v>
      </c>
      <c r="G20" s="89">
        <f>Prehlad!W110</f>
        <v>11887.737999999999</v>
      </c>
    </row>
    <row r="21" spans="1:7">
      <c r="A21" s="86" t="s">
        <v>349</v>
      </c>
      <c r="B21" s="87">
        <f>Prehlad!H121</f>
        <v>0</v>
      </c>
      <c r="C21" s="87">
        <f>Prehlad!I121</f>
        <v>0</v>
      </c>
      <c r="D21" s="87">
        <f>Prehlad!J121</f>
        <v>0</v>
      </c>
      <c r="E21" s="88">
        <f>Prehlad!L121</f>
        <v>0.29900926</v>
      </c>
      <c r="F21" s="89">
        <f>Prehlad!N121</f>
        <v>0</v>
      </c>
      <c r="G21" s="89">
        <f>Prehlad!W121</f>
        <v>476.70000000000005</v>
      </c>
    </row>
    <row r="22" spans="1:7">
      <c r="A22" s="86" t="s">
        <v>368</v>
      </c>
      <c r="B22" s="87">
        <f>Prehlad!H128</f>
        <v>0</v>
      </c>
      <c r="C22" s="87">
        <f>Prehlad!I128</f>
        <v>0</v>
      </c>
      <c r="D22" s="87">
        <f>Prehlad!J128</f>
        <v>0</v>
      </c>
      <c r="E22" s="88">
        <f>Prehlad!L128</f>
        <v>0.22241712</v>
      </c>
      <c r="F22" s="89">
        <f>Prehlad!N128</f>
        <v>0</v>
      </c>
      <c r="G22" s="89">
        <f>Prehlad!W128</f>
        <v>105.98599999999999</v>
      </c>
    </row>
    <row r="23" spans="1:7">
      <c r="A23" s="86" t="s">
        <v>380</v>
      </c>
      <c r="B23" s="87">
        <f>Prehlad!H133</f>
        <v>0</v>
      </c>
      <c r="C23" s="87">
        <f>Prehlad!I133</f>
        <v>0</v>
      </c>
      <c r="D23" s="87">
        <f>Prehlad!J133</f>
        <v>0</v>
      </c>
      <c r="E23" s="88">
        <f>Prehlad!L133</f>
        <v>0</v>
      </c>
      <c r="F23" s="89">
        <f>Prehlad!N133</f>
        <v>0</v>
      </c>
      <c r="G23" s="89">
        <f>Prehlad!W133</f>
        <v>8</v>
      </c>
    </row>
    <row r="24" spans="1:7">
      <c r="A24" s="86" t="s">
        <v>391</v>
      </c>
      <c r="B24" s="87">
        <f>Prehlad!H135</f>
        <v>0</v>
      </c>
      <c r="C24" s="87">
        <f>Prehlad!I135</f>
        <v>0</v>
      </c>
      <c r="D24" s="87">
        <f>Prehlad!J135</f>
        <v>0</v>
      </c>
      <c r="E24" s="88">
        <f>Prehlad!L135</f>
        <v>26.597356379999994</v>
      </c>
      <c r="F24" s="89">
        <f>Prehlad!N135</f>
        <v>28.16</v>
      </c>
      <c r="G24" s="89">
        <f>Prehlad!W135</f>
        <v>12886.224</v>
      </c>
    </row>
    <row r="26" spans="1:7">
      <c r="A26" s="86" t="s">
        <v>393</v>
      </c>
      <c r="B26" s="87">
        <f>Prehlad!H141</f>
        <v>0</v>
      </c>
      <c r="C26" s="87">
        <f>Prehlad!I141</f>
        <v>0</v>
      </c>
      <c r="D26" s="87">
        <f>Prehlad!J141</f>
        <v>0</v>
      </c>
      <c r="E26" s="88">
        <f>Prehlad!L141</f>
        <v>0</v>
      </c>
      <c r="F26" s="89">
        <f>Prehlad!N141</f>
        <v>0</v>
      </c>
      <c r="G26" s="89">
        <f>Prehlad!W141</f>
        <v>16</v>
      </c>
    </row>
    <row r="27" spans="1:7">
      <c r="A27" s="86" t="s">
        <v>404</v>
      </c>
      <c r="B27" s="87">
        <f>Prehlad!H143</f>
        <v>0</v>
      </c>
      <c r="C27" s="87">
        <f>Prehlad!I143</f>
        <v>0</v>
      </c>
      <c r="D27" s="87">
        <f>Prehlad!J143</f>
        <v>0</v>
      </c>
      <c r="E27" s="88">
        <f>Prehlad!L143</f>
        <v>0</v>
      </c>
      <c r="F27" s="89">
        <f>Prehlad!N143</f>
        <v>0</v>
      </c>
      <c r="G27" s="89">
        <f>Prehlad!W143</f>
        <v>16</v>
      </c>
    </row>
    <row r="30" spans="1:7">
      <c r="A30" s="86" t="s">
        <v>405</v>
      </c>
      <c r="B30" s="87">
        <f>Prehlad!H145</f>
        <v>0</v>
      </c>
      <c r="C30" s="87">
        <f>Prehlad!I145</f>
        <v>0</v>
      </c>
      <c r="D30" s="87">
        <f>Prehlad!J145</f>
        <v>0</v>
      </c>
      <c r="E30" s="88">
        <f>Prehlad!L145</f>
        <v>39.186371379999997</v>
      </c>
      <c r="F30" s="89">
        <f>Prehlad!N145</f>
        <v>35.218879999999999</v>
      </c>
      <c r="G30" s="89">
        <f>Prehlad!W145</f>
        <v>13635.28</v>
      </c>
    </row>
  </sheetData>
  <printOptions horizontalCentered="1"/>
  <pageMargins left="0.19652800000000001" right="0.19652800000000001" top="0.629861" bottom="0.59027799999999997" header="0.51180599999999998" footer="0.35416700000000001"/>
  <pageSetup paperSize="9" fitToWidth="0"/>
  <headerFooter>
    <oddFooter>&amp;R&amp;"Arial Narrow"&amp;8Strana &amp;P</oddFooter>
  </headerFooter>
  <extLst>
    <ext uri="smNativeData">
      <pm:sheetPrefs xmlns:pm="smNativeData" day="160675590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3"/>
  <sheetViews>
    <sheetView showGridLines="0" showZeros="0" tabSelected="1" workbookViewId="0">
      <selection activeCell="E10" sqref="E10"/>
    </sheetView>
  </sheetViews>
  <sheetFormatPr defaultRowHeight="12.75"/>
  <cols>
    <col min="1" max="1" width="0.7109375" style="1" customWidth="1"/>
    <col min="2" max="2" width="3.7109375" style="1" customWidth="1"/>
    <col min="3" max="3" width="6.85546875" style="1" customWidth="1"/>
    <col min="4" max="6" width="14" style="1" customWidth="1"/>
    <col min="7" max="7" width="3.85546875" style="1" customWidth="1"/>
    <col min="8" max="8" width="17.7109375" style="1" customWidth="1"/>
    <col min="9" max="9" width="8.7109375" style="1" customWidth="1"/>
    <col min="10" max="10" width="14" style="1" customWidth="1"/>
    <col min="11" max="11" width="2.28515625" style="1" customWidth="1"/>
    <col min="12" max="12" width="6.85546875" style="1" customWidth="1"/>
    <col min="13" max="23" width="9.140625" style="1"/>
    <col min="24" max="25" width="5.7109375" style="1" customWidth="1"/>
    <col min="26" max="26" width="6.5703125" style="1" customWidth="1"/>
    <col min="27" max="27" width="21.42578125" style="1" customWidth="1"/>
    <col min="28" max="28" width="4.28515625" style="1" customWidth="1"/>
    <col min="29" max="29" width="8.28515625" style="1" customWidth="1"/>
    <col min="30" max="30" width="8.7109375" style="1" customWidth="1"/>
    <col min="31" max="16384" width="9.140625" style="1"/>
  </cols>
  <sheetData>
    <row r="1" spans="2:30" ht="28.5" customHeight="1">
      <c r="B1" s="2"/>
      <c r="C1" s="2"/>
      <c r="D1" s="2"/>
      <c r="F1" s="3" t="str">
        <f>CONCATENATE(AA2," ",AB2," ",AC2," ",AD2)</f>
        <v xml:space="preserve">Krycí list rozpočtu v EUR  </v>
      </c>
      <c r="G1" s="2"/>
      <c r="H1" s="2"/>
      <c r="I1" s="2"/>
      <c r="J1" s="2"/>
      <c r="Z1" s="83" t="s">
        <v>6</v>
      </c>
      <c r="AA1" s="83" t="s">
        <v>7</v>
      </c>
      <c r="AB1" s="83" t="s">
        <v>8</v>
      </c>
      <c r="AC1" s="83" t="s">
        <v>9</v>
      </c>
      <c r="AD1" s="83" t="s">
        <v>10</v>
      </c>
    </row>
    <row r="2" spans="2:30" ht="18" customHeight="1">
      <c r="B2" s="4"/>
      <c r="C2" s="5" t="s">
        <v>122</v>
      </c>
      <c r="D2" s="5"/>
      <c r="E2" s="5"/>
      <c r="F2" s="5"/>
      <c r="G2" s="6" t="s">
        <v>76</v>
      </c>
      <c r="H2" s="5" t="s">
        <v>124</v>
      </c>
      <c r="I2" s="5"/>
      <c r="J2" s="66"/>
      <c r="Z2" s="83" t="s">
        <v>13</v>
      </c>
      <c r="AA2" s="84" t="s">
        <v>77</v>
      </c>
      <c r="AB2" s="84" t="s">
        <v>15</v>
      </c>
      <c r="AC2" s="84"/>
      <c r="AD2" s="85"/>
    </row>
    <row r="3" spans="2:30" ht="18" customHeight="1">
      <c r="B3" s="7"/>
      <c r="C3" s="8" t="s">
        <v>123</v>
      </c>
      <c r="D3" s="8"/>
      <c r="E3" s="8"/>
      <c r="F3" s="8"/>
      <c r="G3" s="9" t="s">
        <v>125</v>
      </c>
      <c r="H3" s="8"/>
      <c r="I3" s="8"/>
      <c r="J3" s="67"/>
      <c r="Z3" s="83" t="s">
        <v>16</v>
      </c>
      <c r="AA3" s="84" t="s">
        <v>78</v>
      </c>
      <c r="AB3" s="84" t="s">
        <v>15</v>
      </c>
      <c r="AC3" s="84" t="s">
        <v>18</v>
      </c>
      <c r="AD3" s="85" t="s">
        <v>19</v>
      </c>
    </row>
    <row r="4" spans="2:30" ht="18" customHeight="1">
      <c r="B4" s="10"/>
      <c r="C4" s="11"/>
      <c r="D4" s="11"/>
      <c r="E4" s="11"/>
      <c r="F4" s="11"/>
      <c r="G4" s="12"/>
      <c r="H4" s="11"/>
      <c r="I4" s="11"/>
      <c r="J4" s="68"/>
      <c r="Z4" s="83" t="s">
        <v>20</v>
      </c>
      <c r="AA4" s="84" t="s">
        <v>79</v>
      </c>
      <c r="AB4" s="84" t="s">
        <v>15</v>
      </c>
      <c r="AC4" s="84"/>
      <c r="AD4" s="85"/>
    </row>
    <row r="5" spans="2:30" ht="18" customHeight="1">
      <c r="B5" s="13"/>
      <c r="C5" s="14" t="s">
        <v>80</v>
      </c>
      <c r="D5" s="14"/>
      <c r="E5" s="14" t="s">
        <v>81</v>
      </c>
      <c r="F5" s="15"/>
      <c r="G5" s="15" t="s">
        <v>82</v>
      </c>
      <c r="H5" s="14"/>
      <c r="I5" s="15" t="s">
        <v>83</v>
      </c>
      <c r="J5" s="69"/>
      <c r="Z5" s="83" t="s">
        <v>22</v>
      </c>
      <c r="AA5" s="84" t="s">
        <v>78</v>
      </c>
      <c r="AB5" s="84" t="s">
        <v>15</v>
      </c>
      <c r="AC5" s="84" t="s">
        <v>18</v>
      </c>
      <c r="AD5" s="85" t="s">
        <v>19</v>
      </c>
    </row>
    <row r="6" spans="2:30" ht="18" customHeight="1">
      <c r="B6" s="4"/>
      <c r="C6" s="5" t="s">
        <v>2</v>
      </c>
      <c r="D6" s="5" t="s">
        <v>126</v>
      </c>
      <c r="E6" s="5"/>
      <c r="F6" s="5"/>
      <c r="G6" s="5" t="s">
        <v>84</v>
      </c>
      <c r="H6" s="5">
        <v>36046272</v>
      </c>
      <c r="I6" s="5"/>
      <c r="J6" s="66"/>
    </row>
    <row r="7" spans="2:30" ht="18" customHeight="1">
      <c r="B7" s="16"/>
      <c r="C7" s="17"/>
      <c r="D7" s="18" t="s">
        <v>127</v>
      </c>
      <c r="E7" s="18"/>
      <c r="F7" s="18"/>
      <c r="G7" s="18" t="s">
        <v>85</v>
      </c>
      <c r="H7" s="18">
        <v>2020075541</v>
      </c>
      <c r="I7" s="18"/>
      <c r="J7" s="70"/>
    </row>
    <row r="8" spans="2:30" ht="18" customHeight="1">
      <c r="B8" s="7"/>
      <c r="C8" s="8" t="s">
        <v>1</v>
      </c>
      <c r="D8" s="8" t="s">
        <v>128</v>
      </c>
      <c r="E8" s="8"/>
      <c r="F8" s="8"/>
      <c r="G8" s="8" t="s">
        <v>84</v>
      </c>
      <c r="H8" s="8"/>
      <c r="I8" s="8"/>
      <c r="J8" s="67"/>
    </row>
    <row r="9" spans="2:30" ht="18" customHeight="1">
      <c r="B9" s="10"/>
      <c r="C9" s="12"/>
      <c r="D9" s="11"/>
      <c r="E9" s="11"/>
      <c r="F9" s="11"/>
      <c r="G9" s="18" t="s">
        <v>85</v>
      </c>
      <c r="H9" s="11"/>
      <c r="I9" s="11"/>
      <c r="J9" s="68"/>
    </row>
    <row r="10" spans="2:30" ht="18" customHeight="1">
      <c r="B10" s="7"/>
      <c r="C10" s="8" t="s">
        <v>86</v>
      </c>
      <c r="D10" s="8"/>
      <c r="E10" s="8"/>
      <c r="F10" s="8"/>
      <c r="G10" s="8" t="s">
        <v>84</v>
      </c>
      <c r="H10" s="8"/>
      <c r="I10" s="8"/>
      <c r="J10" s="67"/>
    </row>
    <row r="11" spans="2:30" ht="18" customHeight="1">
      <c r="B11" s="19"/>
      <c r="C11" s="20"/>
      <c r="D11" s="20"/>
      <c r="E11" s="20"/>
      <c r="F11" s="20"/>
      <c r="G11" s="20" t="s">
        <v>85</v>
      </c>
      <c r="H11" s="20"/>
      <c r="I11" s="20"/>
      <c r="J11" s="71"/>
    </row>
    <row r="12" spans="2:30" ht="18" customHeight="1">
      <c r="B12" s="21"/>
      <c r="C12" s="5"/>
      <c r="D12" s="5"/>
      <c r="E12" s="5"/>
      <c r="F12" s="22">
        <f>IF(B12&lt;&gt;0,ROUND($J$31/B12,0),0)</f>
        <v>0</v>
      </c>
      <c r="G12" s="6"/>
      <c r="H12" s="5"/>
      <c r="I12" s="5"/>
      <c r="J12" s="72">
        <f>IF(G12&lt;&gt;0,ROUND($J$31/G12,0),0)</f>
        <v>0</v>
      </c>
    </row>
    <row r="13" spans="2:30" ht="18" customHeight="1">
      <c r="B13" s="23"/>
      <c r="C13" s="18"/>
      <c r="D13" s="18"/>
      <c r="E13" s="18"/>
      <c r="F13" s="24">
        <f>IF(B13&lt;&gt;0,ROUND($J$31/B13,0),0)</f>
        <v>0</v>
      </c>
      <c r="G13" s="17"/>
      <c r="H13" s="18"/>
      <c r="I13" s="18"/>
      <c r="J13" s="73">
        <f>IF(G13&lt;&gt;0,ROUND($J$31/G13,0),0)</f>
        <v>0</v>
      </c>
    </row>
    <row r="14" spans="2:30" ht="18" customHeight="1">
      <c r="B14" s="25"/>
      <c r="C14" s="20"/>
      <c r="D14" s="20"/>
      <c r="E14" s="20"/>
      <c r="F14" s="26">
        <f>IF(B14&lt;&gt;0,ROUND($J$31/B14,0),0)</f>
        <v>0</v>
      </c>
      <c r="G14" s="27"/>
      <c r="H14" s="20"/>
      <c r="I14" s="20"/>
      <c r="J14" s="74">
        <f>IF(G14&lt;&gt;0,ROUND($J$31/G14,0),0)</f>
        <v>0</v>
      </c>
    </row>
    <row r="15" spans="2:30" ht="18" customHeight="1">
      <c r="B15" s="28" t="s">
        <v>87</v>
      </c>
      <c r="C15" s="29" t="s">
        <v>88</v>
      </c>
      <c r="D15" s="30" t="s">
        <v>31</v>
      </c>
      <c r="E15" s="30" t="s">
        <v>89</v>
      </c>
      <c r="F15" s="31" t="s">
        <v>90</v>
      </c>
      <c r="G15" s="28" t="s">
        <v>91</v>
      </c>
      <c r="H15" s="32" t="s">
        <v>92</v>
      </c>
      <c r="I15" s="43"/>
      <c r="J15" s="44"/>
    </row>
    <row r="16" spans="2:30" ht="18" customHeight="1">
      <c r="B16" s="33">
        <v>1</v>
      </c>
      <c r="C16" s="34" t="s">
        <v>93</v>
      </c>
      <c r="D16" s="148">
        <f>Prehlad!H61</f>
        <v>0</v>
      </c>
      <c r="E16" s="148">
        <f>Prehlad!I61</f>
        <v>0</v>
      </c>
      <c r="F16" s="149">
        <f>D16+E16</f>
        <v>0</v>
      </c>
      <c r="G16" s="33">
        <v>6</v>
      </c>
      <c r="H16" s="35" t="s">
        <v>129</v>
      </c>
      <c r="I16" s="75"/>
      <c r="J16" s="149">
        <v>0</v>
      </c>
    </row>
    <row r="17" spans="2:10" ht="18" customHeight="1">
      <c r="B17" s="36">
        <v>2</v>
      </c>
      <c r="C17" s="37" t="s">
        <v>94</v>
      </c>
      <c r="D17" s="150">
        <f>Prehlad!H135</f>
        <v>0</v>
      </c>
      <c r="E17" s="150">
        <f>Prehlad!I135</f>
        <v>0</v>
      </c>
      <c r="F17" s="149">
        <f>D17+E17</f>
        <v>0</v>
      </c>
      <c r="G17" s="36">
        <v>7</v>
      </c>
      <c r="H17" s="38" t="s">
        <v>130</v>
      </c>
      <c r="I17" s="8"/>
      <c r="J17" s="151">
        <v>0</v>
      </c>
    </row>
    <row r="18" spans="2:10" ht="18" customHeight="1">
      <c r="B18" s="36">
        <v>3</v>
      </c>
      <c r="C18" s="37" t="s">
        <v>95</v>
      </c>
      <c r="D18" s="150">
        <f>Prehlad!H143</f>
        <v>0</v>
      </c>
      <c r="E18" s="150">
        <f>Prehlad!I143</f>
        <v>0</v>
      </c>
      <c r="F18" s="149">
        <f>D18+E18</f>
        <v>0</v>
      </c>
      <c r="G18" s="36">
        <v>8</v>
      </c>
      <c r="H18" s="38" t="s">
        <v>131</v>
      </c>
      <c r="I18" s="8"/>
      <c r="J18" s="151">
        <v>0</v>
      </c>
    </row>
    <row r="19" spans="2:10" ht="18" customHeight="1">
      <c r="B19" s="36">
        <v>4</v>
      </c>
      <c r="C19" s="37" t="s">
        <v>96</v>
      </c>
      <c r="D19" s="150"/>
      <c r="E19" s="150"/>
      <c r="F19" s="152">
        <f>D19+E19</f>
        <v>0</v>
      </c>
      <c r="G19" s="36">
        <v>9</v>
      </c>
      <c r="H19" s="38" t="s">
        <v>3</v>
      </c>
      <c r="I19" s="8"/>
      <c r="J19" s="151">
        <v>0</v>
      </c>
    </row>
    <row r="20" spans="2:10" ht="18" customHeight="1">
      <c r="B20" s="39">
        <v>5</v>
      </c>
      <c r="C20" s="40" t="s">
        <v>97</v>
      </c>
      <c r="D20" s="153">
        <f>SUM(D16:D19)</f>
        <v>0</v>
      </c>
      <c r="E20" s="154">
        <f>SUM(E16:E19)</f>
        <v>0</v>
      </c>
      <c r="F20" s="155">
        <f>SUM(F16:F19)</f>
        <v>0</v>
      </c>
      <c r="G20" s="41">
        <v>10</v>
      </c>
      <c r="I20" s="76" t="s">
        <v>98</v>
      </c>
      <c r="J20" s="155">
        <f>SUM(J16:J19)</f>
        <v>0</v>
      </c>
    </row>
    <row r="21" spans="2:10" ht="18" customHeight="1">
      <c r="B21" s="28" t="s">
        <v>99</v>
      </c>
      <c r="C21" s="42"/>
      <c r="D21" s="43" t="s">
        <v>100</v>
      </c>
      <c r="E21" s="43"/>
      <c r="F21" s="44"/>
      <c r="G21" s="28" t="s">
        <v>101</v>
      </c>
      <c r="H21" s="32" t="s">
        <v>102</v>
      </c>
      <c r="I21" s="43"/>
      <c r="J21" s="44"/>
    </row>
    <row r="22" spans="2:10" ht="18" customHeight="1">
      <c r="B22" s="33">
        <v>11</v>
      </c>
      <c r="C22" s="35" t="s">
        <v>132</v>
      </c>
      <c r="D22" s="45"/>
      <c r="E22" s="46">
        <v>0</v>
      </c>
      <c r="F22" s="149">
        <f>ROUND(((D16+E16+D17+E17+D18)*E22),2)</f>
        <v>0</v>
      </c>
      <c r="G22" s="36">
        <v>16</v>
      </c>
      <c r="H22" s="38" t="s">
        <v>103</v>
      </c>
      <c r="I22" s="77"/>
      <c r="J22" s="151">
        <v>0</v>
      </c>
    </row>
    <row r="23" spans="2:10" ht="18" customHeight="1">
      <c r="B23" s="36">
        <v>12</v>
      </c>
      <c r="C23" s="38" t="s">
        <v>133</v>
      </c>
      <c r="D23" s="47"/>
      <c r="E23" s="48">
        <v>0</v>
      </c>
      <c r="F23" s="151">
        <f>ROUND(((D16+E16+D17+E17+D18)*E23),2)</f>
        <v>0</v>
      </c>
      <c r="G23" s="36">
        <v>17</v>
      </c>
      <c r="H23" s="38" t="s">
        <v>135</v>
      </c>
      <c r="I23" s="77"/>
      <c r="J23" s="151">
        <v>0</v>
      </c>
    </row>
    <row r="24" spans="2:10" ht="18" customHeight="1">
      <c r="B24" s="36">
        <v>13</v>
      </c>
      <c r="C24" s="38" t="s">
        <v>134</v>
      </c>
      <c r="D24" s="47"/>
      <c r="E24" s="48">
        <v>0</v>
      </c>
      <c r="F24" s="151">
        <f>ROUND(((D16+E16+D17+E17+D18)*E24),2)</f>
        <v>0</v>
      </c>
      <c r="G24" s="36">
        <v>18</v>
      </c>
      <c r="H24" s="38" t="s">
        <v>136</v>
      </c>
      <c r="I24" s="77"/>
      <c r="J24" s="151">
        <v>0</v>
      </c>
    </row>
    <row r="25" spans="2:10" ht="18" customHeight="1">
      <c r="B25" s="36">
        <v>14</v>
      </c>
      <c r="C25" s="38" t="s">
        <v>3</v>
      </c>
      <c r="D25" s="47"/>
      <c r="E25" s="48">
        <v>0</v>
      </c>
      <c r="F25" s="151">
        <f>ROUND(((D16+E16+D17+E17+D18+E18)*E25),2)</f>
        <v>0</v>
      </c>
      <c r="G25" s="36">
        <v>19</v>
      </c>
      <c r="H25" s="38" t="s">
        <v>3</v>
      </c>
      <c r="I25" s="77"/>
      <c r="J25" s="151">
        <v>0</v>
      </c>
    </row>
    <row r="26" spans="2:10" ht="18" customHeight="1">
      <c r="B26" s="39">
        <v>15</v>
      </c>
      <c r="C26" s="49"/>
      <c r="D26" s="50"/>
      <c r="E26" s="50" t="s">
        <v>104</v>
      </c>
      <c r="F26" s="155">
        <f>SUM(F22:F25)</f>
        <v>0</v>
      </c>
      <c r="G26" s="39">
        <v>20</v>
      </c>
      <c r="H26" s="49"/>
      <c r="I26" s="50" t="s">
        <v>105</v>
      </c>
      <c r="J26" s="155">
        <f>SUM(J22:J25)</f>
        <v>0</v>
      </c>
    </row>
    <row r="27" spans="2:10" ht="18" customHeight="1">
      <c r="B27" s="51"/>
      <c r="C27" s="52" t="s">
        <v>106</v>
      </c>
      <c r="D27" s="53"/>
      <c r="E27" s="54" t="s">
        <v>107</v>
      </c>
      <c r="F27" s="55"/>
      <c r="G27" s="28" t="s">
        <v>108</v>
      </c>
      <c r="H27" s="32" t="s">
        <v>109</v>
      </c>
      <c r="I27" s="43"/>
      <c r="J27" s="44"/>
    </row>
    <row r="28" spans="2:10" ht="18" customHeight="1">
      <c r="B28" s="56"/>
      <c r="C28" s="57"/>
      <c r="D28" s="58"/>
      <c r="E28" s="59"/>
      <c r="F28" s="55"/>
      <c r="G28" s="33">
        <v>21</v>
      </c>
      <c r="H28" s="35"/>
      <c r="I28" s="78" t="s">
        <v>110</v>
      </c>
      <c r="J28" s="149">
        <f>ROUND(F20,2)+J20+F26+J26</f>
        <v>0</v>
      </c>
    </row>
    <row r="29" spans="2:10" ht="18" customHeight="1">
      <c r="B29" s="56"/>
      <c r="C29" s="58" t="s">
        <v>111</v>
      </c>
      <c r="D29" s="58"/>
      <c r="E29" s="60"/>
      <c r="F29" s="55"/>
      <c r="G29" s="36">
        <v>22</v>
      </c>
      <c r="H29" s="38" t="s">
        <v>137</v>
      </c>
      <c r="I29" s="156">
        <f>J28-I30</f>
        <v>0</v>
      </c>
      <c r="J29" s="151">
        <f>ROUND((I29*20)/100,2)</f>
        <v>0</v>
      </c>
    </row>
    <row r="30" spans="2:10" ht="18" customHeight="1">
      <c r="B30" s="7"/>
      <c r="C30" s="8" t="s">
        <v>112</v>
      </c>
      <c r="D30" s="8"/>
      <c r="E30" s="60"/>
      <c r="F30" s="55"/>
      <c r="G30" s="36">
        <v>23</v>
      </c>
      <c r="H30" s="38" t="s">
        <v>138</v>
      </c>
      <c r="I30" s="156">
        <f>SUMIF(Prehlad!O11:O9999,0,Prehlad!J11:J9999)</f>
        <v>0</v>
      </c>
      <c r="J30" s="151">
        <f>ROUND((I30*0)/100,1)</f>
        <v>0</v>
      </c>
    </row>
    <row r="31" spans="2:10" ht="18" customHeight="1">
      <c r="B31" s="56"/>
      <c r="C31" s="58"/>
      <c r="D31" s="58"/>
      <c r="E31" s="60"/>
      <c r="F31" s="55"/>
      <c r="G31" s="39">
        <v>24</v>
      </c>
      <c r="H31" s="49"/>
      <c r="I31" s="50" t="s">
        <v>113</v>
      </c>
      <c r="J31" s="155">
        <f>SUM(J28:J30)</f>
        <v>0</v>
      </c>
    </row>
    <row r="32" spans="2:10" ht="18" customHeight="1">
      <c r="B32" s="51"/>
      <c r="C32" s="58"/>
      <c r="D32" s="55"/>
      <c r="E32" s="61"/>
      <c r="F32" s="55"/>
      <c r="G32" s="62" t="s">
        <v>114</v>
      </c>
      <c r="H32" s="63" t="s">
        <v>139</v>
      </c>
      <c r="I32" s="79"/>
      <c r="J32" s="80">
        <v>0</v>
      </c>
    </row>
    <row r="33" spans="2:10" ht="18" customHeight="1">
      <c r="B33" s="64"/>
      <c r="C33" s="65"/>
      <c r="D33" s="52" t="s">
        <v>115</v>
      </c>
      <c r="E33" s="65"/>
      <c r="F33" s="65"/>
      <c r="G33" s="65"/>
      <c r="H33" s="65" t="s">
        <v>116</v>
      </c>
      <c r="I33" s="65"/>
      <c r="J33" s="81"/>
    </row>
    <row r="34" spans="2:10" ht="18" customHeight="1">
      <c r="B34" s="56"/>
      <c r="C34" s="57"/>
      <c r="D34" s="58"/>
      <c r="E34" s="58"/>
      <c r="F34" s="57"/>
      <c r="G34" s="58"/>
      <c r="H34" s="58"/>
      <c r="I34" s="58"/>
      <c r="J34" s="82"/>
    </row>
    <row r="35" spans="2:10" ht="18" customHeight="1">
      <c r="B35" s="56"/>
      <c r="C35" s="58" t="s">
        <v>111</v>
      </c>
      <c r="D35" s="58"/>
      <c r="E35" s="58"/>
      <c r="F35" s="57"/>
      <c r="G35" s="58" t="s">
        <v>111</v>
      </c>
      <c r="H35" s="58"/>
      <c r="I35" s="58"/>
      <c r="J35" s="82"/>
    </row>
    <row r="36" spans="2:10" ht="18" customHeight="1">
      <c r="B36" s="7"/>
      <c r="C36" s="8" t="s">
        <v>112</v>
      </c>
      <c r="D36" s="8"/>
      <c r="E36" s="8"/>
      <c r="F36" s="9"/>
      <c r="G36" s="8" t="s">
        <v>112</v>
      </c>
      <c r="H36" s="8"/>
      <c r="I36" s="8"/>
      <c r="J36" s="67"/>
    </row>
    <row r="37" spans="2:10" ht="18" customHeight="1">
      <c r="B37" s="56"/>
      <c r="C37" s="58" t="s">
        <v>107</v>
      </c>
      <c r="D37" s="58"/>
      <c r="E37" s="58"/>
      <c r="F37" s="57"/>
      <c r="G37" s="58" t="s">
        <v>107</v>
      </c>
      <c r="H37" s="58"/>
      <c r="I37" s="58"/>
      <c r="J37" s="82"/>
    </row>
    <row r="38" spans="2:10" ht="18" customHeight="1">
      <c r="B38" s="56"/>
      <c r="C38" s="58"/>
      <c r="D38" s="58"/>
      <c r="E38" s="58"/>
      <c r="F38" s="58"/>
      <c r="G38" s="58"/>
      <c r="H38" s="58"/>
      <c r="I38" s="58"/>
      <c r="J38" s="82"/>
    </row>
    <row r="39" spans="2:10" ht="18" customHeight="1">
      <c r="B39" s="56"/>
      <c r="C39" s="58"/>
      <c r="D39" s="58"/>
      <c r="E39" s="58"/>
      <c r="F39" s="58"/>
      <c r="G39" s="58"/>
      <c r="H39" s="58"/>
      <c r="I39" s="58"/>
      <c r="J39" s="82"/>
    </row>
    <row r="40" spans="2:10" ht="18" customHeight="1">
      <c r="B40" s="56"/>
      <c r="C40" s="58"/>
      <c r="D40" s="58"/>
      <c r="E40" s="58"/>
      <c r="F40" s="58"/>
      <c r="G40" s="58"/>
      <c r="H40" s="58"/>
      <c r="I40" s="58"/>
      <c r="J40" s="82"/>
    </row>
    <row r="41" spans="2:10" ht="18" customHeight="1">
      <c r="B41" s="19"/>
      <c r="C41" s="20"/>
      <c r="D41" s="20"/>
      <c r="E41" s="20"/>
      <c r="F41" s="20"/>
      <c r="G41" s="20"/>
      <c r="H41" s="20"/>
      <c r="I41" s="20"/>
      <c r="J41" s="71"/>
    </row>
    <row r="42" spans="2:10" ht="14.25" customHeight="1"/>
    <row r="43" spans="2:10" ht="2.25" customHeight="1"/>
  </sheetData>
  <printOptions horizontalCentered="1" verticalCentered="1"/>
  <pageMargins left="0.23888899999999999" right="0.26874999999999999" top="0.35416700000000001" bottom="0.432639" header="0.31388899999999997" footer="0.35416700000000001"/>
  <pageSetup paperSize="9" fitToWidth="0"/>
  <drawing r:id="rId1"/>
  <extLst>
    <ext uri="smNativeData">
      <pm:sheetPrefs xmlns:pm="smNativeData" day="160675590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7</vt:i4>
      </vt:variant>
    </vt:vector>
  </HeadingPairs>
  <TitlesOfParts>
    <vt:vector size="11" baseType="lpstr">
      <vt:lpstr>Prehlad</vt:lpstr>
      <vt:lpstr>Figury</vt:lpstr>
      <vt:lpstr>Rekapitulacia</vt:lpstr>
      <vt:lpstr>Kryci list</vt:lpstr>
      <vt:lpstr>Figury!Názvy_tlače</vt:lpstr>
      <vt:lpstr>Prehlad!Názvy_tlače</vt:lpstr>
      <vt:lpstr>Rekapitulacia!Názvy_tlače</vt:lpstr>
      <vt:lpstr>Figury!Oblasť_tlače</vt:lpstr>
      <vt:lpstr>'Kryci list'!Oblasť_tlače</vt:lpstr>
      <vt:lpstr>Prehlad!Oblasť_tlače</vt:lpstr>
      <vt:lpstr>Rekapitulacia!Oblasť_tlače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JaroM</dc:creator>
  <cp:keywords/>
  <dc:description/>
  <cp:lastModifiedBy>Alexandra Pomichal Koczó</cp:lastModifiedBy>
  <cp:revision>0</cp:revision>
  <cp:lastPrinted>2016-04-18T11:45:00Z</cp:lastPrinted>
  <dcterms:created xsi:type="dcterms:W3CDTF">1999-04-06T07:39:00Z</dcterms:created>
  <dcterms:modified xsi:type="dcterms:W3CDTF">2022-09-19T06:56:00Z</dcterms:modified>
</cp:coreProperties>
</file>