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havrda\Desktop\MR2_2022 - výzva včetně příloh\Pracovní složka\Nabídka Jouzová\MR12_2022 - Oracle podpora\MR56_2022 - výzva včetně příloh\Gopas a.s\"/>
    </mc:Choice>
  </mc:AlternateContent>
  <bookViews>
    <workbookView xWindow="0" yWindow="0" windowWidth="25050" windowHeight="11640"/>
  </bookViews>
  <sheets>
    <sheet name="Rekapitulace stavby" sheetId="1" r:id="rId1"/>
    <sheet name="01 - Altán" sheetId="2" r:id="rId2"/>
    <sheet name="02 - Zpevněné plochy a zeleň" sheetId="3" r:id="rId3"/>
    <sheet name="03 - Ohrazení a brána" sheetId="4" r:id="rId4"/>
    <sheet name="04 - Mobiliář" sheetId="5" r:id="rId5"/>
    <sheet name="05a - Vodovod a kanalizace" sheetId="6" r:id="rId6"/>
    <sheet name="05b - Elektroinstalace" sheetId="7" r:id="rId7"/>
  </sheets>
  <definedNames>
    <definedName name="_xlnm._FilterDatabase" localSheetId="1" hidden="1">'01 - Altán'!$C$134:$K$279</definedName>
    <definedName name="_xlnm._FilterDatabase" localSheetId="2" hidden="1">'02 - Zpevněné plochy a zeleň'!$C$126:$K$207</definedName>
    <definedName name="_xlnm._FilterDatabase" localSheetId="3" hidden="1">'03 - Ohrazení a brána'!$C$123:$K$169</definedName>
    <definedName name="_xlnm._FilterDatabase" localSheetId="4" hidden="1">'04 - Mobiliář'!$C$121:$K$153</definedName>
    <definedName name="_xlnm._FilterDatabase" localSheetId="5" hidden="1">'05a - Vodovod a kanalizace'!$C$129:$K$223</definedName>
    <definedName name="_xlnm._FilterDatabase" localSheetId="6" hidden="1">'05b - Elektroinstalace'!$C$127:$K$235</definedName>
    <definedName name="_xlnm.Print_Titles" localSheetId="1">'01 - Altán'!$134:$134</definedName>
    <definedName name="_xlnm.Print_Titles" localSheetId="2">'02 - Zpevněné plochy a zeleň'!$126:$126</definedName>
    <definedName name="_xlnm.Print_Titles" localSheetId="3">'03 - Ohrazení a brána'!$123:$123</definedName>
    <definedName name="_xlnm.Print_Titles" localSheetId="4">'04 - Mobiliář'!$121:$121</definedName>
    <definedName name="_xlnm.Print_Titles" localSheetId="5">'05a - Vodovod a kanalizace'!$129:$129</definedName>
    <definedName name="_xlnm.Print_Titles" localSheetId="6">'05b - Elektroinstalace'!$127:$127</definedName>
    <definedName name="_xlnm.Print_Titles" localSheetId="0">'Rekapitulace stavby'!$92:$92</definedName>
    <definedName name="_xlnm.Print_Area" localSheetId="1">'01 - Altán'!$C$4:$J$76,'01 - Altán'!$C$82:$J$116,'01 - Altán'!$C$122:$J$279</definedName>
    <definedName name="_xlnm.Print_Area" localSheetId="2">'02 - Zpevněné plochy a zeleň'!$C$4:$J$76,'02 - Zpevněné plochy a zeleň'!$C$82:$J$108,'02 - Zpevněné plochy a zeleň'!$C$114:$J$207</definedName>
    <definedName name="_xlnm.Print_Area" localSheetId="3">'03 - Ohrazení a brána'!$C$4:$J$76,'03 - Ohrazení a brána'!$C$82:$J$105,'03 - Ohrazení a brána'!$C$111:$J$169</definedName>
    <definedName name="_xlnm.Print_Area" localSheetId="4">'04 - Mobiliář'!$C$4:$J$76,'04 - Mobiliář'!$C$82:$J$103,'04 - Mobiliář'!$C$109:$J$153</definedName>
    <definedName name="_xlnm.Print_Area" localSheetId="5">'05a - Vodovod a kanalizace'!$C$4:$J$76,'05a - Vodovod a kanalizace'!$C$82:$J$109,'05a - Vodovod a kanalizace'!$C$115:$J$223</definedName>
    <definedName name="_xlnm.Print_Area" localSheetId="6">'05b - Elektroinstalace'!$C$4:$J$76,'05b - Elektroinstalace'!$C$82:$J$107,'05b - Elektroinstalace'!$C$113:$J$235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1" i="1"/>
  <c r="J37" i="7"/>
  <c r="AX101" i="1" s="1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T210" i="7" s="1"/>
  <c r="R211" i="7"/>
  <c r="P211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79" i="7"/>
  <c r="BH179" i="7"/>
  <c r="BG179" i="7"/>
  <c r="BF179" i="7"/>
  <c r="T179" i="7"/>
  <c r="R179" i="7"/>
  <c r="P179" i="7"/>
  <c r="BI172" i="7"/>
  <c r="BH172" i="7"/>
  <c r="BG172" i="7"/>
  <c r="BF172" i="7"/>
  <c r="T172" i="7"/>
  <c r="R172" i="7"/>
  <c r="P172" i="7"/>
  <c r="BI161" i="7"/>
  <c r="BH161" i="7"/>
  <c r="BG161" i="7"/>
  <c r="BF161" i="7"/>
  <c r="T161" i="7"/>
  <c r="R161" i="7"/>
  <c r="P161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T143" i="7" s="1"/>
  <c r="R144" i="7"/>
  <c r="R143" i="7" s="1"/>
  <c r="P144" i="7"/>
  <c r="P143" i="7" s="1"/>
  <c r="BI140" i="7"/>
  <c r="BH140" i="7"/>
  <c r="BG140" i="7"/>
  <c r="BF140" i="7"/>
  <c r="T140" i="7"/>
  <c r="T139" i="7" s="1"/>
  <c r="R140" i="7"/>
  <c r="R139" i="7" s="1"/>
  <c r="P140" i="7"/>
  <c r="P139" i="7" s="1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J125" i="7"/>
  <c r="F122" i="7"/>
  <c r="E120" i="7"/>
  <c r="J94" i="7"/>
  <c r="F91" i="7"/>
  <c r="E89" i="7"/>
  <c r="J23" i="7"/>
  <c r="E23" i="7"/>
  <c r="J124" i="7"/>
  <c r="J22" i="7"/>
  <c r="J20" i="7"/>
  <c r="E20" i="7"/>
  <c r="F94" i="7"/>
  <c r="J19" i="7"/>
  <c r="J17" i="7"/>
  <c r="E17" i="7"/>
  <c r="F124" i="7"/>
  <c r="J16" i="7"/>
  <c r="J14" i="7"/>
  <c r="J91" i="7"/>
  <c r="E7" i="7"/>
  <c r="E116" i="7" s="1"/>
  <c r="J39" i="6"/>
  <c r="J38" i="6"/>
  <c r="AY100" i="1"/>
  <c r="J37" i="6"/>
  <c r="AX100" i="1" s="1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T172" i="6" s="1"/>
  <c r="R173" i="6"/>
  <c r="R172" i="6" s="1"/>
  <c r="P173" i="6"/>
  <c r="P172" i="6" s="1"/>
  <c r="BI166" i="6"/>
  <c r="BH166" i="6"/>
  <c r="BG166" i="6"/>
  <c r="BF166" i="6"/>
  <c r="T166" i="6"/>
  <c r="T165" i="6" s="1"/>
  <c r="R166" i="6"/>
  <c r="R165" i="6" s="1"/>
  <c r="P166" i="6"/>
  <c r="P165" i="6" s="1"/>
  <c r="BI161" i="6"/>
  <c r="BH161" i="6"/>
  <c r="BG161" i="6"/>
  <c r="BF161" i="6"/>
  <c r="T161" i="6"/>
  <c r="R161" i="6"/>
  <c r="P161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J127" i="6"/>
  <c r="F124" i="6"/>
  <c r="E122" i="6"/>
  <c r="J94" i="6"/>
  <c r="F91" i="6"/>
  <c r="E89" i="6"/>
  <c r="J23" i="6"/>
  <c r="E23" i="6"/>
  <c r="J126" i="6" s="1"/>
  <c r="J22" i="6"/>
  <c r="J20" i="6"/>
  <c r="E20" i="6"/>
  <c r="F94" i="6" s="1"/>
  <c r="J19" i="6"/>
  <c r="J17" i="6"/>
  <c r="E17" i="6"/>
  <c r="F126" i="6" s="1"/>
  <c r="J16" i="6"/>
  <c r="J14" i="6"/>
  <c r="J91" i="6"/>
  <c r="E7" i="6"/>
  <c r="E118" i="6"/>
  <c r="J37" i="5"/>
  <c r="J36" i="5"/>
  <c r="AY98" i="1" s="1"/>
  <c r="J35" i="5"/>
  <c r="AX98" i="1" s="1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J119" i="5"/>
  <c r="F116" i="5"/>
  <c r="E114" i="5"/>
  <c r="J92" i="5"/>
  <c r="F89" i="5"/>
  <c r="E87" i="5"/>
  <c r="J21" i="5"/>
  <c r="E21" i="5"/>
  <c r="J118" i="5"/>
  <c r="J20" i="5"/>
  <c r="J18" i="5"/>
  <c r="E18" i="5"/>
  <c r="F92" i="5"/>
  <c r="J17" i="5"/>
  <c r="J15" i="5"/>
  <c r="E15" i="5"/>
  <c r="F91" i="5"/>
  <c r="J14" i="5"/>
  <c r="J12" i="5"/>
  <c r="J116" i="5" s="1"/>
  <c r="E7" i="5"/>
  <c r="E85" i="5" s="1"/>
  <c r="J37" i="4"/>
  <c r="J36" i="4"/>
  <c r="AY97" i="1"/>
  <c r="J35" i="4"/>
  <c r="AX97" i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F36" i="4" s="1"/>
  <c r="BG127" i="4"/>
  <c r="BF127" i="4"/>
  <c r="T127" i="4"/>
  <c r="R127" i="4"/>
  <c r="P127" i="4"/>
  <c r="J121" i="4"/>
  <c r="F118" i="4"/>
  <c r="E116" i="4"/>
  <c r="J92" i="4"/>
  <c r="F89" i="4"/>
  <c r="E87" i="4"/>
  <c r="J21" i="4"/>
  <c r="E21" i="4"/>
  <c r="J91" i="4"/>
  <c r="J20" i="4"/>
  <c r="J18" i="4"/>
  <c r="E18" i="4"/>
  <c r="F121" i="4"/>
  <c r="J17" i="4"/>
  <c r="J15" i="4"/>
  <c r="E15" i="4"/>
  <c r="F91" i="4"/>
  <c r="J14" i="4"/>
  <c r="J12" i="4"/>
  <c r="J118" i="4" s="1"/>
  <c r="E7" i="4"/>
  <c r="E114" i="4" s="1"/>
  <c r="J37" i="3"/>
  <c r="J36" i="3"/>
  <c r="AY96" i="1"/>
  <c r="J35" i="3"/>
  <c r="AX96" i="1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T192" i="3" s="1"/>
  <c r="R193" i="3"/>
  <c r="R192" i="3" s="1"/>
  <c r="P193" i="3"/>
  <c r="P192" i="3" s="1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T153" i="3"/>
  <c r="R154" i="3"/>
  <c r="R153" i="3"/>
  <c r="P154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4" i="3"/>
  <c r="F121" i="3"/>
  <c r="E119" i="3"/>
  <c r="J92" i="3"/>
  <c r="F89" i="3"/>
  <c r="E87" i="3"/>
  <c r="J21" i="3"/>
  <c r="E21" i="3"/>
  <c r="J123" i="3" s="1"/>
  <c r="J20" i="3"/>
  <c r="J18" i="3"/>
  <c r="E18" i="3"/>
  <c r="F92" i="3" s="1"/>
  <c r="J17" i="3"/>
  <c r="J15" i="3"/>
  <c r="E15" i="3"/>
  <c r="F91" i="3" s="1"/>
  <c r="J14" i="3"/>
  <c r="J12" i="3"/>
  <c r="J121" i="3"/>
  <c r="E7" i="3"/>
  <c r="E85" i="3"/>
  <c r="J37" i="2"/>
  <c r="J36" i="2"/>
  <c r="AY95" i="1" s="1"/>
  <c r="J35" i="2"/>
  <c r="AX95" i="1" s="1"/>
  <c r="BI278" i="2"/>
  <c r="BH278" i="2"/>
  <c r="BG278" i="2"/>
  <c r="BF278" i="2"/>
  <c r="T278" i="2"/>
  <c r="T277" i="2" s="1"/>
  <c r="R278" i="2"/>
  <c r="R277" i="2" s="1"/>
  <c r="P278" i="2"/>
  <c r="P277" i="2" s="1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T264" i="2"/>
  <c r="R265" i="2"/>
  <c r="R264" i="2"/>
  <c r="P265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T190" i="2"/>
  <c r="R191" i="2"/>
  <c r="R190" i="2"/>
  <c r="P191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/>
  <c r="R183" i="2"/>
  <c r="R182" i="2"/>
  <c r="P183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F37" i="2" s="1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F35" i="2" s="1"/>
  <c r="BF138" i="2"/>
  <c r="T138" i="2"/>
  <c r="R138" i="2"/>
  <c r="P138" i="2"/>
  <c r="BI137" i="2"/>
  <c r="BH137" i="2"/>
  <c r="BG137" i="2"/>
  <c r="BF137" i="2"/>
  <c r="J34" i="2" s="1"/>
  <c r="T137" i="2"/>
  <c r="R137" i="2"/>
  <c r="P137" i="2"/>
  <c r="J132" i="2"/>
  <c r="F129" i="2"/>
  <c r="E127" i="2"/>
  <c r="J92" i="2"/>
  <c r="F89" i="2"/>
  <c r="E87" i="2"/>
  <c r="J21" i="2"/>
  <c r="E21" i="2"/>
  <c r="J131" i="2"/>
  <c r="J20" i="2"/>
  <c r="J18" i="2"/>
  <c r="E18" i="2"/>
  <c r="F132" i="2"/>
  <c r="J17" i="2"/>
  <c r="J15" i="2"/>
  <c r="E15" i="2"/>
  <c r="F131" i="2"/>
  <c r="J14" i="2"/>
  <c r="J12" i="2"/>
  <c r="J129" i="2" s="1"/>
  <c r="E7" i="2"/>
  <c r="E125" i="2" s="1"/>
  <c r="L90" i="1"/>
  <c r="AM90" i="1"/>
  <c r="AM89" i="1"/>
  <c r="L89" i="1"/>
  <c r="AM87" i="1"/>
  <c r="L87" i="1"/>
  <c r="L85" i="1"/>
  <c r="L84" i="1"/>
  <c r="J276" i="2"/>
  <c r="J271" i="2"/>
  <c r="J262" i="2"/>
  <c r="BK259" i="2"/>
  <c r="J255" i="2"/>
  <c r="BK247" i="2"/>
  <c r="BK241" i="2"/>
  <c r="J236" i="2"/>
  <c r="J211" i="2"/>
  <c r="J204" i="2"/>
  <c r="J200" i="2"/>
  <c r="BK194" i="2"/>
  <c r="J188" i="2"/>
  <c r="BK181" i="2"/>
  <c r="BK175" i="2"/>
  <c r="J170" i="2"/>
  <c r="J164" i="2"/>
  <c r="J154" i="2"/>
  <c r="BK145" i="2"/>
  <c r="BK140" i="2"/>
  <c r="J193" i="3"/>
  <c r="BK176" i="3"/>
  <c r="J206" i="3"/>
  <c r="J178" i="3"/>
  <c r="BK138" i="3"/>
  <c r="BK190" i="3"/>
  <c r="J145" i="3"/>
  <c r="J200" i="3"/>
  <c r="BK147" i="3"/>
  <c r="J197" i="3"/>
  <c r="BK160" i="3"/>
  <c r="BK133" i="3"/>
  <c r="BK158" i="4"/>
  <c r="J150" i="4"/>
  <c r="BK132" i="4"/>
  <c r="BK142" i="4"/>
  <c r="J164" i="4"/>
  <c r="J129" i="4"/>
  <c r="BK133" i="4"/>
  <c r="BK137" i="5"/>
  <c r="J145" i="5"/>
  <c r="BK126" i="5"/>
  <c r="BK139" i="5"/>
  <c r="J196" i="6"/>
  <c r="J207" i="6"/>
  <c r="J147" i="6"/>
  <c r="J201" i="6"/>
  <c r="BK176" i="6"/>
  <c r="BK213" i="6"/>
  <c r="J203" i="6"/>
  <c r="J181" i="6"/>
  <c r="BK207" i="6"/>
  <c r="BK173" i="6"/>
  <c r="J223" i="7"/>
  <c r="BK155" i="7"/>
  <c r="J221" i="7"/>
  <c r="BK196" i="7"/>
  <c r="BK144" i="7"/>
  <c r="BK194" i="7"/>
  <c r="BK225" i="7"/>
  <c r="BK191" i="7"/>
  <c r="J194" i="7"/>
  <c r="J144" i="7"/>
  <c r="BK223" i="7"/>
  <c r="BK197" i="7"/>
  <c r="BK229" i="7"/>
  <c r="BK201" i="7"/>
  <c r="J144" i="2"/>
  <c r="F36" i="2"/>
  <c r="BK169" i="3"/>
  <c r="BK143" i="3"/>
  <c r="J136" i="4"/>
  <c r="J133" i="4"/>
  <c r="BK156" i="4"/>
  <c r="J127" i="4"/>
  <c r="BK136" i="4"/>
  <c r="J142" i="4"/>
  <c r="BK153" i="5"/>
  <c r="J148" i="5"/>
  <c r="J131" i="5"/>
  <c r="BK145" i="5"/>
  <c r="BK177" i="6"/>
  <c r="J213" i="6"/>
  <c r="BK183" i="6"/>
  <c r="J215" i="6"/>
  <c r="BK217" i="6"/>
  <c r="BK188" i="6"/>
  <c r="J209" i="6"/>
  <c r="J179" i="6"/>
  <c r="BK135" i="6"/>
  <c r="J206" i="6"/>
  <c r="BK181" i="6"/>
  <c r="BK219" i="7"/>
  <c r="J140" i="7"/>
  <c r="BK199" i="7"/>
  <c r="BK187" i="7"/>
  <c r="BK205" i="7"/>
  <c r="BK217" i="7"/>
  <c r="BK172" i="7"/>
  <c r="J190" i="7"/>
  <c r="J211" i="7"/>
  <c r="BK193" i="7"/>
  <c r="J225" i="7"/>
  <c r="BK135" i="7"/>
  <c r="BK276" i="2"/>
  <c r="J272" i="2"/>
  <c r="BK263" i="2"/>
  <c r="J260" i="2"/>
  <c r="BK253" i="2"/>
  <c r="J249" i="2"/>
  <c r="BK243" i="2"/>
  <c r="BK224" i="2"/>
  <c r="BK211" i="2"/>
  <c r="J203" i="2"/>
  <c r="BK198" i="2"/>
  <c r="BK191" i="2"/>
  <c r="J183" i="2"/>
  <c r="BK178" i="2"/>
  <c r="J173" i="2"/>
  <c r="BK164" i="2"/>
  <c r="BK154" i="2"/>
  <c r="J148" i="2"/>
  <c r="BK138" i="2"/>
  <c r="BK167" i="3"/>
  <c r="BK139" i="3"/>
  <c r="J148" i="4"/>
  <c r="J166" i="4"/>
  <c r="BK167" i="4"/>
  <c r="BK127" i="4"/>
  <c r="J141" i="4"/>
  <c r="J152" i="4"/>
  <c r="J162" i="4"/>
  <c r="J137" i="5"/>
  <c r="BK135" i="5"/>
  <c r="J134" i="5"/>
  <c r="J141" i="5"/>
  <c r="BK220" i="6"/>
  <c r="BK147" i="6"/>
  <c r="BK198" i="6"/>
  <c r="BK151" i="6"/>
  <c r="BK210" i="6"/>
  <c r="J166" i="6"/>
  <c r="BK216" i="6"/>
  <c r="J151" i="6"/>
  <c r="BK137" i="6"/>
  <c r="BK221" i="6"/>
  <c r="J183" i="6"/>
  <c r="J135" i="6"/>
  <c r="J197" i="7"/>
  <c r="J227" i="7"/>
  <c r="J206" i="7"/>
  <c r="BK192" i="7"/>
  <c r="BK235" i="7"/>
  <c r="J146" i="7"/>
  <c r="J203" i="7"/>
  <c r="J133" i="7"/>
  <c r="J161" i="7"/>
  <c r="J172" i="7"/>
  <c r="BK208" i="7"/>
  <c r="BK148" i="7"/>
  <c r="BK133" i="7"/>
  <c r="J278" i="2"/>
  <c r="BK273" i="2"/>
  <c r="BK265" i="2"/>
  <c r="BK260" i="2"/>
  <c r="BK255" i="2"/>
  <c r="BK249" i="2"/>
  <c r="J245" i="2"/>
  <c r="BK240" i="2"/>
  <c r="BK217" i="2"/>
  <c r="J206" i="2"/>
  <c r="BK202" i="2"/>
  <c r="BK196" i="2"/>
  <c r="J191" i="2"/>
  <c r="BK183" i="2"/>
  <c r="J178" i="2"/>
  <c r="BK169" i="2"/>
  <c r="BK160" i="2"/>
  <c r="BK152" i="2"/>
  <c r="BK148" i="2"/>
  <c r="J140" i="2"/>
  <c r="J190" i="3"/>
  <c r="BK173" i="3"/>
  <c r="BK159" i="3"/>
  <c r="BK130" i="3"/>
  <c r="BK197" i="3"/>
  <c r="BK183" i="3"/>
  <c r="J150" i="3"/>
  <c r="J139" i="3"/>
  <c r="BK199" i="3"/>
  <c r="BK150" i="3"/>
  <c r="J191" i="3"/>
  <c r="J165" i="3"/>
  <c r="BK206" i="3"/>
  <c r="BK171" i="3"/>
  <c r="J205" i="3"/>
  <c r="J171" i="3"/>
  <c r="J147" i="3"/>
  <c r="J143" i="4"/>
  <c r="J138" i="4"/>
  <c r="BK135" i="4"/>
  <c r="BK148" i="4"/>
  <c r="J168" i="4"/>
  <c r="J132" i="4"/>
  <c r="BK129" i="4"/>
  <c r="BK143" i="5"/>
  <c r="BK151" i="5"/>
  <c r="BK125" i="5"/>
  <c r="BK127" i="5"/>
  <c r="BK212" i="6"/>
  <c r="BK139" i="6"/>
  <c r="BK190" i="6"/>
  <c r="J217" i="6"/>
  <c r="BK189" i="6"/>
  <c r="BK197" i="6"/>
  <c r="J139" i="6"/>
  <c r="BK215" i="6"/>
  <c r="BK195" i="6"/>
  <c r="BK179" i="6"/>
  <c r="J223" i="6"/>
  <c r="BK196" i="6"/>
  <c r="J155" i="6"/>
  <c r="BK211" i="7"/>
  <c r="J200" i="7"/>
  <c r="J155" i="7"/>
  <c r="BK221" i="7"/>
  <c r="J185" i="7"/>
  <c r="J207" i="7"/>
  <c r="BK188" i="7"/>
  <c r="BK214" i="7"/>
  <c r="J192" i="7"/>
  <c r="BK212" i="7"/>
  <c r="BK275" i="2"/>
  <c r="J273" i="2"/>
  <c r="J263" i="2"/>
  <c r="J261" i="2"/>
  <c r="J257" i="2"/>
  <c r="J251" i="2"/>
  <c r="BK245" i="2"/>
  <c r="J240" i="2"/>
  <c r="J217" i="2"/>
  <c r="BK206" i="2"/>
  <c r="J202" i="2"/>
  <c r="J196" i="2"/>
  <c r="BK186" i="2"/>
  <c r="J181" i="2"/>
  <c r="BK173" i="2"/>
  <c r="BK167" i="2"/>
  <c r="J156" i="2"/>
  <c r="J150" i="2"/>
  <c r="BK142" i="2"/>
  <c r="J137" i="2"/>
  <c r="BK184" i="3"/>
  <c r="J167" i="3"/>
  <c r="J138" i="3"/>
  <c r="J198" i="3"/>
  <c r="J186" i="3"/>
  <c r="J158" i="3"/>
  <c r="BK203" i="3"/>
  <c r="J159" i="3"/>
  <c r="BK204" i="3"/>
  <c r="BK157" i="3"/>
  <c r="BK131" i="3"/>
  <c r="BK186" i="3"/>
  <c r="J133" i="3"/>
  <c r="BK180" i="3"/>
  <c r="BK149" i="3"/>
  <c r="J167" i="4"/>
  <c r="BK152" i="4"/>
  <c r="BK160" i="4"/>
  <c r="BK154" i="4"/>
  <c r="J158" i="4"/>
  <c r="BK164" i="4"/>
  <c r="J153" i="5"/>
  <c r="J126" i="5"/>
  <c r="J127" i="5"/>
  <c r="BK131" i="5"/>
  <c r="BK155" i="6"/>
  <c r="BK201" i="6"/>
  <c r="BK166" i="6"/>
  <c r="J212" i="6"/>
  <c r="J198" i="6"/>
  <c r="J218" i="6"/>
  <c r="J205" i="6"/>
  <c r="J189" i="6"/>
  <c r="J161" i="6"/>
  <c r="BK223" i="6"/>
  <c r="BK203" i="6"/>
  <c r="BK161" i="6"/>
  <c r="BK227" i="7"/>
  <c r="J137" i="7"/>
  <c r="BK207" i="7"/>
  <c r="J191" i="7"/>
  <c r="J233" i="7"/>
  <c r="BK190" i="7"/>
  <c r="J205" i="7"/>
  <c r="J179" i="7"/>
  <c r="BK146" i="7"/>
  <c r="BK233" i="7"/>
  <c r="J195" i="7"/>
  <c r="J156" i="7"/>
  <c r="BK140" i="7"/>
  <c r="BK278" i="2"/>
  <c r="BK271" i="2"/>
  <c r="BK262" i="2"/>
  <c r="J259" i="2"/>
  <c r="J253" i="2"/>
  <c r="J243" i="2"/>
  <c r="BK236" i="2"/>
  <c r="BK212" i="2"/>
  <c r="BK203" i="2"/>
  <c r="J198" i="2"/>
  <c r="BK188" i="2"/>
  <c r="BK180" i="2"/>
  <c r="J175" i="2"/>
  <c r="J169" i="2"/>
  <c r="J160" i="2"/>
  <c r="J152" i="2"/>
  <c r="J145" i="2"/>
  <c r="J138" i="2"/>
  <c r="AS99" i="1"/>
  <c r="BK205" i="3"/>
  <c r="BK191" i="3"/>
  <c r="BK182" i="3"/>
  <c r="J149" i="3"/>
  <c r="J204" i="3"/>
  <c r="BK164" i="3"/>
  <c r="BK207" i="3"/>
  <c r="BK178" i="3"/>
  <c r="BK141" i="3"/>
  <c r="BK193" i="3"/>
  <c r="J157" i="3"/>
  <c r="J182" i="3"/>
  <c r="BK158" i="3"/>
  <c r="BK146" i="5"/>
  <c r="J125" i="5"/>
  <c r="BK132" i="5"/>
  <c r="J132" i="5"/>
  <c r="J214" i="6"/>
  <c r="J134" i="6"/>
  <c r="J177" i="6"/>
  <c r="BK204" i="6"/>
  <c r="J190" i="6"/>
  <c r="BK222" i="6"/>
  <c r="J210" i="6"/>
  <c r="J187" i="6"/>
  <c r="J132" i="6"/>
  <c r="BK193" i="6"/>
  <c r="BK231" i="7"/>
  <c r="BK200" i="7"/>
  <c r="J214" i="7"/>
  <c r="BK185" i="7"/>
  <c r="J212" i="7"/>
  <c r="J235" i="7"/>
  <c r="J199" i="7"/>
  <c r="BK179" i="7"/>
  <c r="J147" i="7"/>
  <c r="BK198" i="7"/>
  <c r="BK137" i="7"/>
  <c r="J198" i="7"/>
  <c r="J142" i="2"/>
  <c r="J196" i="3"/>
  <c r="J176" i="3"/>
  <c r="J152" i="3"/>
  <c r="J199" i="3"/>
  <c r="J187" i="3"/>
  <c r="BK165" i="3"/>
  <c r="J207" i="3"/>
  <c r="J173" i="3"/>
  <c r="J131" i="3"/>
  <c r="J183" i="3"/>
  <c r="J143" i="3"/>
  <c r="BK196" i="3"/>
  <c r="BK152" i="3"/>
  <c r="BK202" i="3"/>
  <c r="BK154" i="3"/>
  <c r="J154" i="4"/>
  <c r="BK141" i="4"/>
  <c r="J156" i="4"/>
  <c r="J145" i="4"/>
  <c r="J160" i="4"/>
  <c r="BK138" i="4"/>
  <c r="BK143" i="4"/>
  <c r="J135" i="5"/>
  <c r="J146" i="5"/>
  <c r="BK134" i="5"/>
  <c r="J151" i="5"/>
  <c r="J197" i="6"/>
  <c r="BK214" i="6"/>
  <c r="J188" i="6"/>
  <c r="BK209" i="6"/>
  <c r="J195" i="6"/>
  <c r="J221" i="6"/>
  <c r="J204" i="6"/>
  <c r="J173" i="6"/>
  <c r="J143" i="6"/>
  <c r="J222" i="6"/>
  <c r="BK187" i="6"/>
  <c r="BK143" i="6"/>
  <c r="J217" i="7"/>
  <c r="J148" i="7"/>
  <c r="J208" i="7"/>
  <c r="BK147" i="7"/>
  <c r="BK202" i="7"/>
  <c r="J229" i="7"/>
  <c r="J196" i="7"/>
  <c r="J193" i="7"/>
  <c r="J187" i="7"/>
  <c r="J201" i="7"/>
  <c r="BK161" i="7"/>
  <c r="J202" i="7"/>
  <c r="J275" i="2"/>
  <c r="BK272" i="2"/>
  <c r="J265" i="2"/>
  <c r="BK261" i="2"/>
  <c r="BK257" i="2"/>
  <c r="BK251" i="2"/>
  <c r="J247" i="2"/>
  <c r="J241" i="2"/>
  <c r="J224" i="2"/>
  <c r="J212" i="2"/>
  <c r="BK204" i="2"/>
  <c r="BK200" i="2"/>
  <c r="J194" i="2"/>
  <c r="J186" i="2"/>
  <c r="J180" i="2"/>
  <c r="BK170" i="2"/>
  <c r="J167" i="2"/>
  <c r="BK156" i="2"/>
  <c r="BK150" i="2"/>
  <c r="BK144" i="2"/>
  <c r="BK137" i="2"/>
  <c r="BK188" i="3"/>
  <c r="J169" i="3"/>
  <c r="J154" i="3"/>
  <c r="J202" i="3"/>
  <c r="J188" i="3"/>
  <c r="J180" i="3"/>
  <c r="J141" i="3"/>
  <c r="BK200" i="3"/>
  <c r="BK145" i="3"/>
  <c r="J203" i="3"/>
  <c r="J160" i="3"/>
  <c r="BK198" i="3"/>
  <c r="J184" i="3"/>
  <c r="BK187" i="3"/>
  <c r="J164" i="3"/>
  <c r="J130" i="3"/>
  <c r="BK168" i="4"/>
  <c r="BK166" i="4"/>
  <c r="BK162" i="4"/>
  <c r="J135" i="4"/>
  <c r="BK150" i="4"/>
  <c r="BK145" i="4"/>
  <c r="J143" i="5"/>
  <c r="BK141" i="5"/>
  <c r="J139" i="5"/>
  <c r="BK148" i="5"/>
  <c r="BK205" i="6"/>
  <c r="J137" i="6"/>
  <c r="J193" i="6"/>
  <c r="J216" i="6"/>
  <c r="BK218" i="6"/>
  <c r="BK133" i="6"/>
  <c r="BK206" i="6"/>
  <c r="BK132" i="6"/>
  <c r="BK134" i="6"/>
  <c r="J220" i="6"/>
  <c r="J176" i="6"/>
  <c r="J133" i="6"/>
  <c r="BK206" i="7"/>
  <c r="J219" i="7"/>
  <c r="BK195" i="7"/>
  <c r="J131" i="7"/>
  <c r="BK156" i="7"/>
  <c r="J204" i="7"/>
  <c r="BK131" i="7"/>
  <c r="J135" i="7"/>
  <c r="J231" i="7"/>
  <c r="BK204" i="7"/>
  <c r="J188" i="7"/>
  <c r="BK203" i="7"/>
  <c r="F34" i="2" l="1"/>
  <c r="P175" i="6"/>
  <c r="BK192" i="6"/>
  <c r="J192" i="6"/>
  <c r="J104" i="6" s="1"/>
  <c r="P200" i="6"/>
  <c r="T200" i="6"/>
  <c r="P208" i="6"/>
  <c r="T208" i="6"/>
  <c r="P219" i="6"/>
  <c r="T219" i="6"/>
  <c r="BK145" i="7"/>
  <c r="J145" i="7" s="1"/>
  <c r="J104" i="7" s="1"/>
  <c r="BK141" i="2"/>
  <c r="J141" i="2"/>
  <c r="J98" i="2" s="1"/>
  <c r="T193" i="2"/>
  <c r="BK274" i="2"/>
  <c r="J274" i="2"/>
  <c r="J114" i="2" s="1"/>
  <c r="R210" i="7"/>
  <c r="P141" i="2"/>
  <c r="P136" i="2"/>
  <c r="P147" i="2"/>
  <c r="T166" i="2"/>
  <c r="R172" i="2"/>
  <c r="R177" i="2"/>
  <c r="P185" i="2"/>
  <c r="BK199" i="2"/>
  <c r="BK246" i="2"/>
  <c r="J246" i="2"/>
  <c r="J109" i="2" s="1"/>
  <c r="BK258" i="2"/>
  <c r="J258" i="2"/>
  <c r="J110" i="2"/>
  <c r="R270" i="2"/>
  <c r="T274" i="2"/>
  <c r="T129" i="3"/>
  <c r="BK156" i="3"/>
  <c r="J156" i="3" s="1"/>
  <c r="J100" i="3" s="1"/>
  <c r="BK168" i="3"/>
  <c r="J168" i="3"/>
  <c r="J101" i="3" s="1"/>
  <c r="BK175" i="3"/>
  <c r="J175" i="3"/>
  <c r="J102" i="3"/>
  <c r="R185" i="3"/>
  <c r="BK195" i="3"/>
  <c r="J195" i="3"/>
  <c r="J106" i="3"/>
  <c r="R201" i="3"/>
  <c r="BK124" i="5"/>
  <c r="BK123" i="5"/>
  <c r="J123" i="5"/>
  <c r="J97" i="5" s="1"/>
  <c r="BK130" i="5"/>
  <c r="J130" i="5"/>
  <c r="J100" i="5"/>
  <c r="P133" i="5"/>
  <c r="P150" i="5"/>
  <c r="BK138" i="6"/>
  <c r="J138" i="6"/>
  <c r="J100" i="6" s="1"/>
  <c r="BK175" i="6"/>
  <c r="J175" i="6"/>
  <c r="J103" i="6"/>
  <c r="BK200" i="6"/>
  <c r="R141" i="2"/>
  <c r="T147" i="2"/>
  <c r="R166" i="2"/>
  <c r="BK177" i="2"/>
  <c r="J177" i="2" s="1"/>
  <c r="J102" i="2" s="1"/>
  <c r="T177" i="2"/>
  <c r="R185" i="2"/>
  <c r="R193" i="2"/>
  <c r="R199" i="2"/>
  <c r="P246" i="2"/>
  <c r="P258" i="2"/>
  <c r="P270" i="2"/>
  <c r="P274" i="2"/>
  <c r="P269" i="2" s="1"/>
  <c r="P129" i="3"/>
  <c r="T156" i="3"/>
  <c r="T168" i="3"/>
  <c r="T175" i="3"/>
  <c r="P185" i="3"/>
  <c r="P195" i="3"/>
  <c r="BK201" i="3"/>
  <c r="J201" i="3"/>
  <c r="J107" i="3" s="1"/>
  <c r="T126" i="4"/>
  <c r="T131" i="4"/>
  <c r="R140" i="4"/>
  <c r="P147" i="4"/>
  <c r="R151" i="4"/>
  <c r="R165" i="4"/>
  <c r="R124" i="5"/>
  <c r="R123" i="5" s="1"/>
  <c r="R130" i="5"/>
  <c r="R133" i="5"/>
  <c r="BK150" i="5"/>
  <c r="J150" i="5" s="1"/>
  <c r="J102" i="5" s="1"/>
  <c r="T138" i="6"/>
  <c r="R175" i="6"/>
  <c r="R131" i="6" s="1"/>
  <c r="T192" i="6"/>
  <c r="R200" i="6"/>
  <c r="BK208" i="6"/>
  <c r="J208" i="6"/>
  <c r="J107" i="6" s="1"/>
  <c r="R208" i="6"/>
  <c r="BK219" i="6"/>
  <c r="J219" i="6"/>
  <c r="J108" i="6" s="1"/>
  <c r="R219" i="6"/>
  <c r="BK130" i="7"/>
  <c r="J130" i="7"/>
  <c r="J100" i="7" s="1"/>
  <c r="R130" i="7"/>
  <c r="R129" i="7"/>
  <c r="P145" i="7"/>
  <c r="P142" i="7" s="1"/>
  <c r="BK210" i="7"/>
  <c r="J210" i="7"/>
  <c r="J105" i="7"/>
  <c r="P216" i="7"/>
  <c r="BK131" i="4"/>
  <c r="J131" i="4"/>
  <c r="J99" i="4"/>
  <c r="BK140" i="4"/>
  <c r="J140" i="4" s="1"/>
  <c r="J100" i="4" s="1"/>
  <c r="BK147" i="4"/>
  <c r="J147" i="4" s="1"/>
  <c r="J102" i="4" s="1"/>
  <c r="BK151" i="4"/>
  <c r="J151" i="4"/>
  <c r="J103" i="4" s="1"/>
  <c r="BK165" i="4"/>
  <c r="J165" i="4"/>
  <c r="J104" i="4"/>
  <c r="T124" i="5"/>
  <c r="T123" i="5" s="1"/>
  <c r="T133" i="5"/>
  <c r="R138" i="6"/>
  <c r="R192" i="6"/>
  <c r="BK216" i="7"/>
  <c r="J216" i="7"/>
  <c r="J106" i="7" s="1"/>
  <c r="BK147" i="2"/>
  <c r="J147" i="2"/>
  <c r="J99" i="2"/>
  <c r="BK166" i="2"/>
  <c r="J166" i="2" s="1"/>
  <c r="J100" i="2" s="1"/>
  <c r="BK172" i="2"/>
  <c r="J172" i="2" s="1"/>
  <c r="J101" i="2" s="1"/>
  <c r="P172" i="2"/>
  <c r="T185" i="2"/>
  <c r="P193" i="2"/>
  <c r="T199" i="2"/>
  <c r="T246" i="2"/>
  <c r="T258" i="2"/>
  <c r="T270" i="2"/>
  <c r="T269" i="2"/>
  <c r="BK129" i="3"/>
  <c r="J129" i="3"/>
  <c r="J98" i="3" s="1"/>
  <c r="R156" i="3"/>
  <c r="R168" i="3"/>
  <c r="P175" i="3"/>
  <c r="BK185" i="3"/>
  <c r="J185" i="3"/>
  <c r="J103" i="3"/>
  <c r="R195" i="3"/>
  <c r="R194" i="3" s="1"/>
  <c r="T201" i="3"/>
  <c r="P126" i="4"/>
  <c r="R131" i="4"/>
  <c r="T140" i="4"/>
  <c r="T147" i="4"/>
  <c r="T151" i="4"/>
  <c r="T165" i="4"/>
  <c r="T130" i="5"/>
  <c r="R150" i="5"/>
  <c r="P138" i="6"/>
  <c r="T175" i="6"/>
  <c r="P130" i="7"/>
  <c r="P129" i="7"/>
  <c r="T145" i="7"/>
  <c r="T142" i="7"/>
  <c r="R216" i="7"/>
  <c r="T141" i="2"/>
  <c r="R147" i="2"/>
  <c r="R136" i="2"/>
  <c r="P166" i="2"/>
  <c r="T172" i="2"/>
  <c r="P177" i="2"/>
  <c r="BK185" i="2"/>
  <c r="J185" i="2" s="1"/>
  <c r="J104" i="2" s="1"/>
  <c r="BK193" i="2"/>
  <c r="J193" i="2"/>
  <c r="J107" i="2" s="1"/>
  <c r="P199" i="2"/>
  <c r="R246" i="2"/>
  <c r="R258" i="2"/>
  <c r="BK270" i="2"/>
  <c r="J270" i="2"/>
  <c r="J113" i="2"/>
  <c r="R274" i="2"/>
  <c r="R129" i="3"/>
  <c r="P156" i="3"/>
  <c r="P168" i="3"/>
  <c r="R175" i="3"/>
  <c r="T185" i="3"/>
  <c r="T195" i="3"/>
  <c r="T194" i="3"/>
  <c r="P201" i="3"/>
  <c r="BK126" i="4"/>
  <c r="J126" i="4"/>
  <c r="J98" i="4"/>
  <c r="R126" i="4"/>
  <c r="R125" i="4" s="1"/>
  <c r="P131" i="4"/>
  <c r="P140" i="4"/>
  <c r="R147" i="4"/>
  <c r="P151" i="4"/>
  <c r="P165" i="4"/>
  <c r="P124" i="5"/>
  <c r="P123" i="5"/>
  <c r="P122" i="5" s="1"/>
  <c r="AU98" i="1" s="1"/>
  <c r="P130" i="5"/>
  <c r="P129" i="5"/>
  <c r="BK133" i="5"/>
  <c r="J133" i="5"/>
  <c r="J101" i="5"/>
  <c r="T150" i="5"/>
  <c r="P192" i="6"/>
  <c r="T130" i="7"/>
  <c r="T129" i="7"/>
  <c r="R145" i="7"/>
  <c r="R142" i="7" s="1"/>
  <c r="P210" i="7"/>
  <c r="T216" i="7"/>
  <c r="BK143" i="7"/>
  <c r="J143" i="7" s="1"/>
  <c r="J103" i="7" s="1"/>
  <c r="BK264" i="2"/>
  <c r="J264" i="2"/>
  <c r="J111" i="2" s="1"/>
  <c r="BK277" i="2"/>
  <c r="J277" i="2"/>
  <c r="J115" i="2"/>
  <c r="BK153" i="3"/>
  <c r="J153" i="3"/>
  <c r="J99" i="3"/>
  <c r="BK192" i="3"/>
  <c r="J192" i="3" s="1"/>
  <c r="J104" i="3" s="1"/>
  <c r="BK139" i="7"/>
  <c r="J139" i="7"/>
  <c r="J101" i="7" s="1"/>
  <c r="BK182" i="2"/>
  <c r="J182" i="2"/>
  <c r="J103" i="2"/>
  <c r="BK190" i="2"/>
  <c r="J190" i="2"/>
  <c r="J105" i="2"/>
  <c r="BK165" i="6"/>
  <c r="J165" i="6" s="1"/>
  <c r="J101" i="6" s="1"/>
  <c r="BK172" i="6"/>
  <c r="J172" i="6"/>
  <c r="J102" i="6" s="1"/>
  <c r="J122" i="7"/>
  <c r="BE131" i="7"/>
  <c r="BE161" i="7"/>
  <c r="BE193" i="7"/>
  <c r="BE197" i="7"/>
  <c r="BE199" i="7"/>
  <c r="BE200" i="7"/>
  <c r="BE211" i="7"/>
  <c r="J200" i="6"/>
  <c r="J106" i="6"/>
  <c r="F125" i="7"/>
  <c r="BE146" i="7"/>
  <c r="BE147" i="7"/>
  <c r="BE185" i="7"/>
  <c r="BE187" i="7"/>
  <c r="BE190" i="7"/>
  <c r="BE191" i="7"/>
  <c r="BE203" i="7"/>
  <c r="BE206" i="7"/>
  <c r="BE207" i="7"/>
  <c r="BE221" i="7"/>
  <c r="BE144" i="7"/>
  <c r="BE148" i="7"/>
  <c r="BE179" i="7"/>
  <c r="F93" i="7"/>
  <c r="BE155" i="7"/>
  <c r="BE192" i="7"/>
  <c r="BE195" i="7"/>
  <c r="E85" i="7"/>
  <c r="J93" i="7"/>
  <c r="BE194" i="7"/>
  <c r="BE196" i="7"/>
  <c r="BE202" i="7"/>
  <c r="BE212" i="7"/>
  <c r="BE223" i="7"/>
  <c r="BE227" i="7"/>
  <c r="BE233" i="7"/>
  <c r="BE235" i="7"/>
  <c r="BE188" i="7"/>
  <c r="BE201" i="7"/>
  <c r="BE204" i="7"/>
  <c r="BE219" i="7"/>
  <c r="BE135" i="7"/>
  <c r="BE137" i="7"/>
  <c r="BE140" i="7"/>
  <c r="BE156" i="7"/>
  <c r="BE172" i="7"/>
  <c r="BE198" i="7"/>
  <c r="BE205" i="7"/>
  <c r="BE217" i="7"/>
  <c r="BE231" i="7"/>
  <c r="BE133" i="7"/>
  <c r="BE208" i="7"/>
  <c r="BE214" i="7"/>
  <c r="BE225" i="7"/>
  <c r="BE229" i="7"/>
  <c r="J124" i="5"/>
  <c r="J98" i="5"/>
  <c r="E85" i="6"/>
  <c r="F93" i="6"/>
  <c r="J124" i="6"/>
  <c r="F127" i="6"/>
  <c r="BE134" i="6"/>
  <c r="BE139" i="6"/>
  <c r="BE166" i="6"/>
  <c r="BE177" i="6"/>
  <c r="BE189" i="6"/>
  <c r="BE190" i="6"/>
  <c r="BE198" i="6"/>
  <c r="BE214" i="6"/>
  <c r="BE215" i="6"/>
  <c r="BE223" i="6"/>
  <c r="BE147" i="6"/>
  <c r="BE181" i="6"/>
  <c r="J93" i="6"/>
  <c r="BE155" i="6"/>
  <c r="BE161" i="6"/>
  <c r="BE183" i="6"/>
  <c r="BE187" i="6"/>
  <c r="BE201" i="6"/>
  <c r="BE212" i="6"/>
  <c r="BE220" i="6"/>
  <c r="BE132" i="6"/>
  <c r="BE135" i="6"/>
  <c r="BE137" i="6"/>
  <c r="BE173" i="6"/>
  <c r="BE179" i="6"/>
  <c r="BE193" i="6"/>
  <c r="BE196" i="6"/>
  <c r="BE205" i="6"/>
  <c r="BE206" i="6"/>
  <c r="BE209" i="6"/>
  <c r="BE216" i="6"/>
  <c r="BE221" i="6"/>
  <c r="BE188" i="6"/>
  <c r="BE203" i="6"/>
  <c r="BE207" i="6"/>
  <c r="BE197" i="6"/>
  <c r="BE217" i="6"/>
  <c r="BE222" i="6"/>
  <c r="BE133" i="6"/>
  <c r="BE143" i="6"/>
  <c r="BE151" i="6"/>
  <c r="BE176" i="6"/>
  <c r="BE195" i="6"/>
  <c r="BE204" i="6"/>
  <c r="BE210" i="6"/>
  <c r="BE213" i="6"/>
  <c r="BE218" i="6"/>
  <c r="E112" i="5"/>
  <c r="F119" i="5"/>
  <c r="BE137" i="5"/>
  <c r="J89" i="5"/>
  <c r="F118" i="5"/>
  <c r="BE127" i="5"/>
  <c r="J91" i="5"/>
  <c r="BE131" i="5"/>
  <c r="BE134" i="5"/>
  <c r="BE146" i="5"/>
  <c r="BE125" i="5"/>
  <c r="BE132" i="5"/>
  <c r="BE135" i="5"/>
  <c r="BE153" i="5"/>
  <c r="BK146" i="4"/>
  <c r="BE126" i="5"/>
  <c r="BE141" i="5"/>
  <c r="BE143" i="5"/>
  <c r="BE139" i="5"/>
  <c r="BE145" i="5"/>
  <c r="BE148" i="5"/>
  <c r="BE151" i="5"/>
  <c r="J120" i="4"/>
  <c r="BE132" i="4"/>
  <c r="BE166" i="4"/>
  <c r="BK194" i="3"/>
  <c r="J194" i="3"/>
  <c r="J105" i="3"/>
  <c r="F92" i="4"/>
  <c r="F120" i="4"/>
  <c r="BE148" i="4"/>
  <c r="BE158" i="4"/>
  <c r="E85" i="4"/>
  <c r="BE133" i="4"/>
  <c r="BE135" i="4"/>
  <c r="BE136" i="4"/>
  <c r="BE167" i="4"/>
  <c r="BE138" i="4"/>
  <c r="BE141" i="4"/>
  <c r="BE142" i="4"/>
  <c r="BE143" i="4"/>
  <c r="BE145" i="4"/>
  <c r="BE150" i="4"/>
  <c r="BE154" i="4"/>
  <c r="J89" i="4"/>
  <c r="BE160" i="4"/>
  <c r="BE162" i="4"/>
  <c r="BE164" i="4"/>
  <c r="BE127" i="4"/>
  <c r="BE129" i="4"/>
  <c r="BE152" i="4"/>
  <c r="BE156" i="4"/>
  <c r="BE168" i="4"/>
  <c r="BC97" i="1"/>
  <c r="J199" i="2"/>
  <c r="J108" i="2"/>
  <c r="J89" i="3"/>
  <c r="BE130" i="3"/>
  <c r="BE131" i="3"/>
  <c r="BE141" i="3"/>
  <c r="BE152" i="3"/>
  <c r="BE157" i="3"/>
  <c r="BE165" i="3"/>
  <c r="BE178" i="3"/>
  <c r="BE196" i="3"/>
  <c r="BE199" i="3"/>
  <c r="BE200" i="3"/>
  <c r="BE207" i="3"/>
  <c r="BE173" i="3"/>
  <c r="BE187" i="3"/>
  <c r="F124" i="3"/>
  <c r="BE145" i="3"/>
  <c r="BE150" i="3"/>
  <c r="BE167" i="3"/>
  <c r="BE169" i="3"/>
  <c r="BE180" i="3"/>
  <c r="BE183" i="3"/>
  <c r="BE190" i="3"/>
  <c r="BE191" i="3"/>
  <c r="BE203" i="3"/>
  <c r="BE204" i="3"/>
  <c r="BE139" i="3"/>
  <c r="BE158" i="3"/>
  <c r="BE159" i="3"/>
  <c r="BE176" i="3"/>
  <c r="BE182" i="3"/>
  <c r="BE184" i="3"/>
  <c r="BE188" i="3"/>
  <c r="BE193" i="3"/>
  <c r="BE197" i="3"/>
  <c r="BE202" i="3"/>
  <c r="BE206" i="3"/>
  <c r="E117" i="3"/>
  <c r="F123" i="3"/>
  <c r="BE143" i="3"/>
  <c r="BE147" i="3"/>
  <c r="BE149" i="3"/>
  <c r="BE154" i="3"/>
  <c r="BE198" i="3"/>
  <c r="BE205" i="3"/>
  <c r="J91" i="3"/>
  <c r="BE133" i="3"/>
  <c r="BE138" i="3"/>
  <c r="BE164" i="3"/>
  <c r="BE160" i="3"/>
  <c r="BE171" i="3"/>
  <c r="BE186" i="3"/>
  <c r="BB95" i="1"/>
  <c r="BC95" i="1"/>
  <c r="BA95" i="1"/>
  <c r="AW95" i="1"/>
  <c r="E85" i="2"/>
  <c r="J89" i="2"/>
  <c r="F91" i="2"/>
  <c r="J91" i="2"/>
  <c r="F92" i="2"/>
  <c r="BE137" i="2"/>
  <c r="BE138" i="2"/>
  <c r="BE140" i="2"/>
  <c r="BE142" i="2"/>
  <c r="BE144" i="2"/>
  <c r="BE145" i="2"/>
  <c r="BE148" i="2"/>
  <c r="BE150" i="2"/>
  <c r="BE152" i="2"/>
  <c r="BE154" i="2"/>
  <c r="BE156" i="2"/>
  <c r="BE160" i="2"/>
  <c r="BE164" i="2"/>
  <c r="BE167" i="2"/>
  <c r="BE169" i="2"/>
  <c r="BE170" i="2"/>
  <c r="BE173" i="2"/>
  <c r="BE175" i="2"/>
  <c r="BE178" i="2"/>
  <c r="BE180" i="2"/>
  <c r="BE181" i="2"/>
  <c r="BE183" i="2"/>
  <c r="BE186" i="2"/>
  <c r="BE188" i="2"/>
  <c r="BE191" i="2"/>
  <c r="BE194" i="2"/>
  <c r="BE196" i="2"/>
  <c r="BE198" i="2"/>
  <c r="BE200" i="2"/>
  <c r="BE202" i="2"/>
  <c r="BE203" i="2"/>
  <c r="BE204" i="2"/>
  <c r="BE206" i="2"/>
  <c r="BE211" i="2"/>
  <c r="BE212" i="2"/>
  <c r="BE217" i="2"/>
  <c r="BE224" i="2"/>
  <c r="BE236" i="2"/>
  <c r="BE240" i="2"/>
  <c r="BE241" i="2"/>
  <c r="BE243" i="2"/>
  <c r="BE245" i="2"/>
  <c r="BE247" i="2"/>
  <c r="BE249" i="2"/>
  <c r="BE251" i="2"/>
  <c r="BE253" i="2"/>
  <c r="BE255" i="2"/>
  <c r="BE257" i="2"/>
  <c r="BE259" i="2"/>
  <c r="BE260" i="2"/>
  <c r="BE261" i="2"/>
  <c r="BE262" i="2"/>
  <c r="BE263" i="2"/>
  <c r="BE265" i="2"/>
  <c r="BE271" i="2"/>
  <c r="BE272" i="2"/>
  <c r="BE273" i="2"/>
  <c r="BE275" i="2"/>
  <c r="BE276" i="2"/>
  <c r="BE278" i="2"/>
  <c r="BD95" i="1"/>
  <c r="J34" i="3"/>
  <c r="AW96" i="1" s="1"/>
  <c r="J34" i="5"/>
  <c r="AW98" i="1" s="1"/>
  <c r="J36" i="6"/>
  <c r="AW100" i="1" s="1"/>
  <c r="F38" i="7"/>
  <c r="BC101" i="1" s="1"/>
  <c r="F35" i="3"/>
  <c r="BB96" i="1" s="1"/>
  <c r="F34" i="5"/>
  <c r="BA98" i="1" s="1"/>
  <c r="F38" i="6"/>
  <c r="BC100" i="1" s="1"/>
  <c r="J36" i="7"/>
  <c r="AW101" i="1" s="1"/>
  <c r="F34" i="3"/>
  <c r="BA96" i="1" s="1"/>
  <c r="F36" i="5"/>
  <c r="BC98" i="1" s="1"/>
  <c r="F37" i="6"/>
  <c r="BB100" i="1" s="1"/>
  <c r="F36" i="3"/>
  <c r="BC96" i="1" s="1"/>
  <c r="F35" i="4"/>
  <c r="BB97" i="1" s="1"/>
  <c r="F37" i="7"/>
  <c r="BB101" i="1" s="1"/>
  <c r="AS94" i="1"/>
  <c r="J34" i="4"/>
  <c r="AW97" i="1"/>
  <c r="F34" i="4"/>
  <c r="BA97" i="1"/>
  <c r="F37" i="5"/>
  <c r="BD98" i="1"/>
  <c r="F39" i="6"/>
  <c r="BD100" i="1"/>
  <c r="F39" i="7"/>
  <c r="BD101" i="1"/>
  <c r="F37" i="4"/>
  <c r="BD97" i="1"/>
  <c r="F37" i="3"/>
  <c r="BD96" i="1"/>
  <c r="F35" i="5"/>
  <c r="BB98" i="1"/>
  <c r="F36" i="6"/>
  <c r="BA100" i="1"/>
  <c r="F36" i="7"/>
  <c r="BA101" i="1" s="1"/>
  <c r="BK128" i="3" l="1"/>
  <c r="J128" i="3" s="1"/>
  <c r="J97" i="3" s="1"/>
  <c r="BK131" i="6"/>
  <c r="BK129" i="5"/>
  <c r="P128" i="7"/>
  <c r="AU101" i="1" s="1"/>
  <c r="P192" i="2"/>
  <c r="R199" i="6"/>
  <c r="R130" i="6"/>
  <c r="R146" i="4"/>
  <c r="R124" i="4"/>
  <c r="BK199" i="6"/>
  <c r="J199" i="6"/>
  <c r="J105" i="6" s="1"/>
  <c r="R128" i="3"/>
  <c r="R127" i="3"/>
  <c r="P125" i="4"/>
  <c r="R128" i="7"/>
  <c r="P146" i="4"/>
  <c r="P128" i="3"/>
  <c r="T136" i="2"/>
  <c r="T135" i="2" s="1"/>
  <c r="T192" i="2"/>
  <c r="T129" i="5"/>
  <c r="T122" i="5"/>
  <c r="R129" i="5"/>
  <c r="T125" i="4"/>
  <c r="P135" i="2"/>
  <c r="AU95" i="1"/>
  <c r="BK192" i="2"/>
  <c r="P199" i="6"/>
  <c r="T128" i="3"/>
  <c r="T127" i="3"/>
  <c r="R122" i="5"/>
  <c r="R269" i="2"/>
  <c r="T128" i="7"/>
  <c r="P131" i="6"/>
  <c r="P130" i="6" s="1"/>
  <c r="AU100" i="1" s="1"/>
  <c r="T146" i="4"/>
  <c r="T131" i="6"/>
  <c r="P194" i="3"/>
  <c r="R192" i="2"/>
  <c r="R135" i="2"/>
  <c r="T199" i="6"/>
  <c r="BK136" i="2"/>
  <c r="J136" i="2"/>
  <c r="J97" i="2"/>
  <c r="BK269" i="2"/>
  <c r="J269" i="2" s="1"/>
  <c r="J112" i="2" s="1"/>
  <c r="BK142" i="7"/>
  <c r="J142" i="7"/>
  <c r="J102" i="7" s="1"/>
  <c r="BK125" i="4"/>
  <c r="J125" i="4"/>
  <c r="J97" i="4"/>
  <c r="BK129" i="7"/>
  <c r="J129" i="7"/>
  <c r="J99" i="7"/>
  <c r="J131" i="6"/>
  <c r="J99" i="6" s="1"/>
  <c r="J146" i="4"/>
  <c r="J101" i="4"/>
  <c r="BK127" i="3"/>
  <c r="J127" i="3" s="1"/>
  <c r="J96" i="3" s="1"/>
  <c r="J33" i="2"/>
  <c r="AV95" i="1"/>
  <c r="AT95" i="1" s="1"/>
  <c r="BA99" i="1"/>
  <c r="AW99" i="1"/>
  <c r="J35" i="7"/>
  <c r="AV101" i="1" s="1"/>
  <c r="AT101" i="1" s="1"/>
  <c r="F33" i="2"/>
  <c r="AZ95" i="1"/>
  <c r="BD99" i="1"/>
  <c r="BC99" i="1"/>
  <c r="AY99" i="1"/>
  <c r="F33" i="3"/>
  <c r="AZ96" i="1" s="1"/>
  <c r="F33" i="5"/>
  <c r="AZ98" i="1"/>
  <c r="F35" i="6"/>
  <c r="AZ100" i="1" s="1"/>
  <c r="J33" i="4"/>
  <c r="AV97" i="1"/>
  <c r="AT97" i="1"/>
  <c r="J33" i="3"/>
  <c r="AV96" i="1"/>
  <c r="AT96" i="1"/>
  <c r="J35" i="6"/>
  <c r="AV100" i="1"/>
  <c r="AT100" i="1"/>
  <c r="F33" i="4"/>
  <c r="AZ97" i="1"/>
  <c r="J33" i="5"/>
  <c r="AV98" i="1"/>
  <c r="AT98" i="1" s="1"/>
  <c r="BB99" i="1"/>
  <c r="AX99" i="1"/>
  <c r="F35" i="7"/>
  <c r="AZ101" i="1" s="1"/>
  <c r="J129" i="5" l="1"/>
  <c r="J99" i="5" s="1"/>
  <c r="BK122" i="5"/>
  <c r="J122" i="5" s="1"/>
  <c r="T124" i="4"/>
  <c r="T130" i="6"/>
  <c r="BK135" i="2"/>
  <c r="J135" i="2"/>
  <c r="P127" i="3"/>
  <c r="AU96" i="1"/>
  <c r="P124" i="4"/>
  <c r="AU97" i="1"/>
  <c r="J192" i="2"/>
  <c r="J106" i="2"/>
  <c r="BK128" i="7"/>
  <c r="J128" i="7"/>
  <c r="J98" i="7"/>
  <c r="BK124" i="4"/>
  <c r="J124" i="4" s="1"/>
  <c r="J30" i="4" s="1"/>
  <c r="AG97" i="1" s="1"/>
  <c r="BK130" i="6"/>
  <c r="J130" i="6"/>
  <c r="J98" i="6"/>
  <c r="AU99" i="1"/>
  <c r="BA94" i="1"/>
  <c r="AW94" i="1"/>
  <c r="AK30" i="1" s="1"/>
  <c r="J30" i="2"/>
  <c r="AG95" i="1"/>
  <c r="BD94" i="1"/>
  <c r="W33" i="1" s="1"/>
  <c r="AZ99" i="1"/>
  <c r="AV99" i="1" s="1"/>
  <c r="AT99" i="1" s="1"/>
  <c r="J30" i="3"/>
  <c r="AG96" i="1"/>
  <c r="BC94" i="1"/>
  <c r="AY94" i="1"/>
  <c r="BB94" i="1"/>
  <c r="AX94" i="1"/>
  <c r="J96" i="5" l="1"/>
  <c r="J30" i="5"/>
  <c r="J39" i="2"/>
  <c r="J39" i="4"/>
  <c r="J96" i="4"/>
  <c r="J96" i="2"/>
  <c r="J39" i="3"/>
  <c r="AN96" i="1"/>
  <c r="AN95" i="1"/>
  <c r="AN97" i="1"/>
  <c r="J32" i="6"/>
  <c r="AG100" i="1"/>
  <c r="J32" i="7"/>
  <c r="AG101" i="1"/>
  <c r="W32" i="1"/>
  <c r="AU94" i="1"/>
  <c r="W30" i="1"/>
  <c r="W31" i="1"/>
  <c r="AZ94" i="1"/>
  <c r="AV94" i="1"/>
  <c r="AK29" i="1" s="1"/>
  <c r="AG98" i="1" l="1"/>
  <c r="AN98" i="1" s="1"/>
  <c r="J39" i="5"/>
  <c r="AN100" i="1"/>
  <c r="J41" i="6"/>
  <c r="J41" i="7"/>
  <c r="AN101" i="1"/>
  <c r="AG99" i="1"/>
  <c r="W29" i="1"/>
  <c r="AT94" i="1"/>
  <c r="AG94" i="1" l="1"/>
  <c r="AK26" i="1"/>
  <c r="AN99" i="1"/>
  <c r="AK35" i="1"/>
  <c r="AN94" i="1" l="1"/>
</calcChain>
</file>

<file path=xl/sharedStrings.xml><?xml version="1.0" encoding="utf-8"?>
<sst xmlns="http://schemas.openxmlformats.org/spreadsheetml/2006/main" count="6327" uniqueCount="1078">
  <si>
    <t>Export Komplet</t>
  </si>
  <si>
    <t/>
  </si>
  <si>
    <t>2.0</t>
  </si>
  <si>
    <t>ZAMOK</t>
  </si>
  <si>
    <t>False</t>
  </si>
  <si>
    <t>{68589ffa-da78-4311-9dfe-4d848af21fcb}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</si>
  <si>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</si>
  <si>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</si>
  <si>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</si>
  <si>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</si>
  <si>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</si>
  <si>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</si>
  <si>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</si>
  <si>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</si>
  <si>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</si>
  <si>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</si>
  <si>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</si>
  <si>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zvelebení dvora budovy Českého rozhlasu Hradec Králové</t>
  </si>
  <si>
    <t>KSO:</t>
  </si>
  <si>
    <t>CC-CZ:</t>
  </si>
  <si>
    <t>Místo:</t>
  </si>
  <si>
    <t xml:space="preserve"> </t>
  </si>
  <si>
    <t>Datum:</t>
  </si>
  <si>
    <t>13. 8. 2021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</si>
  <si>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</si>
  <si>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</si>
  <si>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</si>
  <si>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</si>
  <si>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</si>
  <si>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</si>
  <si>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</si>
  <si>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</si>
  <si>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Miloš Kudrnovský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</si>
  <si>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</si>
  <si>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</si>
  <si>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</si>
  <si>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</si>
  <si>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</si>
  <si>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</si>
  <si>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</si>
  <si>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</si>
  <si>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</si>
  <si>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</si>
  <si>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</si>
  <si>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</si>
  <si>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</si>
  <si>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</si>
  <si>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</si>
  <si>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</si>
  <si>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</si>
  <si>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</si>
  <si>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</si>
  <si>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</si>
  <si>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</si>
  <si>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</si>
  <si>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</si>
  <si>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</si>
  <si>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</si>
  <si>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</si>
  <si>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</si>
  <si>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</si>
  <si>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</si>
  <si>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</si>
  <si>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</si>
  <si>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</si>
  <si>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</si>
  <si>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</si>
  <si>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</si>
  <si>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</si>
  <si>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</si>
  <si>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</si>
  <si>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</si>
  <si>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</si>
  <si>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</si>
  <si>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</si>
  <si>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</si>
  <si>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</si>
  <si>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</si>
  <si>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</si>
  <si>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</si>
  <si>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Altán</t>
  </si>
  <si>
    <t>STA</t>
  </si>
  <si>
    <t>1</t>
  </si>
  <si>
    <t>{0e6cd46b-52b6-486d-8ac4-3c1ade004f51}</t>
  </si>
  <si>
    <t>2</t>
  </si>
  <si>
    <t>02</t>
  </si>
  <si>
    <t>Zpevněné plochy a zeleň</t>
  </si>
  <si>
    <t>{e62bcbd5-2b98-4336-b9c5-b7f86b52d775}</t>
  </si>
  <si>
    <t>03</t>
  </si>
  <si>
    <t>Ohrazení a brána</t>
  </si>
  <si>
    <t>{76cc8a47-6b4e-4c6f-a4c8-ac0061b22197}</t>
  </si>
  <si>
    <t>04</t>
  </si>
  <si>
    <t>Mobiliář</t>
  </si>
  <si>
    <t>{78df90c2-a896-4d37-adc9-4e401c59d22e}</t>
  </si>
  <si>
    <t>05</t>
  </si>
  <si>
    <t>Inženýrské sítě</t>
  </si>
  <si>
    <t>{0595df4a-d4bc-46fc-b915-2d4f403b0a33}</t>
  </si>
  <si>
    <t>05a</t>
  </si>
  <si>
    <t>Vodovod a kanalizace</t>
  </si>
  <si>
    <t>Soupis</t>
  </si>
  <si>
    <t>{046500ca-2f45-489a-9520-e1f0cd553c0f}</t>
  </si>
  <si>
    <t>05b</t>
  </si>
  <si>
    <t>Elektroinstalace</t>
  </si>
  <si>
    <t>{5b3b27e1-f216-4082-8059-4e373e2a4e09}</t>
  </si>
  <si>
    <t>KRYCÍ LIST SOUPISU PRACÍ</t>
  </si>
  <si>
    <t>Objekt:</t>
  </si>
  <si>
    <t>01 - Altán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</si>
  <si>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</si>
  <si>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</si>
  <si>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</si>
  <si>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</si>
  <si>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</si>
  <si>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</si>
  <si>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</si>
  <si>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</si>
  <si>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</si>
  <si>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</si>
  <si>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</si>
  <si>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</si>
  <si>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</si>
  <si>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</si>
  <si>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</si>
  <si>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</si>
  <si>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</si>
  <si>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</si>
  <si>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</si>
  <si>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</si>
  <si>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</si>
  <si>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</si>
  <si>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</si>
  <si>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</si>
  <si>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</si>
  <si>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</si>
  <si>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</si>
  <si>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</si>
  <si>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</si>
  <si>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</si>
  <si>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</si>
  <si>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</si>
  <si>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</si>
  <si>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</si>
  <si>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</si>
  <si>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</si>
  <si>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</si>
  <si>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</si>
  <si>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</si>
  <si>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</si>
  <si>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60</t>
  </si>
  <si>
    <t>K</t>
  </si>
  <si>
    <t>946112112</t>
  </si>
  <si>
    <t>Montáž pojízdných věží trubkových/dílcových š do 1,6 m dl do 3,2 m v přes 1,5 do 2,5 m</t>
  </si>
  <si>
    <t>kus</t>
  </si>
  <si>
    <t>4</t>
  </si>
  <si>
    <t>522799278</t>
  </si>
  <si>
    <t>61</t>
  </si>
  <si>
    <t>946112212</t>
  </si>
  <si>
    <t>Příplatek k pojízdným věžím š do 1,6 m dl do 3,2 m v do 2,5 m za první a ZKD den použití</t>
  </si>
  <si>
    <t>1078747140</t>
  </si>
  <si>
    <t>VV</t>
  </si>
  <si>
    <t>90</t>
  </si>
  <si>
    <t>62</t>
  </si>
  <si>
    <t>946112812</t>
  </si>
  <si>
    <t>Demontáž pojízdných věží trubkových/dílcových š přes 0,9 do 1,6 m dl do 3,2 m v přes 1,5 do 2,5 m</t>
  </si>
  <si>
    <t>1853241452</t>
  </si>
  <si>
    <t>Zemní práce</t>
  </si>
  <si>
    <t>6</t>
  </si>
  <si>
    <t>131213702</t>
  </si>
  <si>
    <t>Hloubení nezapažených jam v nesoudržných horninách třídy těžitelnosti I skupiny 3 ručně</t>
  </si>
  <si>
    <t>m3</t>
  </si>
  <si>
    <t>-581001488</t>
  </si>
  <si>
    <t>6,62*5,16*1,2*1,2</t>
  </si>
  <si>
    <t>55</t>
  </si>
  <si>
    <t>171201231</t>
  </si>
  <si>
    <t>Poplatek za uložení zeminy a kamení na recyklační skládce (skládkovné) kód odpadu 17 05 04</t>
  </si>
  <si>
    <t>t</t>
  </si>
  <si>
    <t>-580832652</t>
  </si>
  <si>
    <t>14</t>
  </si>
  <si>
    <t>174111101</t>
  </si>
  <si>
    <t>Zásyp jam, šachet rýh nebo kolem objektů sypaninou se zhutněním ručně</t>
  </si>
  <si>
    <t>-1598245494</t>
  </si>
  <si>
    <t>(6,62*5,16-(0,4*(6,02+6,02+3,76+3,76)))*0,75*1,2</t>
  </si>
  <si>
    <t>Zakládání</t>
  </si>
  <si>
    <t>213311141</t>
  </si>
  <si>
    <t>Polštáře zhutněné pod základy ze štěrkopísku tříděného</t>
  </si>
  <si>
    <t>-1399060012</t>
  </si>
  <si>
    <t>6,02*4,56*0,15*1,2</t>
  </si>
  <si>
    <t>19</t>
  </si>
  <si>
    <t>273321611</t>
  </si>
  <si>
    <t>Základové desky ze ŽB bez zvýšených nároků na prostředí tř. C 30/37</t>
  </si>
  <si>
    <t>-1816565962</t>
  </si>
  <si>
    <t>273362021</t>
  </si>
  <si>
    <t>Výztuž základových desek svařovanými sítěmi Kari</t>
  </si>
  <si>
    <t>-396834999</t>
  </si>
  <si>
    <t>6,02*4,56*0,0079*1,2</t>
  </si>
  <si>
    <t>7</t>
  </si>
  <si>
    <t>274321611</t>
  </si>
  <si>
    <t>Základové pasy ze ŽB bez zvýšených nároků na prostředí tř. C 30/37</t>
  </si>
  <si>
    <t>-53628471</t>
  </si>
  <si>
    <t>(0,4*0,75*(6,02+6,02+3,76+3,76))*1,15</t>
  </si>
  <si>
    <t>8</t>
  </si>
  <si>
    <t>274351121</t>
  </si>
  <si>
    <t>Zřízení bednění základových pasů rovného</t>
  </si>
  <si>
    <t>m2</t>
  </si>
  <si>
    <t>-1619605221</t>
  </si>
  <si>
    <t>0,15*(6,02+6,02+4,56+4,56+5,52+5,52+4,06+4,06)*1,2</t>
  </si>
  <si>
    <t>0,75*(6,02+6,02+4,56+4,56+3,76+3,76+4,22+4,22+1,0+1,0)*1,2</t>
  </si>
  <si>
    <t>Součet</t>
  </si>
  <si>
    <t>9</t>
  </si>
  <si>
    <t>274351122</t>
  </si>
  <si>
    <t>Odstranění bednění základových pasů rovného</t>
  </si>
  <si>
    <t>-380294310</t>
  </si>
  <si>
    <t>10</t>
  </si>
  <si>
    <t>274361821</t>
  </si>
  <si>
    <t>Výztuž základových pasů betonářskou ocelí 10 505 (R)</t>
  </si>
  <si>
    <t>-1587041170</t>
  </si>
  <si>
    <t>(((6*0,61)+(5*2,2*0,22))*11)/1000</t>
  </si>
  <si>
    <t>3</t>
  </si>
  <si>
    <t>Svislé a kompletní konstrukce</t>
  </si>
  <si>
    <t>18</t>
  </si>
  <si>
    <t>311341155</t>
  </si>
  <si>
    <t>Nosná zeď z betonu lehkého keramického LC 25/28</t>
  </si>
  <si>
    <t>-740810142</t>
  </si>
  <si>
    <t>4,56*4,1*0,085*1,2</t>
  </si>
  <si>
    <t>42</t>
  </si>
  <si>
    <t>339941111R</t>
  </si>
  <si>
    <t>Sloup v. 2650 z bezešvé ocelové trubky d 127/20 mm přivařené v patě a hlavě na ocelové plechy 150 x150 x 10 mm kotvené do ŽB chemickou kotvou a do dřeva paticí</t>
  </si>
  <si>
    <t>629889630</t>
  </si>
  <si>
    <t>13</t>
  </si>
  <si>
    <t>341351911</t>
  </si>
  <si>
    <t>Příplatek k cenám bednění nosných stěn za pohledový beton</t>
  </si>
  <si>
    <t>-272275540</t>
  </si>
  <si>
    <t>Vodorovné konstrukce</t>
  </si>
  <si>
    <t>11</t>
  </si>
  <si>
    <t>417321616</t>
  </si>
  <si>
    <t>Ztužující pásy a věnce ze ŽB tř. C 30/37</t>
  </si>
  <si>
    <t>-648601604</t>
  </si>
  <si>
    <t>0,25*0,15*(6,02+6,02+4,1+4,1)*1,15</t>
  </si>
  <si>
    <t>12</t>
  </si>
  <si>
    <t>417361821</t>
  </si>
  <si>
    <t>Výztuž ztužujících pásů a věnců betonářskou ocelí 10 505</t>
  </si>
  <si>
    <t>1867113907</t>
  </si>
  <si>
    <t>(((4*0,61)+(5*0,7*0,22))*11)/1000</t>
  </si>
  <si>
    <t>5</t>
  </si>
  <si>
    <t>Komunikace pozemní</t>
  </si>
  <si>
    <t>22</t>
  </si>
  <si>
    <t>596841220</t>
  </si>
  <si>
    <t>Kladení betonové dlažby komunikací pro pěší do lože z cement malty vel do 0,25 m2 plochy do 50 m2</t>
  </si>
  <si>
    <t>-735679072</t>
  </si>
  <si>
    <t>5,75*4,1*1,15</t>
  </si>
  <si>
    <t>23</t>
  </si>
  <si>
    <t>M</t>
  </si>
  <si>
    <t>59246012R</t>
  </si>
  <si>
    <t>dlažba plošná velkoformátová betonová imitující břidlici 280x560x60mm</t>
  </si>
  <si>
    <t>1422854294</t>
  </si>
  <si>
    <t>24</t>
  </si>
  <si>
    <t>599632111R</t>
  </si>
  <si>
    <t>Vyplnění spár dlažby MC se zatřením</t>
  </si>
  <si>
    <t>1460964224</t>
  </si>
  <si>
    <t>Úpravy povrchů, podlahy a osazování výplní</t>
  </si>
  <si>
    <t>26</t>
  </si>
  <si>
    <t>631319183</t>
  </si>
  <si>
    <t>Příplatek k mazanině tl do 120 mm za sklon do 35°</t>
  </si>
  <si>
    <t>-1229157040</t>
  </si>
  <si>
    <t>997</t>
  </si>
  <si>
    <t>Přesun sutě</t>
  </si>
  <si>
    <t>52</t>
  </si>
  <si>
    <t>997013501</t>
  </si>
  <si>
    <t>Odvoz suti a vybouraných hmot na skládku nebo meziskládku do 1 km se složením</t>
  </si>
  <si>
    <t>-2073576858</t>
  </si>
  <si>
    <t>(0,4*(6,02+6,02+3,76+3,76))*0,75*1,2*2</t>
  </si>
  <si>
    <t>53</t>
  </si>
  <si>
    <t>997013509</t>
  </si>
  <si>
    <t>Příplatek k odvozu suti a vybouraných hmot na skládku ZKD 1 km přes 1 km</t>
  </si>
  <si>
    <t>1971374155</t>
  </si>
  <si>
    <t>14,083*10 'Přepočtené koeficientem množství</t>
  </si>
  <si>
    <t>998</t>
  </si>
  <si>
    <t>Přesun hmot</t>
  </si>
  <si>
    <t>54</t>
  </si>
  <si>
    <t>998017001</t>
  </si>
  <si>
    <t>Přesun hmot s omezením mechanizace pro budovy v do 6 m</t>
  </si>
  <si>
    <t>-309427505</t>
  </si>
  <si>
    <t>PSV</t>
  </si>
  <si>
    <t>Práce a dodávky PSV</t>
  </si>
  <si>
    <t>711</t>
  </si>
  <si>
    <t>Izolace proti vodě, vlhkosti a plynům</t>
  </si>
  <si>
    <t>16</t>
  </si>
  <si>
    <t>711191201</t>
  </si>
  <si>
    <t>Provedení izolace proti zemní vlhkosti hydroizolační stěrkou vodorovné na betonu, 2 vrstvy</t>
  </si>
  <si>
    <t>-603862275</t>
  </si>
  <si>
    <t>6,02*4,56*1,2</t>
  </si>
  <si>
    <t>17</t>
  </si>
  <si>
    <t>58581003</t>
  </si>
  <si>
    <t>stěrka izolační minerální odolná tlakové vodě</t>
  </si>
  <si>
    <t>kg</t>
  </si>
  <si>
    <t>32</t>
  </si>
  <si>
    <t>-621938607</t>
  </si>
  <si>
    <t>32,941*5</t>
  </si>
  <si>
    <t>59</t>
  </si>
  <si>
    <t>998711101</t>
  </si>
  <si>
    <t>Přesun hmot tonážní pro izolace proti vodě, vlhkosti a plynům v objektech v do 6 m</t>
  </si>
  <si>
    <t>-826212893</t>
  </si>
  <si>
    <t>762</t>
  </si>
  <si>
    <t>Konstrukce tesařské</t>
  </si>
  <si>
    <t>38</t>
  </si>
  <si>
    <t>762083122</t>
  </si>
  <si>
    <t>Impregnace řeziva proti dřevokaznému hmyzu, houbám a plísním máčením třída ohrožení 3 a 4</t>
  </si>
  <si>
    <t>1332797253</t>
  </si>
  <si>
    <t>2,382+5,533</t>
  </si>
  <si>
    <t>40</t>
  </si>
  <si>
    <t>762085103</t>
  </si>
  <si>
    <t>Montáž kotevních želez, příložek, patek nebo táhel</t>
  </si>
  <si>
    <t>518398647</t>
  </si>
  <si>
    <t>41</t>
  </si>
  <si>
    <t>R3</t>
  </si>
  <si>
    <t>Kotevní patka ocelová, základna 150 x 100 mm</t>
  </si>
  <si>
    <t>1915965752</t>
  </si>
  <si>
    <t>762132138</t>
  </si>
  <si>
    <t>Montáž bednění stěn z hoblovaných prken na pero a drážku, na polodrážku nebo na vložené pero</t>
  </si>
  <si>
    <t>641583610</t>
  </si>
  <si>
    <t>((5,96*2,65)+(4,5*2,38)+(2,71*2,52)+(2,32*2,5)+(0,92*2,5))*2*1,15</t>
  </si>
  <si>
    <t>34</t>
  </si>
  <si>
    <t>60516110</t>
  </si>
  <si>
    <t>řezivo modřínové sušené tl 30mm</t>
  </si>
  <si>
    <t>-2097013942</t>
  </si>
  <si>
    <t>P</t>
  </si>
  <si>
    <t>Poznámka k položce:_x000D_
hoblované P+D</t>
  </si>
  <si>
    <t>7,39*5,57*1,15*0,025</t>
  </si>
  <si>
    <t>((5,96*2,65)+(4,5*2,38)+(2,71*2,52)+(2,32*2,5)+(0,92*2,5))*2*1,15*0,025</t>
  </si>
  <si>
    <t>35</t>
  </si>
  <si>
    <t>762195000</t>
  </si>
  <si>
    <t>Spojovací prostředky pro montáž stěn, příček, bednění stěn</t>
  </si>
  <si>
    <t>-1242297503</t>
  </si>
  <si>
    <t>30</t>
  </si>
  <si>
    <t>762713110</t>
  </si>
  <si>
    <t>Montáž prostorové vázané kce z hraněného řeziva průřezové plochy do 120 cm2</t>
  </si>
  <si>
    <t>m</t>
  </si>
  <si>
    <t>585638586</t>
  </si>
  <si>
    <t>((2,3*2)+(0,9*2))*1,15  "paždík"</t>
  </si>
  <si>
    <t>2,5*6*1,15  "sloup"</t>
  </si>
  <si>
    <t>2,5*8*1,15  "sloup"</t>
  </si>
  <si>
    <t>27</t>
  </si>
  <si>
    <t>762713120</t>
  </si>
  <si>
    <t>Montáž prostorové vázané kce z hraněného řeziva průřezové plochy do 224 cm2</t>
  </si>
  <si>
    <t>-1525473846</t>
  </si>
  <si>
    <t>2,9*16*1,15  "vzpěry"</t>
  </si>
  <si>
    <t>((5,91*2)+(2,66*2)+(4,45*4))*1,15  "paždík"</t>
  </si>
  <si>
    <t>((7,35*8)+(5,5*12)+(1,35*2)+(0,5*2))*1,15  "stropnice"</t>
  </si>
  <si>
    <t>2,7*14*1,15  "sloup"</t>
  </si>
  <si>
    <t>(5,91+5,91+4,45)*1,15   "práh"</t>
  </si>
  <si>
    <t>28</t>
  </si>
  <si>
    <t>61223210</t>
  </si>
  <si>
    <t>hranol vrstvený lepený pohledový</t>
  </si>
  <si>
    <t>1013886079</t>
  </si>
  <si>
    <t>2,9*16*1,15*0,015  "vzpěry"</t>
  </si>
  <si>
    <t>((2,3*2)+(0,9*2))*1,15*0,0064  "paždík"</t>
  </si>
  <si>
    <t>((5,91*2)+(2,66*2)+(4,45*4))*1,15*0,015  "paždík"</t>
  </si>
  <si>
    <t>((7,35*8)+(5,5*12)+(1,35*2)+(0,5*2))*1,15*0,015  "stropnice"</t>
  </si>
  <si>
    <t>(7,35*2+5,5*1)*1,15*0,0225  "stropnice"</t>
  </si>
  <si>
    <t>2,5*6*1,15*0,0064  "sloup"</t>
  </si>
  <si>
    <t>2,5*8*1,15*0,01  "sloup"</t>
  </si>
  <si>
    <t>2,7*14*1,15*0,015  "sloup"</t>
  </si>
  <si>
    <t>2,7*1,15*0,0225  "sloup"</t>
  </si>
  <si>
    <t>(5,91+5,91+4,45)*1,15*0,015  "práh"</t>
  </si>
  <si>
    <t>29</t>
  </si>
  <si>
    <t>762713130</t>
  </si>
  <si>
    <t>Montáž prostorové vázané kce z hraněného řeziva průřezové plochy do 288 cm2</t>
  </si>
  <si>
    <t>640461500</t>
  </si>
  <si>
    <t>(7,35*2+5,5*1)*1,15  "stropnice"</t>
  </si>
  <si>
    <t>2,7*1,15   "sloup"</t>
  </si>
  <si>
    <t>31</t>
  </si>
  <si>
    <t>762795000</t>
  </si>
  <si>
    <t>Spojovací prostředky pro montáž prostorových vázaných kcí</t>
  </si>
  <si>
    <t>-1077463738</t>
  </si>
  <si>
    <t>39</t>
  </si>
  <si>
    <t>762810047R</t>
  </si>
  <si>
    <t>Záklop stropů ze vzájemně spojených stavebních voděvzdorných dřevěných vrstvených desek tl 3*8 mm šroubovaných na rošt</t>
  </si>
  <si>
    <t>-648888270</t>
  </si>
  <si>
    <t>7,39*5,57*1,15</t>
  </si>
  <si>
    <t>36</t>
  </si>
  <si>
    <t>762841230</t>
  </si>
  <si>
    <t>Montáž podbíjení stropů a střech vodorovných z hoblovaných prken na pero a drážku</t>
  </si>
  <si>
    <t>1524221570</t>
  </si>
  <si>
    <t>56</t>
  </si>
  <si>
    <t>998762101</t>
  </si>
  <si>
    <t>Přesun hmot tonážní pro kce tesařské v objektech v do 6 m</t>
  </si>
  <si>
    <t>1979800695</t>
  </si>
  <si>
    <t>764</t>
  </si>
  <si>
    <t>Konstrukce klempířské</t>
  </si>
  <si>
    <t>44</t>
  </si>
  <si>
    <t>764042417</t>
  </si>
  <si>
    <t>Strukturovaná oddělovací rohož s integrovanou pojistnou hydroizolací rš přes 800 do 1000 mm</t>
  </si>
  <si>
    <t>1352524399</t>
  </si>
  <si>
    <t>47,337*1,15</t>
  </si>
  <si>
    <t>43</t>
  </si>
  <si>
    <t>764141411</t>
  </si>
  <si>
    <t>Krytina střechy rovné drážkováním ze svitků z TiZn předzvětralého plechu rš 670 mm sklonu do 30°</t>
  </si>
  <si>
    <t>-1938672256</t>
  </si>
  <si>
    <t>45</t>
  </si>
  <si>
    <t>764242430</t>
  </si>
  <si>
    <t>Oplechování rovné okapové hrany z TiZn předzvětralého plechu rš 120 mm</t>
  </si>
  <si>
    <t>-424628049</t>
  </si>
  <si>
    <t>(7,39+5,1)*2*1,15</t>
  </si>
  <si>
    <t>46</t>
  </si>
  <si>
    <t>764541414</t>
  </si>
  <si>
    <t>Žlab podokapní hranatý z TiZn předzvětralého plechu rš 330 mm</t>
  </si>
  <si>
    <t>497371013</t>
  </si>
  <si>
    <t>5,1*1,15</t>
  </si>
  <si>
    <t>47</t>
  </si>
  <si>
    <t>764548403</t>
  </si>
  <si>
    <t>Hranatý svod včetně objímek, kolen, odskoků z TiZn předzvětralého plechu o straně 100 mm</t>
  </si>
  <si>
    <t>-2132311112</t>
  </si>
  <si>
    <t>3,2*1,15</t>
  </si>
  <si>
    <t>57</t>
  </si>
  <si>
    <t>998764101</t>
  </si>
  <si>
    <t>Přesun hmot tonážní pro konstrukce klempířské v objektech v do 6 m</t>
  </si>
  <si>
    <t>-1161811574</t>
  </si>
  <si>
    <t>766</t>
  </si>
  <si>
    <t>Konstrukce truhlářské</t>
  </si>
  <si>
    <t>48</t>
  </si>
  <si>
    <t>766660001R</t>
  </si>
  <si>
    <t>Jednokřídlé dřevěné rámové dveře sv. 700*2000 mm s obložkami, včetně montáže a kování</t>
  </si>
  <si>
    <t>-244114839</t>
  </si>
  <si>
    <t>49</t>
  </si>
  <si>
    <t>766811111R</t>
  </si>
  <si>
    <t>Kuchyňská spodní skříňka se zásuvkami 600* 600 mm včetně montáže</t>
  </si>
  <si>
    <t>101756580</t>
  </si>
  <si>
    <t>50</t>
  </si>
  <si>
    <t>766811111R1</t>
  </si>
  <si>
    <t>Kuchyňská spodní skříňka dřezová 600* 600 mm včetně montáže</t>
  </si>
  <si>
    <t>1863806758</t>
  </si>
  <si>
    <t>51</t>
  </si>
  <si>
    <t>766811111R2</t>
  </si>
  <si>
    <t>Kuchyňská horní skříňka policová 600* 400 mm včetně montáže</t>
  </si>
  <si>
    <t>2089657047</t>
  </si>
  <si>
    <t>58</t>
  </si>
  <si>
    <t>998766101</t>
  </si>
  <si>
    <t>Přesun hmot tonážní pro kce truhlářské v objektech v do 6 m</t>
  </si>
  <si>
    <t>-2095603787</t>
  </si>
  <si>
    <t>783</t>
  </si>
  <si>
    <t>Dokončovací práce - nátěry</t>
  </si>
  <si>
    <t>37</t>
  </si>
  <si>
    <t>783268111</t>
  </si>
  <si>
    <t>Lazurovací dvojnásobný olejový nátěr tesařských konstrukcí</t>
  </si>
  <si>
    <t>1433390673</t>
  </si>
  <si>
    <t>VRN</t>
  </si>
  <si>
    <t>Vedlejší rozpočtové náklady</t>
  </si>
  <si>
    <t>VRN1</t>
  </si>
  <si>
    <t>Průzkumné, geodetické a projektové práce</t>
  </si>
  <si>
    <t>65</t>
  </si>
  <si>
    <t>012103000R</t>
  </si>
  <si>
    <t>Geodetické práce před výstavbou - vytyčení stávajících inženýrských sítí</t>
  </si>
  <si>
    <t>1024</t>
  </si>
  <si>
    <t>162681127</t>
  </si>
  <si>
    <t>63</t>
  </si>
  <si>
    <t>012303000R</t>
  </si>
  <si>
    <t>Geodetické práce po výstavbě - geometrický plán</t>
  </si>
  <si>
    <t>1223704581</t>
  </si>
  <si>
    <t>66</t>
  </si>
  <si>
    <t>013254000</t>
  </si>
  <si>
    <t>Dokumentace skutečného provedení stavby</t>
  </si>
  <si>
    <t>-1865739830</t>
  </si>
  <si>
    <t>VRN3</t>
  </si>
  <si>
    <t>Zařízení staveniště</t>
  </si>
  <si>
    <t>64</t>
  </si>
  <si>
    <t>031203000R</t>
  </si>
  <si>
    <t>Průběžný úklid staveniště</t>
  </si>
  <si>
    <t>-609857269</t>
  </si>
  <si>
    <t>67</t>
  </si>
  <si>
    <t>032803000</t>
  </si>
  <si>
    <t>Ostatní vybavení staveniště - mobilní WC</t>
  </si>
  <si>
    <t>-1718410258</t>
  </si>
  <si>
    <t>VRN7</t>
  </si>
  <si>
    <t>Provozní vlivy</t>
  </si>
  <si>
    <t>68</t>
  </si>
  <si>
    <t>071002000</t>
  </si>
  <si>
    <t>Provoz investora, třetích osob</t>
  </si>
  <si>
    <t>…</t>
  </si>
  <si>
    <t>76893169</t>
  </si>
  <si>
    <t>Poznámka k položce:_x000D_
V objektu Českého rozhlasu probíhá radiové vysílání, čemuž je nutné přizpůsobit veškerou stavební činnost</t>
  </si>
  <si>
    <t>02 - Zpevněné plochy a zeleň</t>
  </si>
  <si>
    <t xml:space="preserve">    9 - Ostatní konstrukce a práce, bourání</t>
  </si>
  <si>
    <t xml:space="preserve">    767 - Konstrukce zámečnické</t>
  </si>
  <si>
    <t xml:space="preserve">    782 - Dokončovací práce - obklady z kamene</t>
  </si>
  <si>
    <t>111212351</t>
  </si>
  <si>
    <t>Odstranění nevhodných dřevin do 100 m2 v přes 1 m s odstraněním pařezů v rovině nebo svahu do 1:5</t>
  </si>
  <si>
    <t>2142030782</t>
  </si>
  <si>
    <t>121151104</t>
  </si>
  <si>
    <t>Sejmutí ornice plochy do 100 m2 tl vrstvy přes 200 do 250 mm strojně</t>
  </si>
  <si>
    <t>1289045805</t>
  </si>
  <si>
    <t>(3,8+13,1+41,2+5,1)*1,2</t>
  </si>
  <si>
    <t>122251101</t>
  </si>
  <si>
    <t>Odkopávky a prokopávky nezapažené v hornině třídy těžitelnosti I skupiny 3 objem do 20 m3 strojně</t>
  </si>
  <si>
    <t>80374708</t>
  </si>
  <si>
    <t>75,84*0,1</t>
  </si>
  <si>
    <t>3,7*0,24</t>
  </si>
  <si>
    <t>156,1*0,12</t>
  </si>
  <si>
    <t>-1023780839</t>
  </si>
  <si>
    <t>181311105</t>
  </si>
  <si>
    <t>Rozprostření ornice tl vrstvy přes 250 do 300 mm v rovině nebo ve svahu do 1:5 ručně</t>
  </si>
  <si>
    <t>144323535</t>
  </si>
  <si>
    <t>(6,5+(6,15+4,8))*1,15</t>
  </si>
  <si>
    <t>181411131</t>
  </si>
  <si>
    <t>Založení parkového trávníku výsevem pl do 1000 m2 v rovině a ve svahu do 1:5</t>
  </si>
  <si>
    <t>1576559871</t>
  </si>
  <si>
    <t>(6,5+(6,15+4,8))*1,15  "Z1"</t>
  </si>
  <si>
    <t>00572410</t>
  </si>
  <si>
    <t>osivo směs travní parková</t>
  </si>
  <si>
    <t>-767949581</t>
  </si>
  <si>
    <t>20,068*0,05</t>
  </si>
  <si>
    <t>183111012</t>
  </si>
  <si>
    <t>Rýhy pro výsadbu bez výměny půdy zeminy tř 1 až 4 hl do 0,4 m š přes 0,2 do 0,4 m v rovině a svahu do 1:5</t>
  </si>
  <si>
    <t>-1968820918</t>
  </si>
  <si>
    <t>(6,0+4,3+5,05+3,5+7,0)*1,15</t>
  </si>
  <si>
    <t>184102110</t>
  </si>
  <si>
    <t>Výsadba dřeviny s balem D do 0,1 m do jamky se zalitím v rovině a svahu do 1:5</t>
  </si>
  <si>
    <t>359725150</t>
  </si>
  <si>
    <t>Poznámka k položce:_x000D_
Z2</t>
  </si>
  <si>
    <t>02652025R</t>
  </si>
  <si>
    <t>okrasná třešeň v. 2,5 m</t>
  </si>
  <si>
    <t>-1784801614</t>
  </si>
  <si>
    <t>184102117</t>
  </si>
  <si>
    <t>Výsadba dřeviny s balem D přes 0,8 do 1 m do jamky se zalitím v rovině a svahu do 1:5</t>
  </si>
  <si>
    <t>161862230</t>
  </si>
  <si>
    <t>Poznámka k položce:_x000D_
Z3</t>
  </si>
  <si>
    <t>02650442</t>
  </si>
  <si>
    <t>habr obecný /Carpinus betulus/ 80-125cm</t>
  </si>
  <si>
    <t>-1414151613</t>
  </si>
  <si>
    <t>20</t>
  </si>
  <si>
    <t>451577877</t>
  </si>
  <si>
    <t>Podklad nebo lože pod dlažbu vodorovný nebo do sklonu 1:5 ze štěrkopísku tl přes 30 do 100 mm</t>
  </si>
  <si>
    <t>-713297505</t>
  </si>
  <si>
    <t>5,5*1,15</t>
  </si>
  <si>
    <t>561121111</t>
  </si>
  <si>
    <t>Podklad z mechanicky zpevněné zeminy MZ tl 150 mm</t>
  </si>
  <si>
    <t>860646286</t>
  </si>
  <si>
    <t>564801112</t>
  </si>
  <si>
    <t>Podklad ze štěrkodrtě ŠD tl 40 mm</t>
  </si>
  <si>
    <t>-295541216</t>
  </si>
  <si>
    <t>565211111</t>
  </si>
  <si>
    <t>Podklad ze štěrku částečně zpevněného cementovou maltou ŠCM tl 150 mm</t>
  </si>
  <si>
    <t>1790541187</t>
  </si>
  <si>
    <t>596212211</t>
  </si>
  <si>
    <t>Kladení zámkové dlažby pozemních komunikací tl 80 mm skupiny A pl do 100 m2</t>
  </si>
  <si>
    <t>1589912840</t>
  </si>
  <si>
    <t>91,15*1,15  "vnitřní dvůr"</t>
  </si>
  <si>
    <t>85,6*1,15  "přístupová komunikace"</t>
  </si>
  <si>
    <t>59245013</t>
  </si>
  <si>
    <t>dlažba zámková profilová 200x165x80mm přírodní</t>
  </si>
  <si>
    <t>-180531577</t>
  </si>
  <si>
    <t>-26327454</t>
  </si>
  <si>
    <t>742975199</t>
  </si>
  <si>
    <t>622331141</t>
  </si>
  <si>
    <t>Cementová omítka štuková dvouvrstvá vnějších stěn nanášená ručně</t>
  </si>
  <si>
    <t>-743608740</t>
  </si>
  <si>
    <t>1,5*(1,075*+0,48+0,91+0,48+1,085+0,48+0,91+0,48)*2*1,15</t>
  </si>
  <si>
    <t>632450134R</t>
  </si>
  <si>
    <t>Spádovaný cementový potěr tl přes 40 do 50 mm ze suchých směsí provedený v ploše</t>
  </si>
  <si>
    <t>-537780056</t>
  </si>
  <si>
    <t>((1,075*0,48)+(0,91*0,48)+(1,085*0,48)+(0,91*0,48))*1,15</t>
  </si>
  <si>
    <t>637311122</t>
  </si>
  <si>
    <t>Okapový chodník z betonových chodníkových obrubníků stojatých lože beton</t>
  </si>
  <si>
    <t>-389005433</t>
  </si>
  <si>
    <t>(5,05+6,15+3,5+7,3+0,3)*1,15  "vnitřní dvůr"</t>
  </si>
  <si>
    <t>Ostatní konstrukce a práce, bourání</t>
  </si>
  <si>
    <t>963042819</t>
  </si>
  <si>
    <t>Bourání schodišťových stupňů betonových zhotovených na místě</t>
  </si>
  <si>
    <t>-1950351004</t>
  </si>
  <si>
    <t>1,6+1,85</t>
  </si>
  <si>
    <t>965042241</t>
  </si>
  <si>
    <t>Bourání podkladů pod dlažby nebo mazanin betonových nebo z litého asfaltu tl přes 100 mm pl přes 4 m2</t>
  </si>
  <si>
    <t>408322448</t>
  </si>
  <si>
    <t>156,1*0,15</t>
  </si>
  <si>
    <t>965045111</t>
  </si>
  <si>
    <t>Bourání potěrů cementových nebo pískocementových tl do 50 mm pl do 1 m2</t>
  </si>
  <si>
    <t>-354451552</t>
  </si>
  <si>
    <t>965049112</t>
  </si>
  <si>
    <t>Příplatek k bourání betonových mazanin za bourání mazanin se svařovanou sítí tl přes 100 mm</t>
  </si>
  <si>
    <t>-474019321</t>
  </si>
  <si>
    <t>965081353</t>
  </si>
  <si>
    <t>Bourání podlah z dlaždic betonových, teracových nebo čedičových tl přes 40 mm plochy přes 1 m2</t>
  </si>
  <si>
    <t>1906220053</t>
  </si>
  <si>
    <t>978036191</t>
  </si>
  <si>
    <t>Otlučení (osekání) cementových omítek vnějších ploch v rozsahu přes 50 do 100 %</t>
  </si>
  <si>
    <t>-1251131997</t>
  </si>
  <si>
    <t>997013111</t>
  </si>
  <si>
    <t>Vnitrostaveništní doprava suti a vybouraných hmot pro budovy v do 6 m s použitím mechanizace</t>
  </si>
  <si>
    <t>1085433089</t>
  </si>
  <si>
    <t>497448014</t>
  </si>
  <si>
    <t>1210570689</t>
  </si>
  <si>
    <t>44,173*10 'Přepočtené koeficientem množství</t>
  </si>
  <si>
    <t>997013602</t>
  </si>
  <si>
    <t>Poplatek za uložení na skládce (skládkovné) stavebního odpadu železobetonového kód odpadu 17 01 01</t>
  </si>
  <si>
    <t>1435418217</t>
  </si>
  <si>
    <t>997013631</t>
  </si>
  <si>
    <t>Poplatek za uložení na skládce (skládkovné) stavebního odpadu směsného kód odpadu 17 09 04</t>
  </si>
  <si>
    <t>2024742689</t>
  </si>
  <si>
    <t>-124569664</t>
  </si>
  <si>
    <t>767</t>
  </si>
  <si>
    <t>Konstrukce zámečnické</t>
  </si>
  <si>
    <t>998767101</t>
  </si>
  <si>
    <t>Přesun hmot tonážní pro zámečnické konstrukce v objektech v do 6 m</t>
  </si>
  <si>
    <t>1017638629</t>
  </si>
  <si>
    <t>ZA3a</t>
  </si>
  <si>
    <t>Ocelový pozinkovaný svařovaný podlahový rošt tl. 30 mm  sv. 1135x540 mm</t>
  </si>
  <si>
    <t>-1088702073</t>
  </si>
  <si>
    <t>ZA3b</t>
  </si>
  <si>
    <t>Ocelový pozinkovaný svařovaný podlahový rošt tl. 30 mm  sv. 970x540 mm</t>
  </si>
  <si>
    <t>-1884068564</t>
  </si>
  <si>
    <t>25</t>
  </si>
  <si>
    <t>ZA3c</t>
  </si>
  <si>
    <t>Ocelový pozinkovaný svařovaný podlahový rošt tl. 30 mm  sv. 1145x540 mm</t>
  </si>
  <si>
    <t>622950006</t>
  </si>
  <si>
    <t>ZA3d</t>
  </si>
  <si>
    <t>-1184977597</t>
  </si>
  <si>
    <t>782</t>
  </si>
  <si>
    <t>Dokončovací práce - obklady z kamene</t>
  </si>
  <si>
    <t>998782101</t>
  </si>
  <si>
    <t>Přesun hmot tonážní pro obklady kamenné v objektech v do 6 m</t>
  </si>
  <si>
    <t>-1478916926</t>
  </si>
  <si>
    <t>KA1a</t>
  </si>
  <si>
    <t>Kamenná obruba s polodrážkou zhotovená z trvanlivého křemenného pískovce 210x180x540 mm</t>
  </si>
  <si>
    <t>74785236</t>
  </si>
  <si>
    <t>KA1b</t>
  </si>
  <si>
    <t>Kamenná obruba s polodrážkou zhotovená z trvanlivého křemenného pískovce 210x180x1500 mm</t>
  </si>
  <si>
    <t>312916958</t>
  </si>
  <si>
    <t>KA1c</t>
  </si>
  <si>
    <t>Kamenná obruba s polodrážkou zhotovená z trvanlivého křemenného pískovce 210x180x1330 mm</t>
  </si>
  <si>
    <t>1721045891</t>
  </si>
  <si>
    <t>33</t>
  </si>
  <si>
    <t>KA2a</t>
  </si>
  <si>
    <t>Nový žulový profilovaný stupeň 400*200*1600 mm</t>
  </si>
  <si>
    <t>-44791674</t>
  </si>
  <si>
    <t>KA2b</t>
  </si>
  <si>
    <t>Nový žulový profilovaný stupeň 400*200*1850 mm</t>
  </si>
  <si>
    <t>-1502193138</t>
  </si>
  <si>
    <t>03 - Ohrazení a brána</t>
  </si>
  <si>
    <t>622321141</t>
  </si>
  <si>
    <t>Vápenocementová omítka štuková dvouvrstvá vnějších stěn nanášená ručně</t>
  </si>
  <si>
    <t>-153578624</t>
  </si>
  <si>
    <t>2,0*(2,6+3,15+3,15+3,15+2,9+0,5+0,3+1,95+1,52+1,65+1,75+1,65+3,25+1,45+1,62+1,86)*1,15</t>
  </si>
  <si>
    <t>623321141</t>
  </si>
  <si>
    <t>Vápenocementová omítka štuková dvouvrstvá vnějších pilířů nebo sloupů nanášená ručně</t>
  </si>
  <si>
    <t>1794099165</t>
  </si>
  <si>
    <t>2,3*((0,45+0,6+0,6+0,45)*4+(0,45+0,6+0,45)+(0,45+0,3+0,45)*10)*1,15</t>
  </si>
  <si>
    <t>391660688</t>
  </si>
  <si>
    <t>-35061433</t>
  </si>
  <si>
    <t>567077794</t>
  </si>
  <si>
    <t>962032240</t>
  </si>
  <si>
    <t>Bourání zdiva z cihel pálených nebo vápenopískových na MC do 1 m3</t>
  </si>
  <si>
    <t>-1322886199</t>
  </si>
  <si>
    <t>0,15*1,0*2,0*2*1,15</t>
  </si>
  <si>
    <t>Otlučení (osekání) cementových omítek vnějších ploch v rozsahu do 100 %</t>
  </si>
  <si>
    <t>523111198</t>
  </si>
  <si>
    <t>74,635+57,926</t>
  </si>
  <si>
    <t>-121916781</t>
  </si>
  <si>
    <t>743397422</t>
  </si>
  <si>
    <t>-1637655997</t>
  </si>
  <si>
    <t>8,426*10 'Přepočtené koeficientem množství</t>
  </si>
  <si>
    <t>2071902140</t>
  </si>
  <si>
    <t>762331812</t>
  </si>
  <si>
    <t>Demontáž vázaných kcí krovů z hranolů průřezové pl přes 120 do 224 cm2</t>
  </si>
  <si>
    <t>1404667041</t>
  </si>
  <si>
    <t>4,15</t>
  </si>
  <si>
    <t>762341811</t>
  </si>
  <si>
    <t>Demontáž bednění střech z prken</t>
  </si>
  <si>
    <t>733792015</t>
  </si>
  <si>
    <t>764001821</t>
  </si>
  <si>
    <t>Demontáž krytiny ze svitků nebo tabulí do suti</t>
  </si>
  <si>
    <t>-196283044</t>
  </si>
  <si>
    <t>4,15*1,2</t>
  </si>
  <si>
    <t>764002841</t>
  </si>
  <si>
    <t>Demontáž oplechování horních ploch zdí a nadezdívek do suti</t>
  </si>
  <si>
    <t>-906276305</t>
  </si>
  <si>
    <t>37,318+9,66</t>
  </si>
  <si>
    <t>764244305</t>
  </si>
  <si>
    <t>Oplechování horních ploch a nadezdívek bez rohů z TiZn lesklého plechu kotvené rš 400 mm</t>
  </si>
  <si>
    <t>1429341062</t>
  </si>
  <si>
    <t>(2,6+3,15+3,15+3,15+2,9+0,5+0,3+1,95+1,52+1,65+1,75+1,65+3,25+1,45+1,62+1,86)*1,15</t>
  </si>
  <si>
    <t>764244307</t>
  </si>
  <si>
    <t>Oplechování horních ploch a nadezdívek bez rohů z TiZn lesklého plechu kotvené rš 670 mm</t>
  </si>
  <si>
    <t>1893234190</t>
  </si>
  <si>
    <t>(1,2*4+0,6+0,3*10)*1,15</t>
  </si>
  <si>
    <t>764245345</t>
  </si>
  <si>
    <t>Příplatek za zvýšenou pracnost při oplechování rohů nadezdívek z TiZn lesklého plechu rš do 400 mm</t>
  </si>
  <si>
    <t>-1889335312</t>
  </si>
  <si>
    <t>16*4</t>
  </si>
  <si>
    <t>764245346</t>
  </si>
  <si>
    <t>Příplatek za zvýšenou pracnost při oplechování rohů nadezdívek z TiZn lesklého plechu rš přes 400 mm</t>
  </si>
  <si>
    <t>-898146397</t>
  </si>
  <si>
    <t>11*4+4*6</t>
  </si>
  <si>
    <t>-901163708</t>
  </si>
  <si>
    <t>-981866850</t>
  </si>
  <si>
    <t>B5</t>
  </si>
  <si>
    <t>Demontáž stávající železné brány a souvisejícího oplocení rozměru 5300*1500mm</t>
  </si>
  <si>
    <t>-652530435</t>
  </si>
  <si>
    <t>ZA4</t>
  </si>
  <si>
    <t>Brána s brankou pro pěší rozměru 2900*1700 mm</t>
  </si>
  <si>
    <t>-1253681196</t>
  </si>
  <si>
    <t>Poznámka k položce:_x000D_
kovová žaluziová brána s brankou pro pěší, kovová konstrukce brány bude opatřena žárovým zinkováním a systémovým syntetickým antikorozním nátěrem v antracitové barvě_x000D_
_x000D_
více kniha prvků ohrazení a mobiliáře</t>
  </si>
  <si>
    <t>04 - Mobiliář</t>
  </si>
  <si>
    <t>-1411216592</t>
  </si>
  <si>
    <t>-1356476153</t>
  </si>
  <si>
    <t>975240327</t>
  </si>
  <si>
    <t>0,3*10 'Přepočtené koeficientem množství</t>
  </si>
  <si>
    <t>-1574466303</t>
  </si>
  <si>
    <t>TR3</t>
  </si>
  <si>
    <t>Rozkládací zahradní nábytek 8*křeslo + 1* stůl</t>
  </si>
  <si>
    <t>kpl</t>
  </si>
  <si>
    <t>1586838000</t>
  </si>
  <si>
    <t>-715805067</t>
  </si>
  <si>
    <t>ZA10</t>
  </si>
  <si>
    <t>Úchyt pro zamykání přívěsného vozíku z pozinkované tyče D16 mm dl. 500 mm kotvené ve zdivu pomocí chemické kotvy</t>
  </si>
  <si>
    <t>-1568430242</t>
  </si>
  <si>
    <t xml:space="preserve">Poznámka k položce:_x000D_
_x000D_
</t>
  </si>
  <si>
    <t>ZA11</t>
  </si>
  <si>
    <t>Kovový stojanový popelník</t>
  </si>
  <si>
    <t>1305381686</t>
  </si>
  <si>
    <t>Poznámka k položce:_x000D_
více kniha prvků ohrazení a mobiliáře</t>
  </si>
  <si>
    <t>ZA5</t>
  </si>
  <si>
    <t>Pultový skleněný přístřešek (stříška nad dveře) 1500x900 mm, ušlechtilá ocel, čiré sklo včetně montáže</t>
  </si>
  <si>
    <t>-766376229</t>
  </si>
  <si>
    <t>ZA6</t>
  </si>
  <si>
    <t>Přístřešek pro jízdní kola 1800*4000*2500 mm (12 kol)</t>
  </si>
  <si>
    <t>188626935</t>
  </si>
  <si>
    <t>Poznámka k položce:_x000D_
nosná konstrukce přístřešku bude zhotovena z ocelových svařovaných profilů opatřených žárovým zinkováním a systémovým syntetickým antikorozním nátěrem_x000D_
pultová střecha, výplně bočnic a zadní stěny budou zhotoveny z komůrkového polykarbonátu tl. 10 mmm_x000D_
_x000D_
včetně uchycení přístřešku do betonových patek pomocí chemických kotev_x000D_
_x000D_
více kniha prvků ohrazení a mobiliáře</t>
  </si>
  <si>
    <t>ZA8</t>
  </si>
  <si>
    <t xml:space="preserve">Atypická akustická kovová skříň klimatizační jednotky rozměru 930*765*1680mm </t>
  </si>
  <si>
    <t>895523180</t>
  </si>
  <si>
    <t>Poznámka k položce:_x000D_
kovová skříň bude opatřena žárovým zinkováním a systémovým syntetickým antikorozním nátěrem_x000D_
včetně demontáže stávající kovové skříně; demontáže a zpětné montáže stávající klimatizační jednotky_x000D_
_x000D_
více kniha prvků ohrazení a mobiliáře</t>
  </si>
  <si>
    <t>BR</t>
  </si>
  <si>
    <t>Demontáž stávajícího přístřešku na kola s kovovou rámovou konstrukcí a střechou z vlnitého plechu 5030*1975*2100 mm</t>
  </si>
  <si>
    <t>-1843455735</t>
  </si>
  <si>
    <t>ZA7_</t>
  </si>
  <si>
    <t>Celokovová lavička 1600x460 mm</t>
  </si>
  <si>
    <t>-364409671</t>
  </si>
  <si>
    <t>ZA9</t>
  </si>
  <si>
    <t>Stávající skříň náhradního zdroje el energie 2700*1100*1350 mm bude doplněna novými atypickými akustickými žaluziemi 3*750*950+1*500*900 mm</t>
  </si>
  <si>
    <t>2132297883</t>
  </si>
  <si>
    <t>Poznámka k položce:_x000D_
systémový syntetický antikorozní nátěr v atracitové barvě_x000D_
_x000D_
více kniha prvků ohrazení a mobiliáře</t>
  </si>
  <si>
    <t>783314201</t>
  </si>
  <si>
    <t>Základní antikorozní jednonásobný syntetický standardní nátěr zámečnických konstrukcí</t>
  </si>
  <si>
    <t>-269093640</t>
  </si>
  <si>
    <t>2,7*1,1+2,7*1,35*2+1,1*1,35*2</t>
  </si>
  <si>
    <t>783317101</t>
  </si>
  <si>
    <t>Krycí jednonásobný syntetický standardní nátěr zámečnických konstrukcí</t>
  </si>
  <si>
    <t>913374774</t>
  </si>
  <si>
    <t>05 - Inženýrské sítě</t>
  </si>
  <si>
    <t>Soupis:</t>
  </si>
  <si>
    <t>05a - Vodovod a kanalizace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</si>
  <si>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</si>
  <si>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</si>
  <si>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</si>
  <si>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</t>
  </si>
  <si>
    <t>R1</t>
  </si>
  <si>
    <t xml:space="preserve">Drobný materiál (cca 2% z ceny VaK) </t>
  </si>
  <si>
    <t>ks</t>
  </si>
  <si>
    <t>769389020</t>
  </si>
  <si>
    <t>-582606815</t>
  </si>
  <si>
    <t>1667145916</t>
  </si>
  <si>
    <t>254572283</t>
  </si>
  <si>
    <t>1,686*10 'Přepočtené koeficientem množství</t>
  </si>
  <si>
    <t>751686436</t>
  </si>
  <si>
    <t>131203101</t>
  </si>
  <si>
    <t>Hloubení jam ručním nebo pneum nářadím v soudržných horninách tř. 3</t>
  </si>
  <si>
    <t>-191778703</t>
  </si>
  <si>
    <t>0,8*0,8*1,4*1,15</t>
  </si>
  <si>
    <t>1*1*1,4*1,15</t>
  </si>
  <si>
    <t>131203109</t>
  </si>
  <si>
    <t>Příplatek za lepivost u hloubení jam ručním nebo pneum nářadím v hornině tř. 3</t>
  </si>
  <si>
    <t>-1955375135</t>
  </si>
  <si>
    <t>132212101</t>
  </si>
  <si>
    <t>Hloubení rýh š do 600 mm ručním nebo pneum nářadím v soudržných horninách tř. 3</t>
  </si>
  <si>
    <t>540276822</t>
  </si>
  <si>
    <t>(1,0+17,0+1,0)*0,6*1,2</t>
  </si>
  <si>
    <t>(46,345+17,768+2,3)*0,6*1,2</t>
  </si>
  <si>
    <t>132212109</t>
  </si>
  <si>
    <t>Příplatek za lepivost u hloubení rýh š do 600 mm ručním nebo pneum nářadím v hornině tř. 3</t>
  </si>
  <si>
    <t>347149359</t>
  </si>
  <si>
    <t>171201211</t>
  </si>
  <si>
    <t>Poplatek za uložení stavebního odpadu - zeminy a kameniva na skládce</t>
  </si>
  <si>
    <t>-1214175748</t>
  </si>
  <si>
    <t>6,84*2</t>
  </si>
  <si>
    <t>0,8*0,8*1,4*1,15*2</t>
  </si>
  <si>
    <t>1*1*1,4*2</t>
  </si>
  <si>
    <t>23,081*2</t>
  </si>
  <si>
    <t>174101101</t>
  </si>
  <si>
    <t>Zásyp jam, šachet rýh nebo kolem objektů sypaninou se zhutněním</t>
  </si>
  <si>
    <t>-243148956</t>
  </si>
  <si>
    <t>(1,0+17,0+1,0)*0,6*0,6</t>
  </si>
  <si>
    <t>(46,345+17,768)*0,6*0,6</t>
  </si>
  <si>
    <t>451573111</t>
  </si>
  <si>
    <t>Lože pod potrubí otevřený výkop ze štěrkopísku</t>
  </si>
  <si>
    <t>1053686827</t>
  </si>
  <si>
    <t>(1,0+17,0+1,0)*0,6*0,6*1,15</t>
  </si>
  <si>
    <t>0,8*0,8*0,2</t>
  </si>
  <si>
    <t>0,7*1,2+0,2</t>
  </si>
  <si>
    <t>(46,345+17,768)*0,6*0,6*1,15</t>
  </si>
  <si>
    <t>612325111</t>
  </si>
  <si>
    <t>Vápenocementová hladká omítka rýh ve stěnách šířky do 150 mm</t>
  </si>
  <si>
    <t>2097874973</t>
  </si>
  <si>
    <t>5*0,07</t>
  </si>
  <si>
    <t>Trubní vedení</t>
  </si>
  <si>
    <t>871265211</t>
  </si>
  <si>
    <t>Kanalizační potrubí z tvrdého PVC jednovrstvé tuhost třídy SN4 DN 110</t>
  </si>
  <si>
    <t>-730467921</t>
  </si>
  <si>
    <t>871275211</t>
  </si>
  <si>
    <t>Kanalizační potrubí z tvrdého PVC jednovrstvé tuhost třídy SN4 DN 125</t>
  </si>
  <si>
    <t>641936237</t>
  </si>
  <si>
    <t>(9,1+2,5+5,4+2,6+4,4+1,2+1,5+6+7,6)*1,15</t>
  </si>
  <si>
    <t>871315241</t>
  </si>
  <si>
    <t>Kanalizační potrubí z tvrdého PVC vícevrstvé tuhost třídy SN12 DN 150</t>
  </si>
  <si>
    <t>-1631115504</t>
  </si>
  <si>
    <t>(3,25+12,2)*1,15</t>
  </si>
  <si>
    <t>890211811</t>
  </si>
  <si>
    <t>Bourání šachet z prostého betonu ručně obestavěného prostoru do 1,5 m3</t>
  </si>
  <si>
    <t>-551827471</t>
  </si>
  <si>
    <t>3,14*0,35*0,35*1,5</t>
  </si>
  <si>
    <t>894201120</t>
  </si>
  <si>
    <t>Dno šachet tl nad 200 mm z prostého betonu bez zvýšených nároků na prostředí tř. C 20/25</t>
  </si>
  <si>
    <t>-1181197439</t>
  </si>
  <si>
    <t>0,8*0,8*2</t>
  </si>
  <si>
    <t>1*1*0,2</t>
  </si>
  <si>
    <t>894812113</t>
  </si>
  <si>
    <t>Revizní a čistící šachta z PP šachtové dno DN 315/150 pravý a levý přítok</t>
  </si>
  <si>
    <t>469607862</t>
  </si>
  <si>
    <t>894812163</t>
  </si>
  <si>
    <t>Revizní a čistící šachta z PP DN 315 poklop litinový plný do teleskopické trubky pro třídu zatížení D400</t>
  </si>
  <si>
    <t>1625553364</t>
  </si>
  <si>
    <t>894812376</t>
  </si>
  <si>
    <t>Revizní a čistící šachta z PP DN 600 poklop litinový pro třídu zatížení D400 s betonovým prstencem</t>
  </si>
  <si>
    <t>-470417295</t>
  </si>
  <si>
    <t>899623161</t>
  </si>
  <si>
    <t>Obetonování potrubí nebo zdiva stok betonem prostým tř. C 20/25 v otevřeném výkopu</t>
  </si>
  <si>
    <t>-773702850</t>
  </si>
  <si>
    <t>34,27*0,3*0,2*1,15</t>
  </si>
  <si>
    <t>935113111</t>
  </si>
  <si>
    <t>Osazení odvodňovacího polymerbetonového žlabu s krycím roštem šířky do 200 mm</t>
  </si>
  <si>
    <t>1348957527</t>
  </si>
  <si>
    <t>(4,5+12,3+7,4+5,6)*1,15</t>
  </si>
  <si>
    <t>59227006</t>
  </si>
  <si>
    <t>žlab odvodňovací polymerbetonový se spádem dna 0,5% 1000x130x155/160mm</t>
  </si>
  <si>
    <t>-361870119</t>
  </si>
  <si>
    <t>56241025</t>
  </si>
  <si>
    <t>rošt můstkový D400 litina dl 0,5m oka 12/150 pro žlab PE š 150mm</t>
  </si>
  <si>
    <t>1166171593</t>
  </si>
  <si>
    <t>56241453</t>
  </si>
  <si>
    <t>vpusť s kalovým košem s předformovaným odtokem zátěž A15-D 400kN pro žlaby z PE š 150mm</t>
  </si>
  <si>
    <t>-1365161126</t>
  </si>
  <si>
    <t>974031132</t>
  </si>
  <si>
    <t>Vysekání rýh ve zdivu cihelném hl do 50 mm š do 70 mm</t>
  </si>
  <si>
    <t>-119067369</t>
  </si>
  <si>
    <t>721</t>
  </si>
  <si>
    <t>Zdravotechnika - vnitřní kanalizace</t>
  </si>
  <si>
    <t>721110806</t>
  </si>
  <si>
    <t>Demontáž potrubí kameninové do DN 200</t>
  </si>
  <si>
    <t>795986166</t>
  </si>
  <si>
    <t>9,1+2,5+5,4+2,6+4,4</t>
  </si>
  <si>
    <t>721174043.OSM</t>
  </si>
  <si>
    <t>Potrubí kanalizační připojovací Osma HT-Systém DN 50</t>
  </si>
  <si>
    <t>-1979503109</t>
  </si>
  <si>
    <t>721211502R</t>
  </si>
  <si>
    <t>Vpusť sklepní s vodorovným odtokem DN 110 mřížka litina 150x150</t>
  </si>
  <si>
    <t>1126807917</t>
  </si>
  <si>
    <t>721241102</t>
  </si>
  <si>
    <t>Lapač střešních splavenin z litiny DN 125</t>
  </si>
  <si>
    <t>-346424906</t>
  </si>
  <si>
    <t>721263101</t>
  </si>
  <si>
    <t>Klapka zpětná polypropylen PP s automatickým uzávěrem DN 110</t>
  </si>
  <si>
    <t>1949287699</t>
  </si>
  <si>
    <t>998721101</t>
  </si>
  <si>
    <t>Přesun hmot tonážní pro vnitřní kanalizace v objektech v do 6 m</t>
  </si>
  <si>
    <t>-2058169600</t>
  </si>
  <si>
    <t>722</t>
  </si>
  <si>
    <t>Zdravotechnika - vnitřní vodovod</t>
  </si>
  <si>
    <t>722174002</t>
  </si>
  <si>
    <t>Potrubí vodovodní plastové PPR svar polyfuze PN 16 D 20 x 2,8 mm</t>
  </si>
  <si>
    <t>-2064492679</t>
  </si>
  <si>
    <t>722176112</t>
  </si>
  <si>
    <t>Montáž potrubí plastové spojované svary polyfuzně do D 20 mm</t>
  </si>
  <si>
    <t>-1712576955</t>
  </si>
  <si>
    <t>(2,5+1,0+17,0+1,0+2,5+2,5)*1,15</t>
  </si>
  <si>
    <t>28615133R</t>
  </si>
  <si>
    <t>trubka vodovodní do země  PE DN 20</t>
  </si>
  <si>
    <t>-1217477037</t>
  </si>
  <si>
    <t>722221135</t>
  </si>
  <si>
    <t>Ventil výtokový G 3/4 s jedním závitem</t>
  </si>
  <si>
    <t>soubor</t>
  </si>
  <si>
    <t>-944033185</t>
  </si>
  <si>
    <t>722231142R</t>
  </si>
  <si>
    <t>Ventil  rohový G 3/4 s flexi hadicí</t>
  </si>
  <si>
    <t>-756092958</t>
  </si>
  <si>
    <t>722240122R</t>
  </si>
  <si>
    <t>Uzavírací kohout kulový  DN 20</t>
  </si>
  <si>
    <t>-853931933</t>
  </si>
  <si>
    <t>722240122R1</t>
  </si>
  <si>
    <t>Uzavírací kohout kulový  s vypouštěním</t>
  </si>
  <si>
    <t>513794339</t>
  </si>
  <si>
    <t>722262161R</t>
  </si>
  <si>
    <t xml:space="preserve">Vodoměr DN 20 Qn 1,5 m3/h </t>
  </si>
  <si>
    <t>967925676</t>
  </si>
  <si>
    <t>998722101</t>
  </si>
  <si>
    <t>Přesun hmot tonážní pro vnitřní vodovod v objektech v do 6 m</t>
  </si>
  <si>
    <t>1625718130</t>
  </si>
  <si>
    <t>725</t>
  </si>
  <si>
    <t xml:space="preserve">Zdravotechnika </t>
  </si>
  <si>
    <t>725311121</t>
  </si>
  <si>
    <t>Dřez jednoduchý nerezový se zápachovou uzávěrkou s odkapávací plochou 560x480 mm a miskou</t>
  </si>
  <si>
    <t>1925391452</t>
  </si>
  <si>
    <t>725531101R</t>
  </si>
  <si>
    <t>Elektrický tlakový průtokový ohřívač vody pro jedno odběrné místo / 3,5 kW kW</t>
  </si>
  <si>
    <t>1430641385</t>
  </si>
  <si>
    <t>725821326</t>
  </si>
  <si>
    <t>Baterie dřezová stojánková páková s otáčivým kulatým ústím a délkou ramínka 265 mm</t>
  </si>
  <si>
    <t>-78226749</t>
  </si>
  <si>
    <t>55166633R</t>
  </si>
  <si>
    <t>sifon dřezový</t>
  </si>
  <si>
    <t>-1211032771</t>
  </si>
  <si>
    <t>05b - Elektroinstalace</t>
  </si>
  <si>
    <t xml:space="preserve">    1000 - Ostatní práce</t>
  </si>
  <si>
    <t xml:space="preserve">    741 - Elektroinstalace </t>
  </si>
  <si>
    <t xml:space="preserve">    742 - Elektroinstalace - slaboproud</t>
  </si>
  <si>
    <t xml:space="preserve">    748 -  Elektromontáže - osvětlovací zařízení a svítidla</t>
  </si>
  <si>
    <t>2146573005</t>
  </si>
  <si>
    <t>0,6*1,0*(13,0+10,5+5,0+5,0+3,0+6,5)*1,2</t>
  </si>
  <si>
    <t>831880503</t>
  </si>
  <si>
    <t>-2092010852</t>
  </si>
  <si>
    <t>18,576*2</t>
  </si>
  <si>
    <t>425432900</t>
  </si>
  <si>
    <t>0,6*0,6*(13,0+10,5+5,0+5,0+3,0+6,5)*1,2</t>
  </si>
  <si>
    <t>451573111R</t>
  </si>
  <si>
    <t>Zásyp otevřený výkop z písku</t>
  </si>
  <si>
    <t>309125020</t>
  </si>
  <si>
    <t>0,6*0,4*(13,0+10,5+5,0+5,0+3,0+6,5)*1,2</t>
  </si>
  <si>
    <t>1000</t>
  </si>
  <si>
    <t>Ostatní práce</t>
  </si>
  <si>
    <t xml:space="preserve">Drobný materiál (cca 3% z ceny elektroinstalace) </t>
  </si>
  <si>
    <t>-1819238812</t>
  </si>
  <si>
    <t>741</t>
  </si>
  <si>
    <t xml:space="preserve">Elektroinstalace </t>
  </si>
  <si>
    <t>741110301</t>
  </si>
  <si>
    <t>Montáž trubka ochranná do krabic plastová tuhá D do 40 mm uložená pevně</t>
  </si>
  <si>
    <t>-977363589</t>
  </si>
  <si>
    <t>34571050</t>
  </si>
  <si>
    <t>trubka elektroinstalační ohebná EN 500 86-1141 D 16/21,2 mm</t>
  </si>
  <si>
    <t>2011255742</t>
  </si>
  <si>
    <t>741110442</t>
  </si>
  <si>
    <t>Montáž hadice ochranná pryžová s nasunutím do krabic D přes 40 do 63 mm uložená volně</t>
  </si>
  <si>
    <t>-405707393</t>
  </si>
  <si>
    <t>40 "ovládání brány"</t>
  </si>
  <si>
    <t>((2,5+10,5+5,0+5,0+3,0+6,5)+(6*1,0)+4,5+1,5+1,5)*1,2 "světelné okruhy vnější"</t>
  </si>
  <si>
    <t>(13,0+1,0+2,5+5*1,0)*1,2  "světelné okruhy vnější"</t>
  </si>
  <si>
    <t>(2,5+16,0+2,5)*1,2  "přívod"</t>
  </si>
  <si>
    <t>34571356</t>
  </si>
  <si>
    <t>trubka elektroinstalační ohebná dvouplášťová korugovaná D 100/120 mm, HDPE+LDPE</t>
  </si>
  <si>
    <t>-1615210965</t>
  </si>
  <si>
    <t>34571350</t>
  </si>
  <si>
    <t>trubka elektroinstalační ohebná dvouplášťová korugovaná D 32/40 mm, HDPE+LDPE</t>
  </si>
  <si>
    <t>-1383179451</t>
  </si>
  <si>
    <t>741122211</t>
  </si>
  <si>
    <t>Montáž kabel Cu plný kulatý žíla 3x1,5 až 6 mm2 uložený volně (CYKY)</t>
  </si>
  <si>
    <t>1646993669</t>
  </si>
  <si>
    <t>1,5+4,0+(4,5*2)*1,2  "světelné okruhy vnitřní"</t>
  </si>
  <si>
    <t>(3,5+1,5+(3*2,5))*1,2  "světelné okruhy vnitřní"</t>
  </si>
  <si>
    <t>(4,2+4,0+2,0+1,5+3,0+1,5)*1,2  "světelné okruhy vnitřní"</t>
  </si>
  <si>
    <t>(1,5+1,5+2,2+3,0+3,0)*1,2  "světelné okruhy vnitřní"</t>
  </si>
  <si>
    <t>(0,5+1,5+1,0+1,5+3,0)*1,2  "světelné okruhy vnitřní"</t>
  </si>
  <si>
    <t>(3,5+(2*1,5))*1,2  "přívod průtokový ohřívač"</t>
  </si>
  <si>
    <t>((0,5+4,2+4,0)+(10*1,5))*1,2  "zásuvkové obvody"</t>
  </si>
  <si>
    <t>34111030</t>
  </si>
  <si>
    <t>kabel silový s Cu jádrem 1 kV 3x1,5mm2</t>
  </si>
  <si>
    <t>1515351933</t>
  </si>
  <si>
    <t>34111036</t>
  </si>
  <si>
    <t>kabel silový s Cu jádrem 1 kV 3x2,5mm2</t>
  </si>
  <si>
    <t>975739570</t>
  </si>
  <si>
    <t>741122222</t>
  </si>
  <si>
    <t>Montáž kabel Cu plný kulatý žíla 4x10 mm2 uložený volně (CYKY)</t>
  </si>
  <si>
    <t>-1405721839</t>
  </si>
  <si>
    <t>34111076</t>
  </si>
  <si>
    <t>kabel silový s Cu jádrem 1 kV 4x10mm2</t>
  </si>
  <si>
    <t>979364306</t>
  </si>
  <si>
    <t>741122231</t>
  </si>
  <si>
    <t>Montáž kabel Cu plný kulatý žíla 5x1,5 až 2,5 mm2 uložený volně (CYKY)</t>
  </si>
  <si>
    <t>-402725033</t>
  </si>
  <si>
    <t>34111094</t>
  </si>
  <si>
    <t>kabel silový s Cu jádrem 1 kV 5x2,5mm2</t>
  </si>
  <si>
    <t>1798560169</t>
  </si>
  <si>
    <t>741210001</t>
  </si>
  <si>
    <t>Montáž rozvodnice oceloplechová nebo plastová běžná do 20 kg</t>
  </si>
  <si>
    <t>-203296456</t>
  </si>
  <si>
    <t>35713133</t>
  </si>
  <si>
    <t>rozvodnice zapuštěná, neprůhledné dveře, 2 řady, šířka 14 modulárních jednotek</t>
  </si>
  <si>
    <t>1786321714</t>
  </si>
  <si>
    <t>741310031</t>
  </si>
  <si>
    <t>Montáž vypínač nástěnný 1-jednopólový prostředí venkovní/mokré</t>
  </si>
  <si>
    <t>-210544139</t>
  </si>
  <si>
    <t>34535512R1</t>
  </si>
  <si>
    <t>kolébkový spínač jednopólový, IP44 na hořlavý materiál</t>
  </si>
  <si>
    <t>-1873090680</t>
  </si>
  <si>
    <t>34535512R</t>
  </si>
  <si>
    <t>kolébkový spínač schodišťový ř. 6 IP44 na hořlavý materiál</t>
  </si>
  <si>
    <t>1813526109</t>
  </si>
  <si>
    <t>741313081</t>
  </si>
  <si>
    <t>Montáž zásuvka chráněná v krabici šroubové připojení 2P prostředí venkovní, mokré se zapojením vodičů</t>
  </si>
  <si>
    <t>-1552205985</t>
  </si>
  <si>
    <t>35811473R</t>
  </si>
  <si>
    <t>zásuvka dvojitá kompletní včetně rámečku s přepěťovou ochrannou, IP44, na hořlavý podklad</t>
  </si>
  <si>
    <t>-1501805101</t>
  </si>
  <si>
    <t>741320101</t>
  </si>
  <si>
    <t>Montáž jistič jednopólový nn do 25 A bez krytu</t>
  </si>
  <si>
    <t>-1118554479</t>
  </si>
  <si>
    <t>35822109</t>
  </si>
  <si>
    <t>jistič 1pólový-charakteristika B 10A</t>
  </si>
  <si>
    <t>-1985675247</t>
  </si>
  <si>
    <t>35822111</t>
  </si>
  <si>
    <t>jistič 1pólový-charakteristika B 16A</t>
  </si>
  <si>
    <t>-940802641</t>
  </si>
  <si>
    <t>741321001</t>
  </si>
  <si>
    <t>Montáž proudových chráničů dvoupólových nn do 25 A bez krytu</t>
  </si>
  <si>
    <t>-1593156592</t>
  </si>
  <si>
    <t>R</t>
  </si>
  <si>
    <t>Proudový chránič</t>
  </si>
  <si>
    <t>643164102</t>
  </si>
  <si>
    <t>741322001</t>
  </si>
  <si>
    <t>Montáž svodiče bleskových proudů nn typ 1 jednopólových impulzní proud do 35 kA</t>
  </si>
  <si>
    <t>-1152963225</t>
  </si>
  <si>
    <t>354R1</t>
  </si>
  <si>
    <t>ochrana proti přepětí 2. stupeň</t>
  </si>
  <si>
    <t>-1721880842</t>
  </si>
  <si>
    <t>742220061R</t>
  </si>
  <si>
    <t>Montáž rozbočovací krabice</t>
  </si>
  <si>
    <t>-372992524</t>
  </si>
  <si>
    <t>40466042R</t>
  </si>
  <si>
    <t>rozbočovací krabice do dutých stěn KPRL</t>
  </si>
  <si>
    <t>-1418068391</t>
  </si>
  <si>
    <t>998741101</t>
  </si>
  <si>
    <t>Přesun hmot tonážní pro silnoproud v objektech v do 6 m</t>
  </si>
  <si>
    <t>1132188157</t>
  </si>
  <si>
    <t>R00</t>
  </si>
  <si>
    <t>Sada pro automatické ovládání brány</t>
  </si>
  <si>
    <t>sada</t>
  </si>
  <si>
    <t>-1599934840</t>
  </si>
  <si>
    <t xml:space="preserve">Poznámka k položce:_x000D_
Sada obsahuje:_x000D_
- 2 ks samosvorný elektromechanický pohon pro křídlovou bránu_x000D_
- 1 ks instalační krabice s řídící jednotkou_x000D_
- 1 ks (pár) - bezpečnostních fotobuněk PH5_x000D_
- 1 ks - PF2 - výstražná bezpečnostní lampa 24V_x000D_
- 1 ks odblokovací klíč pro nouzové otevření brány_x000D_
- 2 ks montážní konzoly pro pohon a bránové křídlo_x000D_
- 2 ks doplňky pro montáž pohonu_x000D_
- 1 ks sada kabelů pro dvoukřídlou bránu_x000D_
- 1 sada elektronického vrátného s kamerovým zvonkem_x000D_
- 2 ks čtečka čipových karet_x000D_
- 2 ks záložní akumulátor_x000D_
_x000D_
</t>
  </si>
  <si>
    <t>742</t>
  </si>
  <si>
    <t>Elektroinstalace - slaboproud</t>
  </si>
  <si>
    <t>742121001R</t>
  </si>
  <si>
    <t>Montáž datových kabelů</t>
  </si>
  <si>
    <t>657886786</t>
  </si>
  <si>
    <t>34111828</t>
  </si>
  <si>
    <t>kabel komunikační RJ45 UTP v délce 30m pro připojení sledovačů a ovládacích panelů</t>
  </si>
  <si>
    <t>-549054370</t>
  </si>
  <si>
    <t>1*1,2 'Přepočtené koeficientem množství</t>
  </si>
  <si>
    <t>34111825</t>
  </si>
  <si>
    <t>kabel komunikační RJ45 UTP v délce 10m pro připojení sledovačů a ovládacích panelů</t>
  </si>
  <si>
    <t>836402607</t>
  </si>
  <si>
    <t>748</t>
  </si>
  <si>
    <t xml:space="preserve"> Elektromontáže - osvětlovací zařízení a svítidla</t>
  </si>
  <si>
    <t>A - Venkovní závěsné svítidlo - koule E27, IP44, LED 1x 60W, včetně montáže</t>
  </si>
  <si>
    <t>538781611</t>
  </si>
  <si>
    <t>Poznámka k položce:_x000D_
více kniha svítidel</t>
  </si>
  <si>
    <t>B - Přisazené kuchyňské LED svítidlo, dl. 600 mm, IP44, LED 10W, včetně montáže</t>
  </si>
  <si>
    <t>-1200168990</t>
  </si>
  <si>
    <t>C - Přisazené nástropní LED svítidlo, IP44, LED 60W, včetně montáže</t>
  </si>
  <si>
    <t>-1200416674</t>
  </si>
  <si>
    <t>D - Přisazené nástropní LED svítidlo, IP44, LED 60W, včetně montáže</t>
  </si>
  <si>
    <t>-1934290993</t>
  </si>
  <si>
    <t>E - Venkovní nástěnné LED svítidlo, IP65, LED 14W, dl. 250 mm, včetně montáže</t>
  </si>
  <si>
    <t>-1066831218</t>
  </si>
  <si>
    <t>F - Venkovní fasádní LED svítidlo, IP65, 18W, včetně montáže</t>
  </si>
  <si>
    <t>723423369</t>
  </si>
  <si>
    <t>G - Zemní svítidlo kruhové, IP67, 9W, včetně montáže</t>
  </si>
  <si>
    <t>-910666543</t>
  </si>
  <si>
    <t>H - Zemní svítidlo kruhové, IP67, 4W, včetně montáže</t>
  </si>
  <si>
    <t>362255821</t>
  </si>
  <si>
    <t>CH - Venkovní lampa (sloupek), IP44, 10W, včetně montáže</t>
  </si>
  <si>
    <t>1259070800</t>
  </si>
  <si>
    <t>R2</t>
  </si>
  <si>
    <t>Pohybové čidlo, PIR senzor</t>
  </si>
  <si>
    <t>-1921269800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</si>
</sst>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1"/>
      <c r="AL5" s="21"/>
      <c r="AM5" s="21"/>
      <c r="AN5" s="21"/>
      <c r="AO5" s="21"/>
      <c r="AP5" s="21"/>
      <c r="AQ5" s="21"/>
      <c r="AR5" s="19"/>
      <c r="BE5" s="27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1"/>
      <c r="AL6" s="21"/>
      <c r="AM6" s="21"/>
      <c r="AN6" s="21"/>
      <c r="AO6" s="21"/>
      <c r="AP6" s="21"/>
      <c r="AQ6" s="21"/>
      <c r="AR6" s="19"/>
      <c r="BE6" s="27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9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9"/>
      <c r="BS13" s="16" t="s">
        <v>6</v>
      </c>
    </row>
    <row r="14" spans="1:74" ht="12.75">
      <c r="B14" s="20"/>
      <c r="C14" s="21"/>
      <c r="D14" s="21"/>
      <c r="E14" s="284" t="s">
        <v>28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9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9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9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9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9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9"/>
    </row>
    <row r="23" spans="1:71" s="1" customFormat="1" ht="16.5" customHeight="1">
      <c r="B23" s="20"/>
      <c r="C23" s="21"/>
      <c r="D23" s="21"/>
      <c r="E23" s="286" t="s">
        <v>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1"/>
      <c r="AP23" s="21"/>
      <c r="AQ23" s="21"/>
      <c r="AR23" s="19"/>
      <c r="BE23" s="27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9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7">
        <f>ROUND(AG94,2)</f>
        <v>0</v>
      </c>
      <c r="AL26" s="288"/>
      <c r="AM26" s="288"/>
      <c r="AN26" s="288"/>
      <c r="AO26" s="288"/>
      <c r="AP26" s="35"/>
      <c r="AQ26" s="35"/>
      <c r="AR26" s="38"/>
      <c r="BE26" s="27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9" t="s">
        <v>35</v>
      </c>
      <c r="M28" s="289"/>
      <c r="N28" s="289"/>
      <c r="O28" s="289"/>
      <c r="P28" s="289"/>
      <c r="Q28" s="35"/>
      <c r="R28" s="35"/>
      <c r="S28" s="35"/>
      <c r="T28" s="35"/>
      <c r="U28" s="35"/>
      <c r="V28" s="35"/>
      <c r="W28" s="289" t="s">
        <v>36</v>
      </c>
      <c r="X28" s="289"/>
      <c r="Y28" s="289"/>
      <c r="Z28" s="289"/>
      <c r="AA28" s="289"/>
      <c r="AB28" s="289"/>
      <c r="AC28" s="289"/>
      <c r="AD28" s="289"/>
      <c r="AE28" s="289"/>
      <c r="AF28" s="35"/>
      <c r="AG28" s="35"/>
      <c r="AH28" s="35"/>
      <c r="AI28" s="35"/>
      <c r="AJ28" s="35"/>
      <c r="AK28" s="289" t="s">
        <v>37</v>
      </c>
      <c r="AL28" s="289"/>
      <c r="AM28" s="289"/>
      <c r="AN28" s="289"/>
      <c r="AO28" s="289"/>
      <c r="AP28" s="35"/>
      <c r="AQ28" s="35"/>
      <c r="AR28" s="38"/>
      <c r="BE28" s="279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92">
        <v>0.21</v>
      </c>
      <c r="M29" s="291"/>
      <c r="N29" s="291"/>
      <c r="O29" s="291"/>
      <c r="P29" s="291"/>
      <c r="Q29" s="40"/>
      <c r="R29" s="40"/>
      <c r="S29" s="40"/>
      <c r="T29" s="40"/>
      <c r="U29" s="40"/>
      <c r="V29" s="40"/>
      <c r="W29" s="290">
        <f>ROUND(AZ94, 2)</f>
        <v>0</v>
      </c>
      <c r="X29" s="291"/>
      <c r="Y29" s="291"/>
      <c r="Z29" s="291"/>
      <c r="AA29" s="291"/>
      <c r="AB29" s="291"/>
      <c r="AC29" s="291"/>
      <c r="AD29" s="291"/>
      <c r="AE29" s="291"/>
      <c r="AF29" s="40"/>
      <c r="AG29" s="40"/>
      <c r="AH29" s="40"/>
      <c r="AI29" s="40"/>
      <c r="AJ29" s="40"/>
      <c r="AK29" s="290">
        <f>ROUND(AV94, 2)</f>
        <v>0</v>
      </c>
      <c r="AL29" s="291"/>
      <c r="AM29" s="291"/>
      <c r="AN29" s="291"/>
      <c r="AO29" s="291"/>
      <c r="AP29" s="40"/>
      <c r="AQ29" s="40"/>
      <c r="AR29" s="41"/>
      <c r="BE29" s="280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92">
        <v>0.15</v>
      </c>
      <c r="M30" s="291"/>
      <c r="N30" s="291"/>
      <c r="O30" s="291"/>
      <c r="P30" s="291"/>
      <c r="Q30" s="40"/>
      <c r="R30" s="40"/>
      <c r="S30" s="40"/>
      <c r="T30" s="40"/>
      <c r="U30" s="40"/>
      <c r="V30" s="40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F30" s="40"/>
      <c r="AG30" s="40"/>
      <c r="AH30" s="40"/>
      <c r="AI30" s="40"/>
      <c r="AJ30" s="40"/>
      <c r="AK30" s="290">
        <f>ROUND(AW94, 2)</f>
        <v>0</v>
      </c>
      <c r="AL30" s="291"/>
      <c r="AM30" s="291"/>
      <c r="AN30" s="291"/>
      <c r="AO30" s="291"/>
      <c r="AP30" s="40"/>
      <c r="AQ30" s="40"/>
      <c r="AR30" s="41"/>
      <c r="BE30" s="280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92">
        <v>0.21</v>
      </c>
      <c r="M31" s="291"/>
      <c r="N31" s="291"/>
      <c r="O31" s="291"/>
      <c r="P31" s="291"/>
      <c r="Q31" s="40"/>
      <c r="R31" s="40"/>
      <c r="S31" s="40"/>
      <c r="T31" s="40"/>
      <c r="U31" s="40"/>
      <c r="V31" s="40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0"/>
      <c r="AG31" s="40"/>
      <c r="AH31" s="40"/>
      <c r="AI31" s="40"/>
      <c r="AJ31" s="40"/>
      <c r="AK31" s="290">
        <v>0</v>
      </c>
      <c r="AL31" s="291"/>
      <c r="AM31" s="291"/>
      <c r="AN31" s="291"/>
      <c r="AO31" s="291"/>
      <c r="AP31" s="40"/>
      <c r="AQ31" s="40"/>
      <c r="AR31" s="41"/>
      <c r="BE31" s="280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92">
        <v>0.15</v>
      </c>
      <c r="M32" s="291"/>
      <c r="N32" s="291"/>
      <c r="O32" s="291"/>
      <c r="P32" s="291"/>
      <c r="Q32" s="40"/>
      <c r="R32" s="40"/>
      <c r="S32" s="40"/>
      <c r="T32" s="40"/>
      <c r="U32" s="40"/>
      <c r="V32" s="40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0"/>
      <c r="AG32" s="40"/>
      <c r="AH32" s="40"/>
      <c r="AI32" s="40"/>
      <c r="AJ32" s="40"/>
      <c r="AK32" s="290">
        <v>0</v>
      </c>
      <c r="AL32" s="291"/>
      <c r="AM32" s="291"/>
      <c r="AN32" s="291"/>
      <c r="AO32" s="291"/>
      <c r="AP32" s="40"/>
      <c r="AQ32" s="40"/>
      <c r="AR32" s="41"/>
      <c r="BE32" s="280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92">
        <v>0</v>
      </c>
      <c r="M33" s="291"/>
      <c r="N33" s="291"/>
      <c r="O33" s="291"/>
      <c r="P33" s="291"/>
      <c r="Q33" s="40"/>
      <c r="R33" s="40"/>
      <c r="S33" s="40"/>
      <c r="T33" s="40"/>
      <c r="U33" s="40"/>
      <c r="V33" s="40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F33" s="40"/>
      <c r="AG33" s="40"/>
      <c r="AH33" s="40"/>
      <c r="AI33" s="40"/>
      <c r="AJ33" s="40"/>
      <c r="AK33" s="290">
        <v>0</v>
      </c>
      <c r="AL33" s="291"/>
      <c r="AM33" s="291"/>
      <c r="AN33" s="291"/>
      <c r="AO33" s="291"/>
      <c r="AP33" s="40"/>
      <c r="AQ33" s="40"/>
      <c r="AR33" s="41"/>
      <c r="BE33" s="28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9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96" t="s">
        <v>46</v>
      </c>
      <c r="Y35" s="294"/>
      <c r="Z35" s="294"/>
      <c r="AA35" s="294"/>
      <c r="AB35" s="294"/>
      <c r="AC35" s="44"/>
      <c r="AD35" s="44"/>
      <c r="AE35" s="44"/>
      <c r="AF35" s="44"/>
      <c r="AG35" s="44"/>
      <c r="AH35" s="44"/>
      <c r="AI35" s="44"/>
      <c r="AJ35" s="44"/>
      <c r="AK35" s="293">
        <f>SUM(AK26:AK33)</f>
        <v>0</v>
      </c>
      <c r="AL35" s="294"/>
      <c r="AM35" s="294"/>
      <c r="AN35" s="294"/>
      <c r="AO35" s="29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012021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Rekonstrukce a zvelebení dvora budovy Českého rozhlasu Hradec Králové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13. 8. 2021</v>
      </c>
      <c r="AN87" s="25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54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6" t="str">
        <f>IF(E20="","",E20)</f>
        <v>Ing. Miloš Kudrnovský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4" t="s">
        <v>55</v>
      </c>
      <c r="D92" s="265"/>
      <c r="E92" s="265"/>
      <c r="F92" s="265"/>
      <c r="G92" s="265"/>
      <c r="H92" s="72"/>
      <c r="I92" s="267" t="s">
        <v>56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6" t="s">
        <v>57</v>
      </c>
      <c r="AH92" s="265"/>
      <c r="AI92" s="265"/>
      <c r="AJ92" s="265"/>
      <c r="AK92" s="265"/>
      <c r="AL92" s="265"/>
      <c r="AM92" s="265"/>
      <c r="AN92" s="267" t="s">
        <v>58</v>
      </c>
      <c r="AO92" s="265"/>
      <c r="AP92" s="268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6">
        <f>ROUND(AG95+SUM(AG96:AG99),2)</f>
        <v>0</v>
      </c>
      <c r="AH94" s="276"/>
      <c r="AI94" s="276"/>
      <c r="AJ94" s="276"/>
      <c r="AK94" s="276"/>
      <c r="AL94" s="276"/>
      <c r="AM94" s="276"/>
      <c r="AN94" s="277">
        <f t="shared" ref="AN94:AN101" si="0">SUM(AG94,AT94)</f>
        <v>0</v>
      </c>
      <c r="AO94" s="277"/>
      <c r="AP94" s="277"/>
      <c r="AQ94" s="84" t="s">
        <v>1</v>
      </c>
      <c r="AR94" s="85"/>
      <c r="AS94" s="86">
        <f>ROUND(AS95+SUM(AS96:AS99),2)</f>
        <v>0</v>
      </c>
      <c r="AT94" s="87">
        <f t="shared" ref="AT94:AT101" si="1">ROUND(SUM(AV94:AW94),2)</f>
        <v>0</v>
      </c>
      <c r="AU94" s="88">
        <f>ROUND(AU95+SUM(AU96:AU99),5)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ROUND(AZ95+SUM(AZ96:AZ99),2)</f>
        <v>0</v>
      </c>
      <c r="BA94" s="87">
        <f>ROUND(BA95+SUM(BA96:BA99),2)</f>
        <v>0</v>
      </c>
      <c r="BB94" s="87">
        <f>ROUND(BB95+SUM(BB96:BB99),2)</f>
        <v>0</v>
      </c>
      <c r="BC94" s="87">
        <f>ROUND(BC95+SUM(BC96:BC99),2)</f>
        <v>0</v>
      </c>
      <c r="BD94" s="89">
        <f>ROUND(BD95+SUM(BD96:BD99),2)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69" t="s">
        <v>79</v>
      </c>
      <c r="E95" s="269"/>
      <c r="F95" s="269"/>
      <c r="G95" s="269"/>
      <c r="H95" s="269"/>
      <c r="I95" s="95"/>
      <c r="J95" s="269" t="s">
        <v>80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70">
        <f>'01 - Altán'!J30</f>
        <v>0</v>
      </c>
      <c r="AH95" s="271"/>
      <c r="AI95" s="271"/>
      <c r="AJ95" s="271"/>
      <c r="AK95" s="271"/>
      <c r="AL95" s="271"/>
      <c r="AM95" s="271"/>
      <c r="AN95" s="270">
        <f t="shared" si="0"/>
        <v>0</v>
      </c>
      <c r="AO95" s="271"/>
      <c r="AP95" s="271"/>
      <c r="AQ95" s="96" t="s">
        <v>81</v>
      </c>
      <c r="AR95" s="97"/>
      <c r="AS95" s="98">
        <v>0</v>
      </c>
      <c r="AT95" s="99">
        <f t="shared" si="1"/>
        <v>0</v>
      </c>
      <c r="AU95" s="100">
        <f>'01 - Altán'!P135</f>
        <v>0</v>
      </c>
      <c r="AV95" s="99">
        <f>'01 - Altán'!J33</f>
        <v>0</v>
      </c>
      <c r="AW95" s="99">
        <f>'01 - Altán'!J34</f>
        <v>0</v>
      </c>
      <c r="AX95" s="99">
        <f>'01 - Altán'!J35</f>
        <v>0</v>
      </c>
      <c r="AY95" s="99">
        <f>'01 - Altán'!J36</f>
        <v>0</v>
      </c>
      <c r="AZ95" s="99">
        <f>'01 - Altán'!F33</f>
        <v>0</v>
      </c>
      <c r="BA95" s="99">
        <f>'01 - Altán'!F34</f>
        <v>0</v>
      </c>
      <c r="BB95" s="99">
        <f>'01 - Altán'!F35</f>
        <v>0</v>
      </c>
      <c r="BC95" s="99">
        <f>'01 - Altán'!F36</f>
        <v>0</v>
      </c>
      <c r="BD95" s="101">
        <f>'01 - Altán'!F37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16.5" customHeight="1">
      <c r="A96" s="92" t="s">
        <v>78</v>
      </c>
      <c r="B96" s="93"/>
      <c r="C96" s="94"/>
      <c r="D96" s="269" t="s">
        <v>85</v>
      </c>
      <c r="E96" s="269"/>
      <c r="F96" s="269"/>
      <c r="G96" s="269"/>
      <c r="H96" s="269"/>
      <c r="I96" s="95"/>
      <c r="J96" s="269" t="s">
        <v>86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70">
        <f>'02 - Zpevněné plochy a zeleň'!J30</f>
        <v>0</v>
      </c>
      <c r="AH96" s="271"/>
      <c r="AI96" s="271"/>
      <c r="AJ96" s="271"/>
      <c r="AK96" s="271"/>
      <c r="AL96" s="271"/>
      <c r="AM96" s="271"/>
      <c r="AN96" s="270">
        <f t="shared" si="0"/>
        <v>0</v>
      </c>
      <c r="AO96" s="271"/>
      <c r="AP96" s="271"/>
      <c r="AQ96" s="96" t="s">
        <v>81</v>
      </c>
      <c r="AR96" s="97"/>
      <c r="AS96" s="98">
        <v>0</v>
      </c>
      <c r="AT96" s="99">
        <f t="shared" si="1"/>
        <v>0</v>
      </c>
      <c r="AU96" s="100">
        <f>'02 - Zpevněné plochy a zeleň'!P127</f>
        <v>0</v>
      </c>
      <c r="AV96" s="99">
        <f>'02 - Zpevněné plochy a zeleň'!J33</f>
        <v>0</v>
      </c>
      <c r="AW96" s="99">
        <f>'02 - Zpevněné plochy a zeleň'!J34</f>
        <v>0</v>
      </c>
      <c r="AX96" s="99">
        <f>'02 - Zpevněné plochy a zeleň'!J35</f>
        <v>0</v>
      </c>
      <c r="AY96" s="99">
        <f>'02 - Zpevněné plochy a zeleň'!J36</f>
        <v>0</v>
      </c>
      <c r="AZ96" s="99">
        <f>'02 - Zpevněné plochy a zeleň'!F33</f>
        <v>0</v>
      </c>
      <c r="BA96" s="99">
        <f>'02 - Zpevněné plochy a zeleň'!F34</f>
        <v>0</v>
      </c>
      <c r="BB96" s="99">
        <f>'02 - Zpevněné plochy a zeleň'!F35</f>
        <v>0</v>
      </c>
      <c r="BC96" s="99">
        <f>'02 - Zpevněné plochy a zeleň'!F36</f>
        <v>0</v>
      </c>
      <c r="BD96" s="101">
        <f>'02 - Zpevněné plochy a zeleň'!F37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16.5" customHeight="1">
      <c r="A97" s="92" t="s">
        <v>78</v>
      </c>
      <c r="B97" s="93"/>
      <c r="C97" s="94"/>
      <c r="D97" s="269" t="s">
        <v>88</v>
      </c>
      <c r="E97" s="269"/>
      <c r="F97" s="269"/>
      <c r="G97" s="269"/>
      <c r="H97" s="269"/>
      <c r="I97" s="95"/>
      <c r="J97" s="269" t="s">
        <v>89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70">
        <f>'03 - Ohrazení a brána'!J30</f>
        <v>0</v>
      </c>
      <c r="AH97" s="271"/>
      <c r="AI97" s="271"/>
      <c r="AJ97" s="271"/>
      <c r="AK97" s="271"/>
      <c r="AL97" s="271"/>
      <c r="AM97" s="271"/>
      <c r="AN97" s="270">
        <f t="shared" si="0"/>
        <v>0</v>
      </c>
      <c r="AO97" s="271"/>
      <c r="AP97" s="271"/>
      <c r="AQ97" s="96" t="s">
        <v>81</v>
      </c>
      <c r="AR97" s="97"/>
      <c r="AS97" s="98">
        <v>0</v>
      </c>
      <c r="AT97" s="99">
        <f t="shared" si="1"/>
        <v>0</v>
      </c>
      <c r="AU97" s="100">
        <f>'03 - Ohrazení a brána'!P124</f>
        <v>0</v>
      </c>
      <c r="AV97" s="99">
        <f>'03 - Ohrazení a brána'!J33</f>
        <v>0</v>
      </c>
      <c r="AW97" s="99">
        <f>'03 - Ohrazení a brána'!J34</f>
        <v>0</v>
      </c>
      <c r="AX97" s="99">
        <f>'03 - Ohrazení a brána'!J35</f>
        <v>0</v>
      </c>
      <c r="AY97" s="99">
        <f>'03 - Ohrazení a brána'!J36</f>
        <v>0</v>
      </c>
      <c r="AZ97" s="99">
        <f>'03 - Ohrazení a brána'!F33</f>
        <v>0</v>
      </c>
      <c r="BA97" s="99">
        <f>'03 - Ohrazení a brána'!F34</f>
        <v>0</v>
      </c>
      <c r="BB97" s="99">
        <f>'03 - Ohrazení a brána'!F35</f>
        <v>0</v>
      </c>
      <c r="BC97" s="99">
        <f>'03 - Ohrazení a brána'!F36</f>
        <v>0</v>
      </c>
      <c r="BD97" s="101">
        <f>'03 - Ohrazení a brána'!F37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16.5" customHeight="1">
      <c r="A98" s="92" t="s">
        <v>78</v>
      </c>
      <c r="B98" s="93"/>
      <c r="C98" s="94"/>
      <c r="D98" s="269" t="s">
        <v>91</v>
      </c>
      <c r="E98" s="269"/>
      <c r="F98" s="269"/>
      <c r="G98" s="269"/>
      <c r="H98" s="269"/>
      <c r="I98" s="95"/>
      <c r="J98" s="269" t="s">
        <v>92</v>
      </c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70">
        <f>'04 - Mobiliář'!J30</f>
        <v>0</v>
      </c>
      <c r="AH98" s="271"/>
      <c r="AI98" s="271"/>
      <c r="AJ98" s="271"/>
      <c r="AK98" s="271"/>
      <c r="AL98" s="271"/>
      <c r="AM98" s="271"/>
      <c r="AN98" s="270">
        <f t="shared" si="0"/>
        <v>0</v>
      </c>
      <c r="AO98" s="271"/>
      <c r="AP98" s="271"/>
      <c r="AQ98" s="96" t="s">
        <v>81</v>
      </c>
      <c r="AR98" s="97"/>
      <c r="AS98" s="98">
        <v>0</v>
      </c>
      <c r="AT98" s="99">
        <f t="shared" si="1"/>
        <v>0</v>
      </c>
      <c r="AU98" s="100">
        <f>'04 - Mobiliář'!P122</f>
        <v>0</v>
      </c>
      <c r="AV98" s="99">
        <f>'04 - Mobiliář'!J33</f>
        <v>0</v>
      </c>
      <c r="AW98" s="99">
        <f>'04 - Mobiliář'!J34</f>
        <v>0</v>
      </c>
      <c r="AX98" s="99">
        <f>'04 - Mobiliář'!J35</f>
        <v>0</v>
      </c>
      <c r="AY98" s="99">
        <f>'04 - Mobiliář'!J36</f>
        <v>0</v>
      </c>
      <c r="AZ98" s="99">
        <f>'04 - Mobiliář'!F33</f>
        <v>0</v>
      </c>
      <c r="BA98" s="99">
        <f>'04 - Mobiliář'!F34</f>
        <v>0</v>
      </c>
      <c r="BB98" s="99">
        <f>'04 - Mobiliář'!F35</f>
        <v>0</v>
      </c>
      <c r="BC98" s="99">
        <f>'04 - Mobiliář'!F36</f>
        <v>0</v>
      </c>
      <c r="BD98" s="101">
        <f>'04 - Mobiliář'!F37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7" customFormat="1" ht="16.5" customHeight="1">
      <c r="B99" s="93"/>
      <c r="C99" s="94"/>
      <c r="D99" s="269" t="s">
        <v>94</v>
      </c>
      <c r="E99" s="269"/>
      <c r="F99" s="269"/>
      <c r="G99" s="269"/>
      <c r="H99" s="269"/>
      <c r="I99" s="95"/>
      <c r="J99" s="269" t="s">
        <v>95</v>
      </c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72">
        <f>ROUND(SUM(AG100:AG101),2)</f>
        <v>0</v>
      </c>
      <c r="AH99" s="271"/>
      <c r="AI99" s="271"/>
      <c r="AJ99" s="271"/>
      <c r="AK99" s="271"/>
      <c r="AL99" s="271"/>
      <c r="AM99" s="271"/>
      <c r="AN99" s="270">
        <f t="shared" si="0"/>
        <v>0</v>
      </c>
      <c r="AO99" s="271"/>
      <c r="AP99" s="271"/>
      <c r="AQ99" s="96" t="s">
        <v>81</v>
      </c>
      <c r="AR99" s="97"/>
      <c r="AS99" s="98">
        <f>ROUND(SUM(AS100:AS101),2)</f>
        <v>0</v>
      </c>
      <c r="AT99" s="99">
        <f t="shared" si="1"/>
        <v>0</v>
      </c>
      <c r="AU99" s="100">
        <f>ROUND(SUM(AU100:AU101),5)</f>
        <v>0</v>
      </c>
      <c r="AV99" s="99">
        <f>ROUND(AZ99*L29,2)</f>
        <v>0</v>
      </c>
      <c r="AW99" s="99">
        <f>ROUND(BA99*L30,2)</f>
        <v>0</v>
      </c>
      <c r="AX99" s="99">
        <f>ROUND(BB99*L29,2)</f>
        <v>0</v>
      </c>
      <c r="AY99" s="99">
        <f>ROUND(BC99*L30,2)</f>
        <v>0</v>
      </c>
      <c r="AZ99" s="99">
        <f>ROUND(SUM(AZ100:AZ101),2)</f>
        <v>0</v>
      </c>
      <c r="BA99" s="99">
        <f>ROUND(SUM(BA100:BA101),2)</f>
        <v>0</v>
      </c>
      <c r="BB99" s="99">
        <f>ROUND(SUM(BB100:BB101),2)</f>
        <v>0</v>
      </c>
      <c r="BC99" s="99">
        <f>ROUND(SUM(BC100:BC101),2)</f>
        <v>0</v>
      </c>
      <c r="BD99" s="101">
        <f>ROUND(SUM(BD100:BD101),2)</f>
        <v>0</v>
      </c>
      <c r="BS99" s="102" t="s">
        <v>73</v>
      </c>
      <c r="BT99" s="102" t="s">
        <v>82</v>
      </c>
      <c r="BU99" s="102" t="s">
        <v>75</v>
      </c>
      <c r="BV99" s="102" t="s">
        <v>76</v>
      </c>
      <c r="BW99" s="102" t="s">
        <v>96</v>
      </c>
      <c r="BX99" s="102" t="s">
        <v>5</v>
      </c>
      <c r="CL99" s="102" t="s">
        <v>1</v>
      </c>
      <c r="CM99" s="102" t="s">
        <v>84</v>
      </c>
    </row>
    <row r="100" spans="1:91" s="4" customFormat="1" ht="16.5" customHeight="1">
      <c r="A100" s="92" t="s">
        <v>78</v>
      </c>
      <c r="B100" s="57"/>
      <c r="C100" s="103"/>
      <c r="D100" s="103"/>
      <c r="E100" s="275" t="s">
        <v>97</v>
      </c>
      <c r="F100" s="275"/>
      <c r="G100" s="275"/>
      <c r="H100" s="275"/>
      <c r="I100" s="275"/>
      <c r="J100" s="103"/>
      <c r="K100" s="275" t="s">
        <v>98</v>
      </c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3">
        <f>'05a - Vodovod a kanalizace'!J32</f>
        <v>0</v>
      </c>
      <c r="AH100" s="274"/>
      <c r="AI100" s="274"/>
      <c r="AJ100" s="274"/>
      <c r="AK100" s="274"/>
      <c r="AL100" s="274"/>
      <c r="AM100" s="274"/>
      <c r="AN100" s="273">
        <f t="shared" si="0"/>
        <v>0</v>
      </c>
      <c r="AO100" s="274"/>
      <c r="AP100" s="274"/>
      <c r="AQ100" s="104" t="s">
        <v>99</v>
      </c>
      <c r="AR100" s="59"/>
      <c r="AS100" s="105">
        <v>0</v>
      </c>
      <c r="AT100" s="106">
        <f t="shared" si="1"/>
        <v>0</v>
      </c>
      <c r="AU100" s="107">
        <f>'05a - Vodovod a kanalizace'!P130</f>
        <v>0</v>
      </c>
      <c r="AV100" s="106">
        <f>'05a - Vodovod a kanalizace'!J35</f>
        <v>0</v>
      </c>
      <c r="AW100" s="106">
        <f>'05a - Vodovod a kanalizace'!J36</f>
        <v>0</v>
      </c>
      <c r="AX100" s="106">
        <f>'05a - Vodovod a kanalizace'!J37</f>
        <v>0</v>
      </c>
      <c r="AY100" s="106">
        <f>'05a - Vodovod a kanalizace'!J38</f>
        <v>0</v>
      </c>
      <c r="AZ100" s="106">
        <f>'05a - Vodovod a kanalizace'!F35</f>
        <v>0</v>
      </c>
      <c r="BA100" s="106">
        <f>'05a - Vodovod a kanalizace'!F36</f>
        <v>0</v>
      </c>
      <c r="BB100" s="106">
        <f>'05a - Vodovod a kanalizace'!F37</f>
        <v>0</v>
      </c>
      <c r="BC100" s="106">
        <f>'05a - Vodovod a kanalizace'!F38</f>
        <v>0</v>
      </c>
      <c r="BD100" s="108">
        <f>'05a - Vodovod a kanalizace'!F39</f>
        <v>0</v>
      </c>
      <c r="BT100" s="109" t="s">
        <v>84</v>
      </c>
      <c r="BV100" s="109" t="s">
        <v>76</v>
      </c>
      <c r="BW100" s="109" t="s">
        <v>100</v>
      </c>
      <c r="BX100" s="109" t="s">
        <v>96</v>
      </c>
      <c r="CL100" s="109" t="s">
        <v>1</v>
      </c>
    </row>
    <row r="101" spans="1:91" s="4" customFormat="1" ht="16.5" customHeight="1">
      <c r="A101" s="92" t="s">
        <v>78</v>
      </c>
      <c r="B101" s="57"/>
      <c r="C101" s="103"/>
      <c r="D101" s="103"/>
      <c r="E101" s="275" t="s">
        <v>101</v>
      </c>
      <c r="F101" s="275"/>
      <c r="G101" s="275"/>
      <c r="H101" s="275"/>
      <c r="I101" s="275"/>
      <c r="J101" s="103"/>
      <c r="K101" s="275" t="s">
        <v>102</v>
      </c>
      <c r="L101" s="275"/>
      <c r="M101" s="275"/>
      <c r="N101" s="275"/>
      <c r="O101" s="275"/>
      <c r="P101" s="275"/>
      <c r="Q101" s="275"/>
      <c r="R101" s="275"/>
      <c r="S101" s="275"/>
      <c r="T101" s="275"/>
      <c r="U101" s="275"/>
      <c r="V101" s="275"/>
      <c r="W101" s="275"/>
      <c r="X101" s="275"/>
      <c r="Y101" s="275"/>
      <c r="Z101" s="275"/>
      <c r="AA101" s="275"/>
      <c r="AB101" s="275"/>
      <c r="AC101" s="275"/>
      <c r="AD101" s="275"/>
      <c r="AE101" s="275"/>
      <c r="AF101" s="275"/>
      <c r="AG101" s="273">
        <f>'05b - Elektroinstalace'!J32</f>
        <v>0</v>
      </c>
      <c r="AH101" s="274"/>
      <c r="AI101" s="274"/>
      <c r="AJ101" s="274"/>
      <c r="AK101" s="274"/>
      <c r="AL101" s="274"/>
      <c r="AM101" s="274"/>
      <c r="AN101" s="273">
        <f t="shared" si="0"/>
        <v>0</v>
      </c>
      <c r="AO101" s="274"/>
      <c r="AP101" s="274"/>
      <c r="AQ101" s="104" t="s">
        <v>99</v>
      </c>
      <c r="AR101" s="59"/>
      <c r="AS101" s="110">
        <v>0</v>
      </c>
      <c r="AT101" s="111">
        <f t="shared" si="1"/>
        <v>0</v>
      </c>
      <c r="AU101" s="112">
        <f>'05b - Elektroinstalace'!P128</f>
        <v>0</v>
      </c>
      <c r="AV101" s="111">
        <f>'05b - Elektroinstalace'!J35</f>
        <v>0</v>
      </c>
      <c r="AW101" s="111">
        <f>'05b - Elektroinstalace'!J36</f>
        <v>0</v>
      </c>
      <c r="AX101" s="111">
        <f>'05b - Elektroinstalace'!J37</f>
        <v>0</v>
      </c>
      <c r="AY101" s="111">
        <f>'05b - Elektroinstalace'!J38</f>
        <v>0</v>
      </c>
      <c r="AZ101" s="111">
        <f>'05b - Elektroinstalace'!F35</f>
        <v>0</v>
      </c>
      <c r="BA101" s="111">
        <f>'05b - Elektroinstalace'!F36</f>
        <v>0</v>
      </c>
      <c r="BB101" s="111">
        <f>'05b - Elektroinstalace'!F37</f>
        <v>0</v>
      </c>
      <c r="BC101" s="111">
        <f>'05b - Elektroinstalace'!F38</f>
        <v>0</v>
      </c>
      <c r="BD101" s="113">
        <f>'05b - Elektroinstalace'!F39</f>
        <v>0</v>
      </c>
      <c r="BT101" s="109" t="s">
        <v>84</v>
      </c>
      <c r="BV101" s="109" t="s">
        <v>76</v>
      </c>
      <c r="BW101" s="109" t="s">
        <v>103</v>
      </c>
      <c r="BX101" s="109" t="s">
        <v>96</v>
      </c>
      <c r="CL101" s="109" t="s">
        <v>1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OmGQ/xMTe6vv48I277xcCkn0yuVW9bzpso5JqylZVm+Nxwsh2INiGdKC+dSLxU6mQa14AtpSk/vOjaTLbMt8fg==" saltValue="pLMpHqtK7TkSgb/iB33vdad4pVeloO3Ab9SHwwtnOQbCUQwJuVsWyCtoTAtJ4EGW8K32xqExRP3Q1YAmnbYqXA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Altán'!C2" display="/"/>
    <hyperlink ref="A96" location="'02 - Zpevněné plochy a zeleň'!C2" display="/"/>
    <hyperlink ref="A97" location="'03 - Ohrazení a brána'!C2" display="/"/>
    <hyperlink ref="A98" location="'04 - Mobiliář'!C2" display="/"/>
    <hyperlink ref="A100" location="'05a - Vodovod a kanalizace'!C2" display="/"/>
    <hyperlink ref="A101" location="'05b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106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13. 8. 2021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26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27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8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29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26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31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32</v>
      </c>
      <c r="F24" s="33"/>
      <c r="G24" s="33"/>
      <c r="H24" s="33"/>
      <c r="I24" s="118" t="s">
        <v>26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4" t="s">
        <v>1</v>
      </c>
      <c r="F27" s="304"/>
      <c r="G27" s="304"/>
      <c r="H27" s="30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33"/>
      <c r="J30" s="125">
        <f>ROUND(J135,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6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38</v>
      </c>
      <c r="E33" s="118" t="s">
        <v>39</v>
      </c>
      <c r="F33" s="128">
        <f>ROUND((SUM(BE135:BE279)),  2)</f>
        <v>0</v>
      </c>
      <c r="G33" s="33"/>
      <c r="H33" s="33"/>
      <c r="I33" s="129">
        <v>0.21</v>
      </c>
      <c r="J33" s="128">
        <f>ROUND(((SUM(BE135:BE279))*I33),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40</v>
      </c>
      <c r="F34" s="128">
        <f>ROUND((SUM(BF135:BF279)),  2)</f>
        <v>0</v>
      </c>
      <c r="G34" s="33"/>
      <c r="H34" s="33"/>
      <c r="I34" s="129">
        <v>0.15</v>
      </c>
      <c r="J34" s="128">
        <f>ROUND(((SUM(BF135:BF279))*I34),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41</v>
      </c>
      <c r="F35" s="128">
        <f>ROUND((SUM(BG135:BG279)),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42</v>
      </c>
      <c r="F36" s="128">
        <f>ROUND((SUM(BH135:BH279)),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ROUND((SUM(BI135:BI279)),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44</v>
      </c>
      <c r="E39" s="132"/>
      <c r="F39" s="132"/>
      <c r="G39" s="133" t="s">
        <v>45</v>
      </c>
      <c r="H39" s="134" t="s">
        <v>46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3" t="str">
        <f>E9</f>
        <v>01 - Altán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13. 8. 2021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>Ing. Miloš Kudrnovský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J135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2:12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J136</f>
        <v>0</v>
      </c>
      <c r="K97" s="153"/>
      <c r="L97" s="157"/>
    </row>
    <row r="98" spans="2:12" s="10" customFormat="1" ht="19.899999999999999" customHeight="1">
      <c r="B98" s="158"/>
      <c r="C98" s="103"/>
      <c r="D98" s="159" t="s">
        <v>113</v>
      </c>
      <c r="E98" s="160"/>
      <c r="F98" s="160"/>
      <c r="G98" s="160"/>
      <c r="H98" s="160"/>
      <c r="I98" s="160"/>
      <c r="J98" s="161">
        <f>J141</f>
        <v>0</v>
      </c>
      <c r="K98" s="103"/>
      <c r="L98" s="162"/>
    </row>
    <row r="99" spans="2:12" s="10" customFormat="1" ht="19.899999999999999" customHeight="1">
      <c r="B99" s="158"/>
      <c r="C99" s="103"/>
      <c r="D99" s="159" t="s">
        <v>114</v>
      </c>
      <c r="E99" s="160"/>
      <c r="F99" s="160"/>
      <c r="G99" s="160"/>
      <c r="H99" s="160"/>
      <c r="I99" s="160"/>
      <c r="J99" s="161">
        <f>J147</f>
        <v>0</v>
      </c>
      <c r="K99" s="103"/>
      <c r="L99" s="162"/>
    </row>
    <row r="100" spans="2:12" s="10" customFormat="1" ht="19.899999999999999" customHeight="1">
      <c r="B100" s="158"/>
      <c r="C100" s="103"/>
      <c r="D100" s="159" t="s">
        <v>115</v>
      </c>
      <c r="E100" s="160"/>
      <c r="F100" s="160"/>
      <c r="G100" s="160"/>
      <c r="H100" s="160"/>
      <c r="I100" s="160"/>
      <c r="J100" s="161">
        <f>J166</f>
        <v>0</v>
      </c>
      <c r="K100" s="103"/>
      <c r="L100" s="162"/>
    </row>
    <row r="101" spans="2:12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J172</f>
        <v>0</v>
      </c>
      <c r="K101" s="103"/>
      <c r="L101" s="162"/>
    </row>
    <row r="102" spans="2:12" s="10" customFormat="1" ht="19.899999999999999" customHeight="1">
      <c r="B102" s="158"/>
      <c r="C102" s="103"/>
      <c r="D102" s="159" t="s">
        <v>117</v>
      </c>
      <c r="E102" s="160"/>
      <c r="F102" s="160"/>
      <c r="G102" s="160"/>
      <c r="H102" s="160"/>
      <c r="I102" s="160"/>
      <c r="J102" s="161">
        <f>J177</f>
        <v>0</v>
      </c>
      <c r="K102" s="103"/>
      <c r="L102" s="162"/>
    </row>
    <row r="103" spans="2:12" s="10" customFormat="1" ht="19.899999999999999" customHeight="1">
      <c r="B103" s="158"/>
      <c r="C103" s="103"/>
      <c r="D103" s="159" t="s">
        <v>118</v>
      </c>
      <c r="E103" s="160"/>
      <c r="F103" s="160"/>
      <c r="G103" s="160"/>
      <c r="H103" s="160"/>
      <c r="I103" s="160"/>
      <c r="J103" s="161">
        <f>J182</f>
        <v>0</v>
      </c>
      <c r="K103" s="103"/>
      <c r="L103" s="162"/>
    </row>
    <row r="104" spans="2:12" s="10" customFormat="1" ht="19.899999999999999" customHeight="1">
      <c r="B104" s="158"/>
      <c r="C104" s="103"/>
      <c r="D104" s="159" t="s">
        <v>119</v>
      </c>
      <c r="E104" s="160"/>
      <c r="F104" s="160"/>
      <c r="G104" s="160"/>
      <c r="H104" s="160"/>
      <c r="I104" s="160"/>
      <c r="J104" s="161">
        <f>J185</f>
        <v>0</v>
      </c>
      <c r="K104" s="103"/>
      <c r="L104" s="162"/>
    </row>
    <row r="105" spans="2:12" s="10" customFormat="1" ht="19.899999999999999" customHeight="1">
      <c r="B105" s="158"/>
      <c r="C105" s="103"/>
      <c r="D105" s="159" t="s">
        <v>120</v>
      </c>
      <c r="E105" s="160"/>
      <c r="F105" s="160"/>
      <c r="G105" s="160"/>
      <c r="H105" s="160"/>
      <c r="I105" s="160"/>
      <c r="J105" s="161">
        <f>J190</f>
        <v>0</v>
      </c>
      <c r="K105" s="103"/>
      <c r="L105" s="162"/>
    </row>
    <row r="106" spans="2:12" s="9" customFormat="1" ht="24.95" customHeight="1">
      <c r="B106" s="152"/>
      <c r="C106" s="153"/>
      <c r="D106" s="154" t="s">
        <v>121</v>
      </c>
      <c r="E106" s="155"/>
      <c r="F106" s="155"/>
      <c r="G106" s="155"/>
      <c r="H106" s="155"/>
      <c r="I106" s="155"/>
      <c r="J106" s="156">
        <f>J192</f>
        <v>0</v>
      </c>
      <c r="K106" s="153"/>
      <c r="L106" s="157"/>
    </row>
    <row r="107" spans="2:12" s="10" customFormat="1" ht="19.899999999999999" customHeight="1">
      <c r="B107" s="158"/>
      <c r="C107" s="103"/>
      <c r="D107" s="159" t="s">
        <v>122</v>
      </c>
      <c r="E107" s="160"/>
      <c r="F107" s="160"/>
      <c r="G107" s="160"/>
      <c r="H107" s="160"/>
      <c r="I107" s="160"/>
      <c r="J107" s="161">
        <f>J193</f>
        <v>0</v>
      </c>
      <c r="K107" s="103"/>
      <c r="L107" s="162"/>
    </row>
    <row r="108" spans="2:12" s="10" customFormat="1" ht="19.899999999999999" customHeight="1">
      <c r="B108" s="158"/>
      <c r="C108" s="103"/>
      <c r="D108" s="159" t="s">
        <v>123</v>
      </c>
      <c r="E108" s="160"/>
      <c r="F108" s="160"/>
      <c r="G108" s="160"/>
      <c r="H108" s="160"/>
      <c r="I108" s="160"/>
      <c r="J108" s="161">
        <f>J199</f>
        <v>0</v>
      </c>
      <c r="K108" s="103"/>
      <c r="L108" s="162"/>
    </row>
    <row r="109" spans="2:12" s="10" customFormat="1" ht="19.899999999999999" customHeight="1">
      <c r="B109" s="158"/>
      <c r="C109" s="103"/>
      <c r="D109" s="159" t="s">
        <v>124</v>
      </c>
      <c r="E109" s="160"/>
      <c r="F109" s="160"/>
      <c r="G109" s="160"/>
      <c r="H109" s="160"/>
      <c r="I109" s="160"/>
      <c r="J109" s="161">
        <f>J246</f>
        <v>0</v>
      </c>
      <c r="K109" s="103"/>
      <c r="L109" s="162"/>
    </row>
    <row r="110" spans="2:12" s="10" customFormat="1" ht="19.899999999999999" customHeight="1">
      <c r="B110" s="158"/>
      <c r="C110" s="103"/>
      <c r="D110" s="159" t="s">
        <v>125</v>
      </c>
      <c r="E110" s="160"/>
      <c r="F110" s="160"/>
      <c r="G110" s="160"/>
      <c r="H110" s="160"/>
      <c r="I110" s="160"/>
      <c r="J110" s="161">
        <f>J258</f>
        <v>0</v>
      </c>
      <c r="K110" s="103"/>
      <c r="L110" s="162"/>
    </row>
    <row r="111" spans="2:12" s="10" customFormat="1" ht="19.899999999999999" customHeight="1">
      <c r="B111" s="158"/>
      <c r="C111" s="103"/>
      <c r="D111" s="159" t="s">
        <v>126</v>
      </c>
      <c r="E111" s="160"/>
      <c r="F111" s="160"/>
      <c r="G111" s="160"/>
      <c r="H111" s="160"/>
      <c r="I111" s="160"/>
      <c r="J111" s="161">
        <f>J264</f>
        <v>0</v>
      </c>
      <c r="K111" s="103"/>
      <c r="L111" s="162"/>
    </row>
    <row r="112" spans="2:12" s="9" customFormat="1" ht="24.95" customHeight="1">
      <c r="B112" s="152"/>
      <c r="C112" s="153"/>
      <c r="D112" s="154" t="s">
        <v>127</v>
      </c>
      <c r="E112" s="155"/>
      <c r="F112" s="155"/>
      <c r="G112" s="155"/>
      <c r="H112" s="155"/>
      <c r="I112" s="155"/>
      <c r="J112" s="156">
        <f>J269</f>
        <v>0</v>
      </c>
      <c r="K112" s="153"/>
      <c r="L112" s="157"/>
    </row>
    <row r="113" spans="1:31" s="10" customFormat="1" ht="19.899999999999999" customHeight="1">
      <c r="B113" s="158"/>
      <c r="C113" s="103"/>
      <c r="D113" s="159" t="s">
        <v>128</v>
      </c>
      <c r="E113" s="160"/>
      <c r="F113" s="160"/>
      <c r="G113" s="160"/>
      <c r="H113" s="160"/>
      <c r="I113" s="160"/>
      <c r="J113" s="161">
        <f>J270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129</v>
      </c>
      <c r="E114" s="160"/>
      <c r="F114" s="160"/>
      <c r="G114" s="160"/>
      <c r="H114" s="160"/>
      <c r="I114" s="160"/>
      <c r="J114" s="161">
        <f>J274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130</v>
      </c>
      <c r="E115" s="160"/>
      <c r="F115" s="160"/>
      <c r="G115" s="160"/>
      <c r="H115" s="160"/>
      <c r="I115" s="160"/>
      <c r="J115" s="161">
        <f>J277</f>
        <v>0</v>
      </c>
      <c r="K115" s="103"/>
      <c r="L115" s="162"/>
    </row>
    <row r="116" spans="1:31" s="2" customFormat="1" ht="21.7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>
      <c r="A121" s="33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>
      <c r="A122" s="33"/>
      <c r="B122" s="34"/>
      <c r="C122" s="22" t="s">
        <v>131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6.25" customHeight="1">
      <c r="A125" s="33"/>
      <c r="B125" s="34"/>
      <c r="C125" s="35"/>
      <c r="D125" s="35"/>
      <c r="E125" s="305" t="str">
        <f>E7</f>
        <v>Rekonstrukce a zvelebení dvora budovy Českého rozhlasu Hradec Králové</v>
      </c>
      <c r="F125" s="306"/>
      <c r="G125" s="306"/>
      <c r="H125" s="306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105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5"/>
      <c r="D127" s="35"/>
      <c r="E127" s="253" t="str">
        <f>E9</f>
        <v>01 - Altán</v>
      </c>
      <c r="F127" s="307"/>
      <c r="G127" s="307"/>
      <c r="H127" s="307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5"/>
      <c r="E129" s="35"/>
      <c r="F129" s="26" t="str">
        <f>F12</f>
        <v xml:space="preserve"> </v>
      </c>
      <c r="G129" s="35"/>
      <c r="H129" s="35"/>
      <c r="I129" s="28" t="s">
        <v>22</v>
      </c>
      <c r="J129" s="65" t="str">
        <f>IF(J12="","",J12)</f>
        <v>13. 8. 2021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24</v>
      </c>
      <c r="D131" s="35"/>
      <c r="E131" s="35"/>
      <c r="F131" s="26" t="str">
        <f>E15</f>
        <v xml:space="preserve"> </v>
      </c>
      <c r="G131" s="35"/>
      <c r="H131" s="35"/>
      <c r="I131" s="28" t="s">
        <v>29</v>
      </c>
      <c r="J131" s="31" t="str">
        <f>E21</f>
        <v xml:space="preserve"> 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27</v>
      </c>
      <c r="D132" s="35"/>
      <c r="E132" s="35"/>
      <c r="F132" s="26" t="str">
        <f>IF(E18="","",E18)</f>
        <v>Vyplň údaj</v>
      </c>
      <c r="G132" s="35"/>
      <c r="H132" s="35"/>
      <c r="I132" s="28" t="s">
        <v>31</v>
      </c>
      <c r="J132" s="31" t="str">
        <f>E24</f>
        <v>Ing. Miloš Kudrnovský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63"/>
      <c r="B134" s="164"/>
      <c r="C134" s="165" t="s">
        <v>132</v>
      </c>
      <c r="D134" s="166" t="s">
        <v>59</v>
      </c>
      <c r="E134" s="166" t="s">
        <v>55</v>
      </c>
      <c r="F134" s="166" t="s">
        <v>56</v>
      </c>
      <c r="G134" s="166" t="s">
        <v>133</v>
      </c>
      <c r="H134" s="166" t="s">
        <v>134</v>
      </c>
      <c r="I134" s="166" t="s">
        <v>135</v>
      </c>
      <c r="J134" s="167" t="s">
        <v>109</v>
      </c>
      <c r="K134" s="168" t="s">
        <v>136</v>
      </c>
      <c r="L134" s="169"/>
      <c r="M134" s="74" t="s">
        <v>1</v>
      </c>
      <c r="N134" s="75" t="s">
        <v>38</v>
      </c>
      <c r="O134" s="75" t="s">
        <v>137</v>
      </c>
      <c r="P134" s="75" t="s">
        <v>138</v>
      </c>
      <c r="Q134" s="75" t="s">
        <v>139</v>
      </c>
      <c r="R134" s="75" t="s">
        <v>140</v>
      </c>
      <c r="S134" s="75" t="s">
        <v>141</v>
      </c>
      <c r="T134" s="76" t="s">
        <v>142</v>
      </c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</row>
    <row r="135" spans="1:65" s="2" customFormat="1" ht="22.9" customHeight="1">
      <c r="A135" s="33"/>
      <c r="B135" s="34"/>
      <c r="C135" s="81" t="s">
        <v>143</v>
      </c>
      <c r="D135" s="35"/>
      <c r="E135" s="35"/>
      <c r="F135" s="35"/>
      <c r="G135" s="35"/>
      <c r="H135" s="35"/>
      <c r="I135" s="35"/>
      <c r="J135" s="170">
        <f>BK135</f>
        <v>0</v>
      </c>
      <c r="K135" s="35"/>
      <c r="L135" s="38"/>
      <c r="M135" s="77"/>
      <c r="N135" s="171"/>
      <c r="O135" s="78"/>
      <c r="P135" s="172">
        <f>P136+P192+P269</f>
        <v>0</v>
      </c>
      <c r="Q135" s="78"/>
      <c r="R135" s="172">
        <f>R136+R192+R269</f>
        <v>62.52162345</v>
      </c>
      <c r="S135" s="78"/>
      <c r="T135" s="173">
        <f>T136+T192+T269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73</v>
      </c>
      <c r="AU135" s="16" t="s">
        <v>111</v>
      </c>
      <c r="BK135" s="174">
        <f>BK136+BK192+BK269</f>
        <v>0</v>
      </c>
    </row>
    <row r="136" spans="1:65" s="12" customFormat="1" ht="25.9" customHeight="1">
      <c r="B136" s="175"/>
      <c r="C136" s="176"/>
      <c r="D136" s="177" t="s">
        <v>73</v>
      </c>
      <c r="E136" s="178" t="s">
        <v>144</v>
      </c>
      <c r="F136" s="178" t="s">
        <v>145</v>
      </c>
      <c r="G136" s="176"/>
      <c r="H136" s="176"/>
      <c r="I136" s="179"/>
      <c r="J136" s="180">
        <f>BK136</f>
        <v>0</v>
      </c>
      <c r="K136" s="176"/>
      <c r="L136" s="181"/>
      <c r="M136" s="182"/>
      <c r="N136" s="183"/>
      <c r="O136" s="183"/>
      <c r="P136" s="184">
        <f>P137+SUM(P138:P141)+P147+P166+P172+P177+P182+P185+P190</f>
        <v>0</v>
      </c>
      <c r="Q136" s="183"/>
      <c r="R136" s="184">
        <f>R137+SUM(R138:R141)+R147+R166+R172+R177+R182+R185+R190</f>
        <v>56.758926119999998</v>
      </c>
      <c r="S136" s="183"/>
      <c r="T136" s="185">
        <f>T137+SUM(T138:T141)+T147+T166+T172+T177+T182+T185+T190</f>
        <v>0</v>
      </c>
      <c r="AR136" s="186" t="s">
        <v>82</v>
      </c>
      <c r="AT136" s="187" t="s">
        <v>73</v>
      </c>
      <c r="AU136" s="187" t="s">
        <v>74</v>
      </c>
      <c r="AY136" s="186" t="s">
        <v>146</v>
      </c>
      <c r="BK136" s="188">
        <f>BK137+SUM(BK138:BK141)+BK147+BK166+BK172+BK177+BK182+BK185+BK190</f>
        <v>0</v>
      </c>
    </row>
    <row r="137" spans="1:65" s="2" customFormat="1" ht="24.2" customHeight="1">
      <c r="A137" s="33"/>
      <c r="B137" s="34"/>
      <c r="C137" s="189" t="s">
        <v>147</v>
      </c>
      <c r="D137" s="189" t="s">
        <v>148</v>
      </c>
      <c r="E137" s="190" t="s">
        <v>149</v>
      </c>
      <c r="F137" s="191" t="s">
        <v>150</v>
      </c>
      <c r="G137" s="192" t="s">
        <v>151</v>
      </c>
      <c r="H137" s="193">
        <v>1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39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152</v>
      </c>
      <c r="AT137" s="201" t="s">
        <v>148</v>
      </c>
      <c r="AU137" s="201" t="s">
        <v>82</v>
      </c>
      <c r="AY137" s="16" t="s">
        <v>146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82</v>
      </c>
      <c r="BK137" s="202">
        <f>ROUND(I137*H137,2)</f>
        <v>0</v>
      </c>
      <c r="BL137" s="16" t="s">
        <v>152</v>
      </c>
      <c r="BM137" s="201" t="s">
        <v>153</v>
      </c>
    </row>
    <row r="138" spans="1:65" s="2" customFormat="1" ht="33" customHeight="1">
      <c r="A138" s="33"/>
      <c r="B138" s="34"/>
      <c r="C138" s="189" t="s">
        <v>154</v>
      </c>
      <c r="D138" s="189" t="s">
        <v>148</v>
      </c>
      <c r="E138" s="190" t="s">
        <v>155</v>
      </c>
      <c r="F138" s="191" t="s">
        <v>156</v>
      </c>
      <c r="G138" s="192" t="s">
        <v>151</v>
      </c>
      <c r="H138" s="193">
        <v>90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39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152</v>
      </c>
      <c r="AT138" s="201" t="s">
        <v>148</v>
      </c>
      <c r="AU138" s="201" t="s">
        <v>82</v>
      </c>
      <c r="AY138" s="16" t="s">
        <v>146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82</v>
      </c>
      <c r="BK138" s="202">
        <f>ROUND(I138*H138,2)</f>
        <v>0</v>
      </c>
      <c r="BL138" s="16" t="s">
        <v>152</v>
      </c>
      <c r="BM138" s="201" t="s">
        <v>157</v>
      </c>
    </row>
    <row r="139" spans="1:65" s="13" customFormat="1" ht="11.25">
      <c r="B139" s="203"/>
      <c r="C139" s="204"/>
      <c r="D139" s="205" t="s">
        <v>158</v>
      </c>
      <c r="E139" s="206" t="s">
        <v>1</v>
      </c>
      <c r="F139" s="207" t="s">
        <v>159</v>
      </c>
      <c r="G139" s="204"/>
      <c r="H139" s="208">
        <v>90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158</v>
      </c>
      <c r="AU139" s="214" t="s">
        <v>82</v>
      </c>
      <c r="AV139" s="13" t="s">
        <v>84</v>
      </c>
      <c r="AW139" s="13" t="s">
        <v>30</v>
      </c>
      <c r="AX139" s="13" t="s">
        <v>82</v>
      </c>
      <c r="AY139" s="214" t="s">
        <v>146</v>
      </c>
    </row>
    <row r="140" spans="1:65" s="2" customFormat="1" ht="33" customHeight="1">
      <c r="A140" s="33"/>
      <c r="B140" s="34"/>
      <c r="C140" s="189" t="s">
        <v>160</v>
      </c>
      <c r="D140" s="189" t="s">
        <v>148</v>
      </c>
      <c r="E140" s="190" t="s">
        <v>161</v>
      </c>
      <c r="F140" s="191" t="s">
        <v>162</v>
      </c>
      <c r="G140" s="192" t="s">
        <v>151</v>
      </c>
      <c r="H140" s="193">
        <v>1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39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152</v>
      </c>
      <c r="AT140" s="201" t="s">
        <v>148</v>
      </c>
      <c r="AU140" s="201" t="s">
        <v>82</v>
      </c>
      <c r="AY140" s="16" t="s">
        <v>146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82</v>
      </c>
      <c r="BK140" s="202">
        <f>ROUND(I140*H140,2)</f>
        <v>0</v>
      </c>
      <c r="BL140" s="16" t="s">
        <v>152</v>
      </c>
      <c r="BM140" s="201" t="s">
        <v>163</v>
      </c>
    </row>
    <row r="141" spans="1:65" s="12" customFormat="1" ht="22.9" customHeight="1">
      <c r="B141" s="175"/>
      <c r="C141" s="176"/>
      <c r="D141" s="177" t="s">
        <v>73</v>
      </c>
      <c r="E141" s="215" t="s">
        <v>82</v>
      </c>
      <c r="F141" s="215" t="s">
        <v>164</v>
      </c>
      <c r="G141" s="176"/>
      <c r="H141" s="176"/>
      <c r="I141" s="179"/>
      <c r="J141" s="216">
        <f>BK141</f>
        <v>0</v>
      </c>
      <c r="K141" s="176"/>
      <c r="L141" s="181"/>
      <c r="M141" s="182"/>
      <c r="N141" s="183"/>
      <c r="O141" s="183"/>
      <c r="P141" s="184">
        <f>SUM(P142:P146)</f>
        <v>0</v>
      </c>
      <c r="Q141" s="183"/>
      <c r="R141" s="184">
        <f>SUM(R142:R146)</f>
        <v>0</v>
      </c>
      <c r="S141" s="183"/>
      <c r="T141" s="185">
        <f>SUM(T142:T146)</f>
        <v>0</v>
      </c>
      <c r="AR141" s="186" t="s">
        <v>82</v>
      </c>
      <c r="AT141" s="187" t="s">
        <v>73</v>
      </c>
      <c r="AU141" s="187" t="s">
        <v>82</v>
      </c>
      <c r="AY141" s="186" t="s">
        <v>146</v>
      </c>
      <c r="BK141" s="188">
        <f>SUM(BK142:BK146)</f>
        <v>0</v>
      </c>
    </row>
    <row r="142" spans="1:65" s="2" customFormat="1" ht="24.2" customHeight="1">
      <c r="A142" s="33"/>
      <c r="B142" s="34"/>
      <c r="C142" s="189" t="s">
        <v>165</v>
      </c>
      <c r="D142" s="189" t="s">
        <v>148</v>
      </c>
      <c r="E142" s="190" t="s">
        <v>166</v>
      </c>
      <c r="F142" s="191" t="s">
        <v>167</v>
      </c>
      <c r="G142" s="192" t="s">
        <v>168</v>
      </c>
      <c r="H142" s="193">
        <v>49.189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39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152</v>
      </c>
      <c r="AT142" s="201" t="s">
        <v>148</v>
      </c>
      <c r="AU142" s="201" t="s">
        <v>84</v>
      </c>
      <c r="AY142" s="16" t="s">
        <v>146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82</v>
      </c>
      <c r="BK142" s="202">
        <f>ROUND(I142*H142,2)</f>
        <v>0</v>
      </c>
      <c r="BL142" s="16" t="s">
        <v>152</v>
      </c>
      <c r="BM142" s="201" t="s">
        <v>169</v>
      </c>
    </row>
    <row r="143" spans="1:65" s="13" customFormat="1" ht="11.25">
      <c r="B143" s="203"/>
      <c r="C143" s="204"/>
      <c r="D143" s="205" t="s">
        <v>158</v>
      </c>
      <c r="E143" s="206" t="s">
        <v>1</v>
      </c>
      <c r="F143" s="207" t="s">
        <v>170</v>
      </c>
      <c r="G143" s="204"/>
      <c r="H143" s="208">
        <v>49.189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158</v>
      </c>
      <c r="AU143" s="214" t="s">
        <v>84</v>
      </c>
      <c r="AV143" s="13" t="s">
        <v>84</v>
      </c>
      <c r="AW143" s="13" t="s">
        <v>30</v>
      </c>
      <c r="AX143" s="13" t="s">
        <v>82</v>
      </c>
      <c r="AY143" s="214" t="s">
        <v>146</v>
      </c>
    </row>
    <row r="144" spans="1:65" s="2" customFormat="1" ht="33" customHeight="1">
      <c r="A144" s="33"/>
      <c r="B144" s="34"/>
      <c r="C144" s="189" t="s">
        <v>171</v>
      </c>
      <c r="D144" s="189" t="s">
        <v>148</v>
      </c>
      <c r="E144" s="190" t="s">
        <v>172</v>
      </c>
      <c r="F144" s="191" t="s">
        <v>173</v>
      </c>
      <c r="G144" s="192" t="s">
        <v>174</v>
      </c>
      <c r="H144" s="193">
        <v>28</v>
      </c>
      <c r="I144" s="194"/>
      <c r="J144" s="195">
        <f>ROUND(I144*H144,2)</f>
        <v>0</v>
      </c>
      <c r="K144" s="196"/>
      <c r="L144" s="38"/>
      <c r="M144" s="197" t="s">
        <v>1</v>
      </c>
      <c r="N144" s="198" t="s">
        <v>39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152</v>
      </c>
      <c r="AT144" s="201" t="s">
        <v>148</v>
      </c>
      <c r="AU144" s="201" t="s">
        <v>84</v>
      </c>
      <c r="AY144" s="16" t="s">
        <v>146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82</v>
      </c>
      <c r="BK144" s="202">
        <f>ROUND(I144*H144,2)</f>
        <v>0</v>
      </c>
      <c r="BL144" s="16" t="s">
        <v>152</v>
      </c>
      <c r="BM144" s="201" t="s">
        <v>175</v>
      </c>
    </row>
    <row r="145" spans="1:65" s="2" customFormat="1" ht="24.2" customHeight="1">
      <c r="A145" s="33"/>
      <c r="B145" s="34"/>
      <c r="C145" s="189" t="s">
        <v>176</v>
      </c>
      <c r="D145" s="189" t="s">
        <v>148</v>
      </c>
      <c r="E145" s="190" t="s">
        <v>177</v>
      </c>
      <c r="F145" s="191" t="s">
        <v>178</v>
      </c>
      <c r="G145" s="192" t="s">
        <v>168</v>
      </c>
      <c r="H145" s="193">
        <v>23.702000000000002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39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152</v>
      </c>
      <c r="AT145" s="201" t="s">
        <v>148</v>
      </c>
      <c r="AU145" s="201" t="s">
        <v>84</v>
      </c>
      <c r="AY145" s="16" t="s">
        <v>146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82</v>
      </c>
      <c r="BK145" s="202">
        <f>ROUND(I145*H145,2)</f>
        <v>0</v>
      </c>
      <c r="BL145" s="16" t="s">
        <v>152</v>
      </c>
      <c r="BM145" s="201" t="s">
        <v>179</v>
      </c>
    </row>
    <row r="146" spans="1:65" s="13" customFormat="1" ht="11.25">
      <c r="B146" s="203"/>
      <c r="C146" s="204"/>
      <c r="D146" s="205" t="s">
        <v>158</v>
      </c>
      <c r="E146" s="206" t="s">
        <v>1</v>
      </c>
      <c r="F146" s="207" t="s">
        <v>180</v>
      </c>
      <c r="G146" s="204"/>
      <c r="H146" s="208">
        <v>23.702000000000002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158</v>
      </c>
      <c r="AU146" s="214" t="s">
        <v>84</v>
      </c>
      <c r="AV146" s="13" t="s">
        <v>84</v>
      </c>
      <c r="AW146" s="13" t="s">
        <v>30</v>
      </c>
      <c r="AX146" s="13" t="s">
        <v>82</v>
      </c>
      <c r="AY146" s="214" t="s">
        <v>146</v>
      </c>
    </row>
    <row r="147" spans="1:65" s="12" customFormat="1" ht="22.9" customHeight="1">
      <c r="B147" s="175"/>
      <c r="C147" s="176"/>
      <c r="D147" s="177" t="s">
        <v>73</v>
      </c>
      <c r="E147" s="215" t="s">
        <v>84</v>
      </c>
      <c r="F147" s="215" t="s">
        <v>181</v>
      </c>
      <c r="G147" s="176"/>
      <c r="H147" s="176"/>
      <c r="I147" s="179"/>
      <c r="J147" s="216">
        <f>BK147</f>
        <v>0</v>
      </c>
      <c r="K147" s="176"/>
      <c r="L147" s="181"/>
      <c r="M147" s="182"/>
      <c r="N147" s="183"/>
      <c r="O147" s="183"/>
      <c r="P147" s="184">
        <f>SUM(P148:P165)</f>
        <v>0</v>
      </c>
      <c r="Q147" s="183"/>
      <c r="R147" s="184">
        <f>SUM(R148:R165)</f>
        <v>40.138499930000002</v>
      </c>
      <c r="S147" s="183"/>
      <c r="T147" s="185">
        <f>SUM(T148:T165)</f>
        <v>0</v>
      </c>
      <c r="AR147" s="186" t="s">
        <v>82</v>
      </c>
      <c r="AT147" s="187" t="s">
        <v>73</v>
      </c>
      <c r="AU147" s="187" t="s">
        <v>82</v>
      </c>
      <c r="AY147" s="186" t="s">
        <v>146</v>
      </c>
      <c r="BK147" s="188">
        <f>SUM(BK148:BK165)</f>
        <v>0</v>
      </c>
    </row>
    <row r="148" spans="1:65" s="2" customFormat="1" ht="24.2" customHeight="1">
      <c r="A148" s="33"/>
      <c r="B148" s="34"/>
      <c r="C148" s="189" t="s">
        <v>8</v>
      </c>
      <c r="D148" s="189" t="s">
        <v>148</v>
      </c>
      <c r="E148" s="190" t="s">
        <v>182</v>
      </c>
      <c r="F148" s="191" t="s">
        <v>183</v>
      </c>
      <c r="G148" s="192" t="s">
        <v>168</v>
      </c>
      <c r="H148" s="193">
        <v>4.9409999999999998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39</v>
      </c>
      <c r="O148" s="70"/>
      <c r="P148" s="199">
        <f>O148*H148</f>
        <v>0</v>
      </c>
      <c r="Q148" s="199">
        <v>2.16</v>
      </c>
      <c r="R148" s="199">
        <f>Q148*H148</f>
        <v>10.672560000000001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152</v>
      </c>
      <c r="AT148" s="201" t="s">
        <v>148</v>
      </c>
      <c r="AU148" s="201" t="s">
        <v>84</v>
      </c>
      <c r="AY148" s="16" t="s">
        <v>146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82</v>
      </c>
      <c r="BK148" s="202">
        <f>ROUND(I148*H148,2)</f>
        <v>0</v>
      </c>
      <c r="BL148" s="16" t="s">
        <v>152</v>
      </c>
      <c r="BM148" s="201" t="s">
        <v>184</v>
      </c>
    </row>
    <row r="149" spans="1:65" s="13" customFormat="1" ht="11.25">
      <c r="B149" s="203"/>
      <c r="C149" s="204"/>
      <c r="D149" s="205" t="s">
        <v>158</v>
      </c>
      <c r="E149" s="206" t="s">
        <v>1</v>
      </c>
      <c r="F149" s="207" t="s">
        <v>185</v>
      </c>
      <c r="G149" s="204"/>
      <c r="H149" s="208">
        <v>4.9409999999999998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84</v>
      </c>
      <c r="AV149" s="13" t="s">
        <v>84</v>
      </c>
      <c r="AW149" s="13" t="s">
        <v>30</v>
      </c>
      <c r="AX149" s="13" t="s">
        <v>82</v>
      </c>
      <c r="AY149" s="214" t="s">
        <v>146</v>
      </c>
    </row>
    <row r="150" spans="1:65" s="2" customFormat="1" ht="24.2" customHeight="1">
      <c r="A150" s="33"/>
      <c r="B150" s="34"/>
      <c r="C150" s="189" t="s">
        <v>186</v>
      </c>
      <c r="D150" s="189" t="s">
        <v>148</v>
      </c>
      <c r="E150" s="190" t="s">
        <v>187</v>
      </c>
      <c r="F150" s="191" t="s">
        <v>188</v>
      </c>
      <c r="G150" s="192" t="s">
        <v>168</v>
      </c>
      <c r="H150" s="193">
        <v>4.9409999999999998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39</v>
      </c>
      <c r="O150" s="70"/>
      <c r="P150" s="199">
        <f>O150*H150</f>
        <v>0</v>
      </c>
      <c r="Q150" s="199">
        <v>2.45329</v>
      </c>
      <c r="R150" s="199">
        <f>Q150*H150</f>
        <v>12.121705889999999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152</v>
      </c>
      <c r="AT150" s="201" t="s">
        <v>148</v>
      </c>
      <c r="AU150" s="201" t="s">
        <v>84</v>
      </c>
      <c r="AY150" s="16" t="s">
        <v>146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82</v>
      </c>
      <c r="BK150" s="202">
        <f>ROUND(I150*H150,2)</f>
        <v>0</v>
      </c>
      <c r="BL150" s="16" t="s">
        <v>152</v>
      </c>
      <c r="BM150" s="201" t="s">
        <v>189</v>
      </c>
    </row>
    <row r="151" spans="1:65" s="13" customFormat="1" ht="11.25">
      <c r="B151" s="203"/>
      <c r="C151" s="204"/>
      <c r="D151" s="205" t="s">
        <v>158</v>
      </c>
      <c r="E151" s="206" t="s">
        <v>1</v>
      </c>
      <c r="F151" s="207" t="s">
        <v>185</v>
      </c>
      <c r="G151" s="204"/>
      <c r="H151" s="208">
        <v>4.9409999999999998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84</v>
      </c>
      <c r="AV151" s="13" t="s">
        <v>84</v>
      </c>
      <c r="AW151" s="13" t="s">
        <v>30</v>
      </c>
      <c r="AX151" s="13" t="s">
        <v>82</v>
      </c>
      <c r="AY151" s="214" t="s">
        <v>146</v>
      </c>
    </row>
    <row r="152" spans="1:65" s="2" customFormat="1" ht="16.5" customHeight="1">
      <c r="A152" s="33"/>
      <c r="B152" s="34"/>
      <c r="C152" s="189" t="s">
        <v>7</v>
      </c>
      <c r="D152" s="189" t="s">
        <v>148</v>
      </c>
      <c r="E152" s="190" t="s">
        <v>190</v>
      </c>
      <c r="F152" s="191" t="s">
        <v>191</v>
      </c>
      <c r="G152" s="192" t="s">
        <v>174</v>
      </c>
      <c r="H152" s="193">
        <v>0.26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39</v>
      </c>
      <c r="O152" s="70"/>
      <c r="P152" s="199">
        <f>O152*H152</f>
        <v>0</v>
      </c>
      <c r="Q152" s="199">
        <v>1.06277</v>
      </c>
      <c r="R152" s="199">
        <f>Q152*H152</f>
        <v>0.27632020000000002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152</v>
      </c>
      <c r="AT152" s="201" t="s">
        <v>148</v>
      </c>
      <c r="AU152" s="201" t="s">
        <v>84</v>
      </c>
      <c r="AY152" s="16" t="s">
        <v>146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82</v>
      </c>
      <c r="BK152" s="202">
        <f>ROUND(I152*H152,2)</f>
        <v>0</v>
      </c>
      <c r="BL152" s="16" t="s">
        <v>152</v>
      </c>
      <c r="BM152" s="201" t="s">
        <v>192</v>
      </c>
    </row>
    <row r="153" spans="1:65" s="13" customFormat="1" ht="11.25">
      <c r="B153" s="203"/>
      <c r="C153" s="204"/>
      <c r="D153" s="205" t="s">
        <v>158</v>
      </c>
      <c r="E153" s="206" t="s">
        <v>1</v>
      </c>
      <c r="F153" s="207" t="s">
        <v>193</v>
      </c>
      <c r="G153" s="204"/>
      <c r="H153" s="208">
        <v>0.26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84</v>
      </c>
      <c r="AV153" s="13" t="s">
        <v>84</v>
      </c>
      <c r="AW153" s="13" t="s">
        <v>30</v>
      </c>
      <c r="AX153" s="13" t="s">
        <v>82</v>
      </c>
      <c r="AY153" s="214" t="s">
        <v>146</v>
      </c>
    </row>
    <row r="154" spans="1:65" s="2" customFormat="1" ht="24.2" customHeight="1">
      <c r="A154" s="33"/>
      <c r="B154" s="34"/>
      <c r="C154" s="189" t="s">
        <v>194</v>
      </c>
      <c r="D154" s="189" t="s">
        <v>148</v>
      </c>
      <c r="E154" s="190" t="s">
        <v>195</v>
      </c>
      <c r="F154" s="191" t="s">
        <v>196</v>
      </c>
      <c r="G154" s="192" t="s">
        <v>168</v>
      </c>
      <c r="H154" s="193">
        <v>6.7480000000000002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39</v>
      </c>
      <c r="O154" s="70"/>
      <c r="P154" s="199">
        <f>O154*H154</f>
        <v>0</v>
      </c>
      <c r="Q154" s="199">
        <v>2.5018699999999998</v>
      </c>
      <c r="R154" s="199">
        <f>Q154*H154</f>
        <v>16.88261876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152</v>
      </c>
      <c r="AT154" s="201" t="s">
        <v>148</v>
      </c>
      <c r="AU154" s="201" t="s">
        <v>84</v>
      </c>
      <c r="AY154" s="16" t="s">
        <v>146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82</v>
      </c>
      <c r="BK154" s="202">
        <f>ROUND(I154*H154,2)</f>
        <v>0</v>
      </c>
      <c r="BL154" s="16" t="s">
        <v>152</v>
      </c>
      <c r="BM154" s="201" t="s">
        <v>197</v>
      </c>
    </row>
    <row r="155" spans="1:65" s="13" customFormat="1" ht="11.25">
      <c r="B155" s="203"/>
      <c r="C155" s="204"/>
      <c r="D155" s="205" t="s">
        <v>158</v>
      </c>
      <c r="E155" s="206" t="s">
        <v>1</v>
      </c>
      <c r="F155" s="207" t="s">
        <v>198</v>
      </c>
      <c r="G155" s="204"/>
      <c r="H155" s="208">
        <v>6.7480000000000002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158</v>
      </c>
      <c r="AU155" s="214" t="s">
        <v>84</v>
      </c>
      <c r="AV155" s="13" t="s">
        <v>84</v>
      </c>
      <c r="AW155" s="13" t="s">
        <v>30</v>
      </c>
      <c r="AX155" s="13" t="s">
        <v>82</v>
      </c>
      <c r="AY155" s="214" t="s">
        <v>146</v>
      </c>
    </row>
    <row r="156" spans="1:65" s="2" customFormat="1" ht="16.5" customHeight="1">
      <c r="A156" s="33"/>
      <c r="B156" s="34"/>
      <c r="C156" s="189" t="s">
        <v>199</v>
      </c>
      <c r="D156" s="189" t="s">
        <v>148</v>
      </c>
      <c r="E156" s="190" t="s">
        <v>200</v>
      </c>
      <c r="F156" s="191" t="s">
        <v>201</v>
      </c>
      <c r="G156" s="192" t="s">
        <v>202</v>
      </c>
      <c r="H156" s="193">
        <v>42.466000000000001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39</v>
      </c>
      <c r="O156" s="70"/>
      <c r="P156" s="199">
        <f>O156*H156</f>
        <v>0</v>
      </c>
      <c r="Q156" s="199">
        <v>2.6900000000000001E-3</v>
      </c>
      <c r="R156" s="199">
        <f>Q156*H156</f>
        <v>0.11423354000000001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152</v>
      </c>
      <c r="AT156" s="201" t="s">
        <v>148</v>
      </c>
      <c r="AU156" s="201" t="s">
        <v>84</v>
      </c>
      <c r="AY156" s="16" t="s">
        <v>146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82</v>
      </c>
      <c r="BK156" s="202">
        <f>ROUND(I156*H156,2)</f>
        <v>0</v>
      </c>
      <c r="BL156" s="16" t="s">
        <v>152</v>
      </c>
      <c r="BM156" s="201" t="s">
        <v>203</v>
      </c>
    </row>
    <row r="157" spans="1:65" s="13" customFormat="1" ht="11.25">
      <c r="B157" s="203"/>
      <c r="C157" s="204"/>
      <c r="D157" s="205" t="s">
        <v>158</v>
      </c>
      <c r="E157" s="206" t="s">
        <v>1</v>
      </c>
      <c r="F157" s="207" t="s">
        <v>204</v>
      </c>
      <c r="G157" s="204"/>
      <c r="H157" s="208">
        <v>7.258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84</v>
      </c>
      <c r="AV157" s="13" t="s">
        <v>84</v>
      </c>
      <c r="AW157" s="13" t="s">
        <v>30</v>
      </c>
      <c r="AX157" s="13" t="s">
        <v>74</v>
      </c>
      <c r="AY157" s="214" t="s">
        <v>146</v>
      </c>
    </row>
    <row r="158" spans="1:65" s="13" customFormat="1" ht="22.5">
      <c r="B158" s="203"/>
      <c r="C158" s="204"/>
      <c r="D158" s="205" t="s">
        <v>158</v>
      </c>
      <c r="E158" s="206" t="s">
        <v>1</v>
      </c>
      <c r="F158" s="207" t="s">
        <v>205</v>
      </c>
      <c r="G158" s="204"/>
      <c r="H158" s="208">
        <v>35.207999999999998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84</v>
      </c>
      <c r="AV158" s="13" t="s">
        <v>84</v>
      </c>
      <c r="AW158" s="13" t="s">
        <v>30</v>
      </c>
      <c r="AX158" s="13" t="s">
        <v>74</v>
      </c>
      <c r="AY158" s="214" t="s">
        <v>146</v>
      </c>
    </row>
    <row r="159" spans="1:65" s="14" customFormat="1" ht="11.25">
      <c r="B159" s="217"/>
      <c r="C159" s="218"/>
      <c r="D159" s="205" t="s">
        <v>158</v>
      </c>
      <c r="E159" s="219" t="s">
        <v>1</v>
      </c>
      <c r="F159" s="220" t="s">
        <v>206</v>
      </c>
      <c r="G159" s="218"/>
      <c r="H159" s="221">
        <v>42.466000000000001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158</v>
      </c>
      <c r="AU159" s="227" t="s">
        <v>84</v>
      </c>
      <c r="AV159" s="14" t="s">
        <v>152</v>
      </c>
      <c r="AW159" s="14" t="s">
        <v>30</v>
      </c>
      <c r="AX159" s="14" t="s">
        <v>82</v>
      </c>
      <c r="AY159" s="227" t="s">
        <v>146</v>
      </c>
    </row>
    <row r="160" spans="1:65" s="2" customFormat="1" ht="16.5" customHeight="1">
      <c r="A160" s="33"/>
      <c r="B160" s="34"/>
      <c r="C160" s="189" t="s">
        <v>207</v>
      </c>
      <c r="D160" s="189" t="s">
        <v>148</v>
      </c>
      <c r="E160" s="190" t="s">
        <v>208</v>
      </c>
      <c r="F160" s="191" t="s">
        <v>209</v>
      </c>
      <c r="G160" s="192" t="s">
        <v>202</v>
      </c>
      <c r="H160" s="193">
        <v>42.466000000000001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39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152</v>
      </c>
      <c r="AT160" s="201" t="s">
        <v>148</v>
      </c>
      <c r="AU160" s="201" t="s">
        <v>84</v>
      </c>
      <c r="AY160" s="16" t="s">
        <v>146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82</v>
      </c>
      <c r="BK160" s="202">
        <f>ROUND(I160*H160,2)</f>
        <v>0</v>
      </c>
      <c r="BL160" s="16" t="s">
        <v>152</v>
      </c>
      <c r="BM160" s="201" t="s">
        <v>210</v>
      </c>
    </row>
    <row r="161" spans="1:65" s="13" customFormat="1" ht="11.25">
      <c r="B161" s="203"/>
      <c r="C161" s="204"/>
      <c r="D161" s="205" t="s">
        <v>158</v>
      </c>
      <c r="E161" s="206" t="s">
        <v>1</v>
      </c>
      <c r="F161" s="207" t="s">
        <v>204</v>
      </c>
      <c r="G161" s="204"/>
      <c r="H161" s="208">
        <v>7.258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158</v>
      </c>
      <c r="AU161" s="214" t="s">
        <v>84</v>
      </c>
      <c r="AV161" s="13" t="s">
        <v>84</v>
      </c>
      <c r="AW161" s="13" t="s">
        <v>30</v>
      </c>
      <c r="AX161" s="13" t="s">
        <v>74</v>
      </c>
      <c r="AY161" s="214" t="s">
        <v>146</v>
      </c>
    </row>
    <row r="162" spans="1:65" s="13" customFormat="1" ht="22.5">
      <c r="B162" s="203"/>
      <c r="C162" s="204"/>
      <c r="D162" s="205" t="s">
        <v>158</v>
      </c>
      <c r="E162" s="206" t="s">
        <v>1</v>
      </c>
      <c r="F162" s="207" t="s">
        <v>205</v>
      </c>
      <c r="G162" s="204"/>
      <c r="H162" s="208">
        <v>35.207999999999998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158</v>
      </c>
      <c r="AU162" s="214" t="s">
        <v>84</v>
      </c>
      <c r="AV162" s="13" t="s">
        <v>84</v>
      </c>
      <c r="AW162" s="13" t="s">
        <v>30</v>
      </c>
      <c r="AX162" s="13" t="s">
        <v>74</v>
      </c>
      <c r="AY162" s="214" t="s">
        <v>146</v>
      </c>
    </row>
    <row r="163" spans="1:65" s="14" customFormat="1" ht="11.25">
      <c r="B163" s="217"/>
      <c r="C163" s="218"/>
      <c r="D163" s="205" t="s">
        <v>158</v>
      </c>
      <c r="E163" s="219" t="s">
        <v>1</v>
      </c>
      <c r="F163" s="220" t="s">
        <v>206</v>
      </c>
      <c r="G163" s="218"/>
      <c r="H163" s="221">
        <v>42.466000000000001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158</v>
      </c>
      <c r="AU163" s="227" t="s">
        <v>84</v>
      </c>
      <c r="AV163" s="14" t="s">
        <v>152</v>
      </c>
      <c r="AW163" s="14" t="s">
        <v>30</v>
      </c>
      <c r="AX163" s="14" t="s">
        <v>82</v>
      </c>
      <c r="AY163" s="227" t="s">
        <v>146</v>
      </c>
    </row>
    <row r="164" spans="1:65" s="2" customFormat="1" ht="21.75" customHeight="1">
      <c r="A164" s="33"/>
      <c r="B164" s="34"/>
      <c r="C164" s="189" t="s">
        <v>211</v>
      </c>
      <c r="D164" s="189" t="s">
        <v>148</v>
      </c>
      <c r="E164" s="190" t="s">
        <v>212</v>
      </c>
      <c r="F164" s="191" t="s">
        <v>213</v>
      </c>
      <c r="G164" s="192" t="s">
        <v>174</v>
      </c>
      <c r="H164" s="193">
        <v>6.7000000000000004E-2</v>
      </c>
      <c r="I164" s="194"/>
      <c r="J164" s="195">
        <f>ROUND(I164*H164,2)</f>
        <v>0</v>
      </c>
      <c r="K164" s="196"/>
      <c r="L164" s="38"/>
      <c r="M164" s="197" t="s">
        <v>1</v>
      </c>
      <c r="N164" s="198" t="s">
        <v>39</v>
      </c>
      <c r="O164" s="70"/>
      <c r="P164" s="199">
        <f>O164*H164</f>
        <v>0</v>
      </c>
      <c r="Q164" s="199">
        <v>1.0606199999999999</v>
      </c>
      <c r="R164" s="199">
        <f>Q164*H164</f>
        <v>7.1061539999999992E-2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152</v>
      </c>
      <c r="AT164" s="201" t="s">
        <v>148</v>
      </c>
      <c r="AU164" s="201" t="s">
        <v>84</v>
      </c>
      <c r="AY164" s="16" t="s">
        <v>146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82</v>
      </c>
      <c r="BK164" s="202">
        <f>ROUND(I164*H164,2)</f>
        <v>0</v>
      </c>
      <c r="BL164" s="16" t="s">
        <v>152</v>
      </c>
      <c r="BM164" s="201" t="s">
        <v>214</v>
      </c>
    </row>
    <row r="165" spans="1:65" s="13" customFormat="1" ht="11.25">
      <c r="B165" s="203"/>
      <c r="C165" s="204"/>
      <c r="D165" s="205" t="s">
        <v>158</v>
      </c>
      <c r="E165" s="206" t="s">
        <v>1</v>
      </c>
      <c r="F165" s="207" t="s">
        <v>215</v>
      </c>
      <c r="G165" s="204"/>
      <c r="H165" s="208">
        <v>6.7000000000000004E-2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158</v>
      </c>
      <c r="AU165" s="214" t="s">
        <v>84</v>
      </c>
      <c r="AV165" s="13" t="s">
        <v>84</v>
      </c>
      <c r="AW165" s="13" t="s">
        <v>30</v>
      </c>
      <c r="AX165" s="13" t="s">
        <v>82</v>
      </c>
      <c r="AY165" s="214" t="s">
        <v>146</v>
      </c>
    </row>
    <row r="166" spans="1:65" s="12" customFormat="1" ht="22.9" customHeight="1">
      <c r="B166" s="175"/>
      <c r="C166" s="176"/>
      <c r="D166" s="177" t="s">
        <v>73</v>
      </c>
      <c r="E166" s="215" t="s">
        <v>216</v>
      </c>
      <c r="F166" s="215" t="s">
        <v>217</v>
      </c>
      <c r="G166" s="176"/>
      <c r="H166" s="176"/>
      <c r="I166" s="179"/>
      <c r="J166" s="216">
        <f>BK166</f>
        <v>0</v>
      </c>
      <c r="K166" s="176"/>
      <c r="L166" s="181"/>
      <c r="M166" s="182"/>
      <c r="N166" s="183"/>
      <c r="O166" s="183"/>
      <c r="P166" s="184">
        <f>SUM(P167:P171)</f>
        <v>0</v>
      </c>
      <c r="Q166" s="183"/>
      <c r="R166" s="184">
        <f>SUM(R167:R171)</f>
        <v>3.9616107999999999</v>
      </c>
      <c r="S166" s="183"/>
      <c r="T166" s="185">
        <f>SUM(T167:T171)</f>
        <v>0</v>
      </c>
      <c r="AR166" s="186" t="s">
        <v>82</v>
      </c>
      <c r="AT166" s="187" t="s">
        <v>73</v>
      </c>
      <c r="AU166" s="187" t="s">
        <v>82</v>
      </c>
      <c r="AY166" s="186" t="s">
        <v>146</v>
      </c>
      <c r="BK166" s="188">
        <f>SUM(BK167:BK171)</f>
        <v>0</v>
      </c>
    </row>
    <row r="167" spans="1:65" s="2" customFormat="1" ht="21.75" customHeight="1">
      <c r="A167" s="33"/>
      <c r="B167" s="34"/>
      <c r="C167" s="189" t="s">
        <v>218</v>
      </c>
      <c r="D167" s="189" t="s">
        <v>148</v>
      </c>
      <c r="E167" s="190" t="s">
        <v>219</v>
      </c>
      <c r="F167" s="191" t="s">
        <v>220</v>
      </c>
      <c r="G167" s="192" t="s">
        <v>168</v>
      </c>
      <c r="H167" s="193">
        <v>1.907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39</v>
      </c>
      <c r="O167" s="70"/>
      <c r="P167" s="199">
        <f>O167*H167</f>
        <v>0</v>
      </c>
      <c r="Q167" s="199">
        <v>2.02</v>
      </c>
      <c r="R167" s="199">
        <f>Q167*H167</f>
        <v>3.8521399999999999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152</v>
      </c>
      <c r="AT167" s="201" t="s">
        <v>148</v>
      </c>
      <c r="AU167" s="201" t="s">
        <v>84</v>
      </c>
      <c r="AY167" s="16" t="s">
        <v>146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82</v>
      </c>
      <c r="BK167" s="202">
        <f>ROUND(I167*H167,2)</f>
        <v>0</v>
      </c>
      <c r="BL167" s="16" t="s">
        <v>152</v>
      </c>
      <c r="BM167" s="201" t="s">
        <v>221</v>
      </c>
    </row>
    <row r="168" spans="1:65" s="13" customFormat="1" ht="11.25">
      <c r="B168" s="203"/>
      <c r="C168" s="204"/>
      <c r="D168" s="205" t="s">
        <v>158</v>
      </c>
      <c r="E168" s="206" t="s">
        <v>1</v>
      </c>
      <c r="F168" s="207" t="s">
        <v>222</v>
      </c>
      <c r="G168" s="204"/>
      <c r="H168" s="208">
        <v>1.907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158</v>
      </c>
      <c r="AU168" s="214" t="s">
        <v>84</v>
      </c>
      <c r="AV168" s="13" t="s">
        <v>84</v>
      </c>
      <c r="AW168" s="13" t="s">
        <v>30</v>
      </c>
      <c r="AX168" s="13" t="s">
        <v>82</v>
      </c>
      <c r="AY168" s="214" t="s">
        <v>146</v>
      </c>
    </row>
    <row r="169" spans="1:65" s="2" customFormat="1" ht="49.15" customHeight="1">
      <c r="A169" s="33"/>
      <c r="B169" s="34"/>
      <c r="C169" s="189" t="s">
        <v>223</v>
      </c>
      <c r="D169" s="189" t="s">
        <v>148</v>
      </c>
      <c r="E169" s="190" t="s">
        <v>224</v>
      </c>
      <c r="F169" s="191" t="s">
        <v>225</v>
      </c>
      <c r="G169" s="192" t="s">
        <v>151</v>
      </c>
      <c r="H169" s="193">
        <v>1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39</v>
      </c>
      <c r="O169" s="70"/>
      <c r="P169" s="199">
        <f>O169*H169</f>
        <v>0</v>
      </c>
      <c r="Q169" s="199">
        <v>9.06E-2</v>
      </c>
      <c r="R169" s="199">
        <f>Q169*H169</f>
        <v>9.06E-2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152</v>
      </c>
      <c r="AT169" s="201" t="s">
        <v>148</v>
      </c>
      <c r="AU169" s="201" t="s">
        <v>84</v>
      </c>
      <c r="AY169" s="16" t="s">
        <v>146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82</v>
      </c>
      <c r="BK169" s="202">
        <f>ROUND(I169*H169,2)</f>
        <v>0</v>
      </c>
      <c r="BL169" s="16" t="s">
        <v>152</v>
      </c>
      <c r="BM169" s="201" t="s">
        <v>226</v>
      </c>
    </row>
    <row r="170" spans="1:65" s="2" customFormat="1" ht="24.2" customHeight="1">
      <c r="A170" s="33"/>
      <c r="B170" s="34"/>
      <c r="C170" s="189" t="s">
        <v>227</v>
      </c>
      <c r="D170" s="189" t="s">
        <v>148</v>
      </c>
      <c r="E170" s="190" t="s">
        <v>228</v>
      </c>
      <c r="F170" s="191" t="s">
        <v>229</v>
      </c>
      <c r="G170" s="192" t="s">
        <v>202</v>
      </c>
      <c r="H170" s="193">
        <v>7.258</v>
      </c>
      <c r="I170" s="194"/>
      <c r="J170" s="195">
        <f>ROUND(I170*H170,2)</f>
        <v>0</v>
      </c>
      <c r="K170" s="196"/>
      <c r="L170" s="38"/>
      <c r="M170" s="197" t="s">
        <v>1</v>
      </c>
      <c r="N170" s="198" t="s">
        <v>39</v>
      </c>
      <c r="O170" s="70"/>
      <c r="P170" s="199">
        <f>O170*H170</f>
        <v>0</v>
      </c>
      <c r="Q170" s="199">
        <v>2.5999999999999999E-3</v>
      </c>
      <c r="R170" s="199">
        <f>Q170*H170</f>
        <v>1.88708E-2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152</v>
      </c>
      <c r="AT170" s="201" t="s">
        <v>148</v>
      </c>
      <c r="AU170" s="201" t="s">
        <v>84</v>
      </c>
      <c r="AY170" s="16" t="s">
        <v>146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82</v>
      </c>
      <c r="BK170" s="202">
        <f>ROUND(I170*H170,2)</f>
        <v>0</v>
      </c>
      <c r="BL170" s="16" t="s">
        <v>152</v>
      </c>
      <c r="BM170" s="201" t="s">
        <v>230</v>
      </c>
    </row>
    <row r="171" spans="1:65" s="13" customFormat="1" ht="11.25">
      <c r="B171" s="203"/>
      <c r="C171" s="204"/>
      <c r="D171" s="205" t="s">
        <v>158</v>
      </c>
      <c r="E171" s="206" t="s">
        <v>1</v>
      </c>
      <c r="F171" s="207" t="s">
        <v>204</v>
      </c>
      <c r="G171" s="204"/>
      <c r="H171" s="208">
        <v>7.258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158</v>
      </c>
      <c r="AU171" s="214" t="s">
        <v>84</v>
      </c>
      <c r="AV171" s="13" t="s">
        <v>84</v>
      </c>
      <c r="AW171" s="13" t="s">
        <v>30</v>
      </c>
      <c r="AX171" s="13" t="s">
        <v>82</v>
      </c>
      <c r="AY171" s="214" t="s">
        <v>146</v>
      </c>
    </row>
    <row r="172" spans="1:65" s="12" customFormat="1" ht="22.9" customHeight="1">
      <c r="B172" s="175"/>
      <c r="C172" s="176"/>
      <c r="D172" s="177" t="s">
        <v>73</v>
      </c>
      <c r="E172" s="215" t="s">
        <v>152</v>
      </c>
      <c r="F172" s="215" t="s">
        <v>231</v>
      </c>
      <c r="G172" s="176"/>
      <c r="H172" s="176"/>
      <c r="I172" s="179"/>
      <c r="J172" s="216">
        <f>BK172</f>
        <v>0</v>
      </c>
      <c r="K172" s="176"/>
      <c r="L172" s="181"/>
      <c r="M172" s="182"/>
      <c r="N172" s="183"/>
      <c r="O172" s="183"/>
      <c r="P172" s="184">
        <f>SUM(P173:P176)</f>
        <v>0</v>
      </c>
      <c r="Q172" s="183"/>
      <c r="R172" s="184">
        <f>SUM(R173:R176)</f>
        <v>2.22108039</v>
      </c>
      <c r="S172" s="183"/>
      <c r="T172" s="185">
        <f>SUM(T173:T176)</f>
        <v>0</v>
      </c>
      <c r="AR172" s="186" t="s">
        <v>82</v>
      </c>
      <c r="AT172" s="187" t="s">
        <v>73</v>
      </c>
      <c r="AU172" s="187" t="s">
        <v>82</v>
      </c>
      <c r="AY172" s="186" t="s">
        <v>146</v>
      </c>
      <c r="BK172" s="188">
        <f>SUM(BK173:BK176)</f>
        <v>0</v>
      </c>
    </row>
    <row r="173" spans="1:65" s="2" customFormat="1" ht="16.5" customHeight="1">
      <c r="A173" s="33"/>
      <c r="B173" s="34"/>
      <c r="C173" s="189" t="s">
        <v>232</v>
      </c>
      <c r="D173" s="189" t="s">
        <v>148</v>
      </c>
      <c r="E173" s="190" t="s">
        <v>233</v>
      </c>
      <c r="F173" s="191" t="s">
        <v>234</v>
      </c>
      <c r="G173" s="192" t="s">
        <v>168</v>
      </c>
      <c r="H173" s="193">
        <v>0.873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39</v>
      </c>
      <c r="O173" s="70"/>
      <c r="P173" s="199">
        <f>O173*H173</f>
        <v>0</v>
      </c>
      <c r="Q173" s="199">
        <v>2.5019800000000001</v>
      </c>
      <c r="R173" s="199">
        <f>Q173*H173</f>
        <v>2.1842285399999999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152</v>
      </c>
      <c r="AT173" s="201" t="s">
        <v>148</v>
      </c>
      <c r="AU173" s="201" t="s">
        <v>84</v>
      </c>
      <c r="AY173" s="16" t="s">
        <v>146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82</v>
      </c>
      <c r="BK173" s="202">
        <f>ROUND(I173*H173,2)</f>
        <v>0</v>
      </c>
      <c r="BL173" s="16" t="s">
        <v>152</v>
      </c>
      <c r="BM173" s="201" t="s">
        <v>235</v>
      </c>
    </row>
    <row r="174" spans="1:65" s="13" customFormat="1" ht="11.25">
      <c r="B174" s="203"/>
      <c r="C174" s="204"/>
      <c r="D174" s="205" t="s">
        <v>158</v>
      </c>
      <c r="E174" s="206" t="s">
        <v>1</v>
      </c>
      <c r="F174" s="207" t="s">
        <v>236</v>
      </c>
      <c r="G174" s="204"/>
      <c r="H174" s="208">
        <v>0.873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84</v>
      </c>
      <c r="AV174" s="13" t="s">
        <v>84</v>
      </c>
      <c r="AW174" s="13" t="s">
        <v>30</v>
      </c>
      <c r="AX174" s="13" t="s">
        <v>82</v>
      </c>
      <c r="AY174" s="214" t="s">
        <v>146</v>
      </c>
    </row>
    <row r="175" spans="1:65" s="2" customFormat="1" ht="24.2" customHeight="1">
      <c r="A175" s="33"/>
      <c r="B175" s="34"/>
      <c r="C175" s="189" t="s">
        <v>237</v>
      </c>
      <c r="D175" s="189" t="s">
        <v>148</v>
      </c>
      <c r="E175" s="190" t="s">
        <v>238</v>
      </c>
      <c r="F175" s="191" t="s">
        <v>239</v>
      </c>
      <c r="G175" s="192" t="s">
        <v>174</v>
      </c>
      <c r="H175" s="193">
        <v>3.5000000000000003E-2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39</v>
      </c>
      <c r="O175" s="70"/>
      <c r="P175" s="199">
        <f>O175*H175</f>
        <v>0</v>
      </c>
      <c r="Q175" s="199">
        <v>1.05291</v>
      </c>
      <c r="R175" s="199">
        <f>Q175*H175</f>
        <v>3.6851850000000005E-2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152</v>
      </c>
      <c r="AT175" s="201" t="s">
        <v>148</v>
      </c>
      <c r="AU175" s="201" t="s">
        <v>84</v>
      </c>
      <c r="AY175" s="16" t="s">
        <v>146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82</v>
      </c>
      <c r="BK175" s="202">
        <f>ROUND(I175*H175,2)</f>
        <v>0</v>
      </c>
      <c r="BL175" s="16" t="s">
        <v>152</v>
      </c>
      <c r="BM175" s="201" t="s">
        <v>240</v>
      </c>
    </row>
    <row r="176" spans="1:65" s="13" customFormat="1" ht="11.25">
      <c r="B176" s="203"/>
      <c r="C176" s="204"/>
      <c r="D176" s="205" t="s">
        <v>158</v>
      </c>
      <c r="E176" s="206" t="s">
        <v>1</v>
      </c>
      <c r="F176" s="207" t="s">
        <v>241</v>
      </c>
      <c r="G176" s="204"/>
      <c r="H176" s="208">
        <v>3.5000000000000003E-2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158</v>
      </c>
      <c r="AU176" s="214" t="s">
        <v>84</v>
      </c>
      <c r="AV176" s="13" t="s">
        <v>84</v>
      </c>
      <c r="AW176" s="13" t="s">
        <v>30</v>
      </c>
      <c r="AX176" s="13" t="s">
        <v>82</v>
      </c>
      <c r="AY176" s="214" t="s">
        <v>146</v>
      </c>
    </row>
    <row r="177" spans="1:65" s="12" customFormat="1" ht="22.9" customHeight="1">
      <c r="B177" s="175"/>
      <c r="C177" s="176"/>
      <c r="D177" s="177" t="s">
        <v>73</v>
      </c>
      <c r="E177" s="215" t="s">
        <v>242</v>
      </c>
      <c r="F177" s="215" t="s">
        <v>243</v>
      </c>
      <c r="G177" s="176"/>
      <c r="H177" s="176"/>
      <c r="I177" s="179"/>
      <c r="J177" s="216">
        <f>BK177</f>
        <v>0</v>
      </c>
      <c r="K177" s="176"/>
      <c r="L177" s="181"/>
      <c r="M177" s="182"/>
      <c r="N177" s="183"/>
      <c r="O177" s="183"/>
      <c r="P177" s="184">
        <f>SUM(P178:P181)</f>
        <v>0</v>
      </c>
      <c r="Q177" s="183"/>
      <c r="R177" s="184">
        <f>SUM(R178:R181)</f>
        <v>10.437735</v>
      </c>
      <c r="S177" s="183"/>
      <c r="T177" s="185">
        <f>SUM(T178:T181)</f>
        <v>0</v>
      </c>
      <c r="AR177" s="186" t="s">
        <v>82</v>
      </c>
      <c r="AT177" s="187" t="s">
        <v>73</v>
      </c>
      <c r="AU177" s="187" t="s">
        <v>82</v>
      </c>
      <c r="AY177" s="186" t="s">
        <v>146</v>
      </c>
      <c r="BK177" s="188">
        <f>SUM(BK178:BK181)</f>
        <v>0</v>
      </c>
    </row>
    <row r="178" spans="1:65" s="2" customFormat="1" ht="33" customHeight="1">
      <c r="A178" s="33"/>
      <c r="B178" s="34"/>
      <c r="C178" s="189" t="s">
        <v>244</v>
      </c>
      <c r="D178" s="189" t="s">
        <v>148</v>
      </c>
      <c r="E178" s="190" t="s">
        <v>245</v>
      </c>
      <c r="F178" s="191" t="s">
        <v>246</v>
      </c>
      <c r="G178" s="192" t="s">
        <v>202</v>
      </c>
      <c r="H178" s="193">
        <v>27.111000000000001</v>
      </c>
      <c r="I178" s="194"/>
      <c r="J178" s="195">
        <f>ROUND(I178*H178,2)</f>
        <v>0</v>
      </c>
      <c r="K178" s="196"/>
      <c r="L178" s="38"/>
      <c r="M178" s="197" t="s">
        <v>1</v>
      </c>
      <c r="N178" s="198" t="s">
        <v>39</v>
      </c>
      <c r="O178" s="70"/>
      <c r="P178" s="199">
        <f>O178*H178</f>
        <v>0</v>
      </c>
      <c r="Q178" s="199">
        <v>0.14610000000000001</v>
      </c>
      <c r="R178" s="199">
        <f>Q178*H178</f>
        <v>3.9609171000000005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152</v>
      </c>
      <c r="AT178" s="201" t="s">
        <v>148</v>
      </c>
      <c r="AU178" s="201" t="s">
        <v>84</v>
      </c>
      <c r="AY178" s="16" t="s">
        <v>146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82</v>
      </c>
      <c r="BK178" s="202">
        <f>ROUND(I178*H178,2)</f>
        <v>0</v>
      </c>
      <c r="BL178" s="16" t="s">
        <v>152</v>
      </c>
      <c r="BM178" s="201" t="s">
        <v>247</v>
      </c>
    </row>
    <row r="179" spans="1:65" s="13" customFormat="1" ht="11.25">
      <c r="B179" s="203"/>
      <c r="C179" s="204"/>
      <c r="D179" s="205" t="s">
        <v>158</v>
      </c>
      <c r="E179" s="206" t="s">
        <v>1</v>
      </c>
      <c r="F179" s="207" t="s">
        <v>248</v>
      </c>
      <c r="G179" s="204"/>
      <c r="H179" s="208">
        <v>27.111000000000001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158</v>
      </c>
      <c r="AU179" s="214" t="s">
        <v>84</v>
      </c>
      <c r="AV179" s="13" t="s">
        <v>84</v>
      </c>
      <c r="AW179" s="13" t="s">
        <v>30</v>
      </c>
      <c r="AX179" s="13" t="s">
        <v>82</v>
      </c>
      <c r="AY179" s="214" t="s">
        <v>146</v>
      </c>
    </row>
    <row r="180" spans="1:65" s="2" customFormat="1" ht="24.2" customHeight="1">
      <c r="A180" s="33"/>
      <c r="B180" s="34"/>
      <c r="C180" s="228" t="s">
        <v>249</v>
      </c>
      <c r="D180" s="228" t="s">
        <v>250</v>
      </c>
      <c r="E180" s="229" t="s">
        <v>251</v>
      </c>
      <c r="F180" s="230" t="s">
        <v>252</v>
      </c>
      <c r="G180" s="231" t="s">
        <v>202</v>
      </c>
      <c r="H180" s="232">
        <v>27.111000000000001</v>
      </c>
      <c r="I180" s="233"/>
      <c r="J180" s="234">
        <f>ROUND(I180*H180,2)</f>
        <v>0</v>
      </c>
      <c r="K180" s="235"/>
      <c r="L180" s="236"/>
      <c r="M180" s="237" t="s">
        <v>1</v>
      </c>
      <c r="N180" s="238" t="s">
        <v>39</v>
      </c>
      <c r="O180" s="70"/>
      <c r="P180" s="199">
        <f>O180*H180</f>
        <v>0</v>
      </c>
      <c r="Q180" s="199">
        <v>8.7499999999999994E-2</v>
      </c>
      <c r="R180" s="199">
        <f>Q180*H180</f>
        <v>2.3722124999999998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199</v>
      </c>
      <c r="AT180" s="201" t="s">
        <v>250</v>
      </c>
      <c r="AU180" s="201" t="s">
        <v>84</v>
      </c>
      <c r="AY180" s="16" t="s">
        <v>146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82</v>
      </c>
      <c r="BK180" s="202">
        <f>ROUND(I180*H180,2)</f>
        <v>0</v>
      </c>
      <c r="BL180" s="16" t="s">
        <v>152</v>
      </c>
      <c r="BM180" s="201" t="s">
        <v>253</v>
      </c>
    </row>
    <row r="181" spans="1:65" s="2" customFormat="1" ht="16.5" customHeight="1">
      <c r="A181" s="33"/>
      <c r="B181" s="34"/>
      <c r="C181" s="189" t="s">
        <v>254</v>
      </c>
      <c r="D181" s="189" t="s">
        <v>148</v>
      </c>
      <c r="E181" s="190" t="s">
        <v>255</v>
      </c>
      <c r="F181" s="191" t="s">
        <v>256</v>
      </c>
      <c r="G181" s="192" t="s">
        <v>202</v>
      </c>
      <c r="H181" s="193">
        <v>27.111000000000001</v>
      </c>
      <c r="I181" s="194"/>
      <c r="J181" s="195">
        <f>ROUND(I181*H181,2)</f>
        <v>0</v>
      </c>
      <c r="K181" s="196"/>
      <c r="L181" s="38"/>
      <c r="M181" s="197" t="s">
        <v>1</v>
      </c>
      <c r="N181" s="198" t="s">
        <v>39</v>
      </c>
      <c r="O181" s="70"/>
      <c r="P181" s="199">
        <f>O181*H181</f>
        <v>0</v>
      </c>
      <c r="Q181" s="199">
        <v>0.15140000000000001</v>
      </c>
      <c r="R181" s="199">
        <f>Q181*H181</f>
        <v>4.1046054000000005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152</v>
      </c>
      <c r="AT181" s="201" t="s">
        <v>148</v>
      </c>
      <c r="AU181" s="201" t="s">
        <v>84</v>
      </c>
      <c r="AY181" s="16" t="s">
        <v>146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82</v>
      </c>
      <c r="BK181" s="202">
        <f>ROUND(I181*H181,2)</f>
        <v>0</v>
      </c>
      <c r="BL181" s="16" t="s">
        <v>152</v>
      </c>
      <c r="BM181" s="201" t="s">
        <v>257</v>
      </c>
    </row>
    <row r="182" spans="1:65" s="12" customFormat="1" ht="22.9" customHeight="1">
      <c r="B182" s="175"/>
      <c r="C182" s="176"/>
      <c r="D182" s="177" t="s">
        <v>73</v>
      </c>
      <c r="E182" s="215" t="s">
        <v>165</v>
      </c>
      <c r="F182" s="215" t="s">
        <v>258</v>
      </c>
      <c r="G182" s="176"/>
      <c r="H182" s="176"/>
      <c r="I182" s="179"/>
      <c r="J182" s="216">
        <f>BK182</f>
        <v>0</v>
      </c>
      <c r="K182" s="176"/>
      <c r="L182" s="181"/>
      <c r="M182" s="182"/>
      <c r="N182" s="183"/>
      <c r="O182" s="183"/>
      <c r="P182" s="184">
        <f>SUM(P183:P184)</f>
        <v>0</v>
      </c>
      <c r="Q182" s="183"/>
      <c r="R182" s="184">
        <f>SUM(R183:R184)</f>
        <v>0</v>
      </c>
      <c r="S182" s="183"/>
      <c r="T182" s="185">
        <f>SUM(T183:T184)</f>
        <v>0</v>
      </c>
      <c r="AR182" s="186" t="s">
        <v>82</v>
      </c>
      <c r="AT182" s="187" t="s">
        <v>73</v>
      </c>
      <c r="AU182" s="187" t="s">
        <v>82</v>
      </c>
      <c r="AY182" s="186" t="s">
        <v>146</v>
      </c>
      <c r="BK182" s="188">
        <f>SUM(BK183:BK184)</f>
        <v>0</v>
      </c>
    </row>
    <row r="183" spans="1:65" s="2" customFormat="1" ht="21.75" customHeight="1">
      <c r="A183" s="33"/>
      <c r="B183" s="34"/>
      <c r="C183" s="189" t="s">
        <v>259</v>
      </c>
      <c r="D183" s="189" t="s">
        <v>148</v>
      </c>
      <c r="E183" s="190" t="s">
        <v>260</v>
      </c>
      <c r="F183" s="191" t="s">
        <v>261</v>
      </c>
      <c r="G183" s="192" t="s">
        <v>168</v>
      </c>
      <c r="H183" s="193">
        <v>1.907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39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152</v>
      </c>
      <c r="AT183" s="201" t="s">
        <v>148</v>
      </c>
      <c r="AU183" s="201" t="s">
        <v>84</v>
      </c>
      <c r="AY183" s="16" t="s">
        <v>146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82</v>
      </c>
      <c r="BK183" s="202">
        <f>ROUND(I183*H183,2)</f>
        <v>0</v>
      </c>
      <c r="BL183" s="16" t="s">
        <v>152</v>
      </c>
      <c r="BM183" s="201" t="s">
        <v>262</v>
      </c>
    </row>
    <row r="184" spans="1:65" s="13" customFormat="1" ht="11.25">
      <c r="B184" s="203"/>
      <c r="C184" s="204"/>
      <c r="D184" s="205" t="s">
        <v>158</v>
      </c>
      <c r="E184" s="206" t="s">
        <v>1</v>
      </c>
      <c r="F184" s="207" t="s">
        <v>222</v>
      </c>
      <c r="G184" s="204"/>
      <c r="H184" s="208">
        <v>1.907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158</v>
      </c>
      <c r="AU184" s="214" t="s">
        <v>84</v>
      </c>
      <c r="AV184" s="13" t="s">
        <v>84</v>
      </c>
      <c r="AW184" s="13" t="s">
        <v>30</v>
      </c>
      <c r="AX184" s="13" t="s">
        <v>82</v>
      </c>
      <c r="AY184" s="214" t="s">
        <v>146</v>
      </c>
    </row>
    <row r="185" spans="1:65" s="12" customFormat="1" ht="22.9" customHeight="1">
      <c r="B185" s="175"/>
      <c r="C185" s="176"/>
      <c r="D185" s="177" t="s">
        <v>73</v>
      </c>
      <c r="E185" s="215" t="s">
        <v>263</v>
      </c>
      <c r="F185" s="215" t="s">
        <v>264</v>
      </c>
      <c r="G185" s="176"/>
      <c r="H185" s="176"/>
      <c r="I185" s="179"/>
      <c r="J185" s="216">
        <f>BK185</f>
        <v>0</v>
      </c>
      <c r="K185" s="176"/>
      <c r="L185" s="181"/>
      <c r="M185" s="182"/>
      <c r="N185" s="183"/>
      <c r="O185" s="183"/>
      <c r="P185" s="184">
        <f>SUM(P186:P189)</f>
        <v>0</v>
      </c>
      <c r="Q185" s="183"/>
      <c r="R185" s="184">
        <f>SUM(R186:R189)</f>
        <v>0</v>
      </c>
      <c r="S185" s="183"/>
      <c r="T185" s="185">
        <f>SUM(T186:T189)</f>
        <v>0</v>
      </c>
      <c r="AR185" s="186" t="s">
        <v>82</v>
      </c>
      <c r="AT185" s="187" t="s">
        <v>73</v>
      </c>
      <c r="AU185" s="187" t="s">
        <v>82</v>
      </c>
      <c r="AY185" s="186" t="s">
        <v>146</v>
      </c>
      <c r="BK185" s="188">
        <f>SUM(BK186:BK189)</f>
        <v>0</v>
      </c>
    </row>
    <row r="186" spans="1:65" s="2" customFormat="1" ht="24.2" customHeight="1">
      <c r="A186" s="33"/>
      <c r="B186" s="34"/>
      <c r="C186" s="189" t="s">
        <v>265</v>
      </c>
      <c r="D186" s="189" t="s">
        <v>148</v>
      </c>
      <c r="E186" s="190" t="s">
        <v>266</v>
      </c>
      <c r="F186" s="191" t="s">
        <v>267</v>
      </c>
      <c r="G186" s="192" t="s">
        <v>174</v>
      </c>
      <c r="H186" s="193">
        <v>14.083</v>
      </c>
      <c r="I186" s="194"/>
      <c r="J186" s="195">
        <f>ROUND(I186*H186,2)</f>
        <v>0</v>
      </c>
      <c r="K186" s="196"/>
      <c r="L186" s="38"/>
      <c r="M186" s="197" t="s">
        <v>1</v>
      </c>
      <c r="N186" s="198" t="s">
        <v>39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152</v>
      </c>
      <c r="AT186" s="201" t="s">
        <v>148</v>
      </c>
      <c r="AU186" s="201" t="s">
        <v>84</v>
      </c>
      <c r="AY186" s="16" t="s">
        <v>146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82</v>
      </c>
      <c r="BK186" s="202">
        <f>ROUND(I186*H186,2)</f>
        <v>0</v>
      </c>
      <c r="BL186" s="16" t="s">
        <v>152</v>
      </c>
      <c r="BM186" s="201" t="s">
        <v>268</v>
      </c>
    </row>
    <row r="187" spans="1:65" s="13" customFormat="1" ht="11.25">
      <c r="B187" s="203"/>
      <c r="C187" s="204"/>
      <c r="D187" s="205" t="s">
        <v>158</v>
      </c>
      <c r="E187" s="206" t="s">
        <v>1</v>
      </c>
      <c r="F187" s="207" t="s">
        <v>269</v>
      </c>
      <c r="G187" s="204"/>
      <c r="H187" s="208">
        <v>14.083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158</v>
      </c>
      <c r="AU187" s="214" t="s">
        <v>84</v>
      </c>
      <c r="AV187" s="13" t="s">
        <v>84</v>
      </c>
      <c r="AW187" s="13" t="s">
        <v>30</v>
      </c>
      <c r="AX187" s="13" t="s">
        <v>82</v>
      </c>
      <c r="AY187" s="214" t="s">
        <v>146</v>
      </c>
    </row>
    <row r="188" spans="1:65" s="2" customFormat="1" ht="24.2" customHeight="1">
      <c r="A188" s="33"/>
      <c r="B188" s="34"/>
      <c r="C188" s="189" t="s">
        <v>270</v>
      </c>
      <c r="D188" s="189" t="s">
        <v>148</v>
      </c>
      <c r="E188" s="190" t="s">
        <v>271</v>
      </c>
      <c r="F188" s="191" t="s">
        <v>272</v>
      </c>
      <c r="G188" s="192" t="s">
        <v>174</v>
      </c>
      <c r="H188" s="193">
        <v>140.83000000000001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39</v>
      </c>
      <c r="O188" s="70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152</v>
      </c>
      <c r="AT188" s="201" t="s">
        <v>148</v>
      </c>
      <c r="AU188" s="201" t="s">
        <v>84</v>
      </c>
      <c r="AY188" s="16" t="s">
        <v>146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82</v>
      </c>
      <c r="BK188" s="202">
        <f>ROUND(I188*H188,2)</f>
        <v>0</v>
      </c>
      <c r="BL188" s="16" t="s">
        <v>152</v>
      </c>
      <c r="BM188" s="201" t="s">
        <v>273</v>
      </c>
    </row>
    <row r="189" spans="1:65" s="13" customFormat="1" ht="11.25">
      <c r="B189" s="203"/>
      <c r="C189" s="204"/>
      <c r="D189" s="205" t="s">
        <v>158</v>
      </c>
      <c r="E189" s="204"/>
      <c r="F189" s="207" t="s">
        <v>274</v>
      </c>
      <c r="G189" s="204"/>
      <c r="H189" s="208">
        <v>140.83000000000001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84</v>
      </c>
      <c r="AV189" s="13" t="s">
        <v>84</v>
      </c>
      <c r="AW189" s="13" t="s">
        <v>4</v>
      </c>
      <c r="AX189" s="13" t="s">
        <v>82</v>
      </c>
      <c r="AY189" s="214" t="s">
        <v>146</v>
      </c>
    </row>
    <row r="190" spans="1:65" s="12" customFormat="1" ht="22.9" customHeight="1">
      <c r="B190" s="175"/>
      <c r="C190" s="176"/>
      <c r="D190" s="177" t="s">
        <v>73</v>
      </c>
      <c r="E190" s="215" t="s">
        <v>275</v>
      </c>
      <c r="F190" s="215" t="s">
        <v>276</v>
      </c>
      <c r="G190" s="176"/>
      <c r="H190" s="176"/>
      <c r="I190" s="179"/>
      <c r="J190" s="216">
        <f>BK190</f>
        <v>0</v>
      </c>
      <c r="K190" s="176"/>
      <c r="L190" s="181"/>
      <c r="M190" s="182"/>
      <c r="N190" s="183"/>
      <c r="O190" s="183"/>
      <c r="P190" s="184">
        <f>P191</f>
        <v>0</v>
      </c>
      <c r="Q190" s="183"/>
      <c r="R190" s="184">
        <f>R191</f>
        <v>0</v>
      </c>
      <c r="S190" s="183"/>
      <c r="T190" s="185">
        <f>T191</f>
        <v>0</v>
      </c>
      <c r="AR190" s="186" t="s">
        <v>82</v>
      </c>
      <c r="AT190" s="187" t="s">
        <v>73</v>
      </c>
      <c r="AU190" s="187" t="s">
        <v>82</v>
      </c>
      <c r="AY190" s="186" t="s">
        <v>146</v>
      </c>
      <c r="BK190" s="188">
        <f>BK191</f>
        <v>0</v>
      </c>
    </row>
    <row r="191" spans="1:65" s="2" customFormat="1" ht="24.2" customHeight="1">
      <c r="A191" s="33"/>
      <c r="B191" s="34"/>
      <c r="C191" s="189" t="s">
        <v>277</v>
      </c>
      <c r="D191" s="189" t="s">
        <v>148</v>
      </c>
      <c r="E191" s="190" t="s">
        <v>278</v>
      </c>
      <c r="F191" s="191" t="s">
        <v>279</v>
      </c>
      <c r="G191" s="192" t="s">
        <v>174</v>
      </c>
      <c r="H191" s="193">
        <v>56.759</v>
      </c>
      <c r="I191" s="194"/>
      <c r="J191" s="195">
        <f>ROUND(I191*H191,2)</f>
        <v>0</v>
      </c>
      <c r="K191" s="196"/>
      <c r="L191" s="38"/>
      <c r="M191" s="197" t="s">
        <v>1</v>
      </c>
      <c r="N191" s="198" t="s">
        <v>39</v>
      </c>
      <c r="O191" s="70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152</v>
      </c>
      <c r="AT191" s="201" t="s">
        <v>148</v>
      </c>
      <c r="AU191" s="201" t="s">
        <v>84</v>
      </c>
      <c r="AY191" s="16" t="s">
        <v>146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82</v>
      </c>
      <c r="BK191" s="202">
        <f>ROUND(I191*H191,2)</f>
        <v>0</v>
      </c>
      <c r="BL191" s="16" t="s">
        <v>152</v>
      </c>
      <c r="BM191" s="201" t="s">
        <v>280</v>
      </c>
    </row>
    <row r="192" spans="1:65" s="12" customFormat="1" ht="25.9" customHeight="1">
      <c r="B192" s="175"/>
      <c r="C192" s="176"/>
      <c r="D192" s="177" t="s">
        <v>73</v>
      </c>
      <c r="E192" s="178" t="s">
        <v>281</v>
      </c>
      <c r="F192" s="178" t="s">
        <v>282</v>
      </c>
      <c r="G192" s="176"/>
      <c r="H192" s="176"/>
      <c r="I192" s="179"/>
      <c r="J192" s="180">
        <f>BK192</f>
        <v>0</v>
      </c>
      <c r="K192" s="176"/>
      <c r="L192" s="181"/>
      <c r="M192" s="182"/>
      <c r="N192" s="183"/>
      <c r="O192" s="183"/>
      <c r="P192" s="184">
        <f>P193+P199+P246+P258+P264</f>
        <v>0</v>
      </c>
      <c r="Q192" s="183"/>
      <c r="R192" s="184">
        <f>R193+R199+R246+R258+R264</f>
        <v>5.76269733</v>
      </c>
      <c r="S192" s="183"/>
      <c r="T192" s="185">
        <f>T193+T199+T246+T258+T264</f>
        <v>0</v>
      </c>
      <c r="AR192" s="186" t="s">
        <v>84</v>
      </c>
      <c r="AT192" s="187" t="s">
        <v>73</v>
      </c>
      <c r="AU192" s="187" t="s">
        <v>74</v>
      </c>
      <c r="AY192" s="186" t="s">
        <v>146</v>
      </c>
      <c r="BK192" s="188">
        <f>BK193+BK199+BK246+BK258+BK264</f>
        <v>0</v>
      </c>
    </row>
    <row r="193" spans="1:65" s="12" customFormat="1" ht="22.9" customHeight="1">
      <c r="B193" s="175"/>
      <c r="C193" s="176"/>
      <c r="D193" s="177" t="s">
        <v>73</v>
      </c>
      <c r="E193" s="215" t="s">
        <v>283</v>
      </c>
      <c r="F193" s="215" t="s">
        <v>284</v>
      </c>
      <c r="G193" s="176"/>
      <c r="H193" s="176"/>
      <c r="I193" s="179"/>
      <c r="J193" s="216">
        <f>BK193</f>
        <v>0</v>
      </c>
      <c r="K193" s="176"/>
      <c r="L193" s="181"/>
      <c r="M193" s="182"/>
      <c r="N193" s="183"/>
      <c r="O193" s="183"/>
      <c r="P193" s="184">
        <f>SUM(P194:P198)</f>
        <v>0</v>
      </c>
      <c r="Q193" s="183"/>
      <c r="R193" s="184">
        <f>SUM(R194:R198)</f>
        <v>0.16470500000000002</v>
      </c>
      <c r="S193" s="183"/>
      <c r="T193" s="185">
        <f>SUM(T194:T198)</f>
        <v>0</v>
      </c>
      <c r="AR193" s="186" t="s">
        <v>84</v>
      </c>
      <c r="AT193" s="187" t="s">
        <v>73</v>
      </c>
      <c r="AU193" s="187" t="s">
        <v>82</v>
      </c>
      <c r="AY193" s="186" t="s">
        <v>146</v>
      </c>
      <c r="BK193" s="188">
        <f>SUM(BK194:BK198)</f>
        <v>0</v>
      </c>
    </row>
    <row r="194" spans="1:65" s="2" customFormat="1" ht="33" customHeight="1">
      <c r="A194" s="33"/>
      <c r="B194" s="34"/>
      <c r="C194" s="189" t="s">
        <v>285</v>
      </c>
      <c r="D194" s="189" t="s">
        <v>148</v>
      </c>
      <c r="E194" s="190" t="s">
        <v>286</v>
      </c>
      <c r="F194" s="191" t="s">
        <v>287</v>
      </c>
      <c r="G194" s="192" t="s">
        <v>202</v>
      </c>
      <c r="H194" s="193">
        <v>32.941000000000003</v>
      </c>
      <c r="I194" s="194"/>
      <c r="J194" s="195">
        <f>ROUND(I194*H194,2)</f>
        <v>0</v>
      </c>
      <c r="K194" s="196"/>
      <c r="L194" s="38"/>
      <c r="M194" s="197" t="s">
        <v>1</v>
      </c>
      <c r="N194" s="198" t="s">
        <v>39</v>
      </c>
      <c r="O194" s="70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285</v>
      </c>
      <c r="AT194" s="201" t="s">
        <v>148</v>
      </c>
      <c r="AU194" s="201" t="s">
        <v>84</v>
      </c>
      <c r="AY194" s="16" t="s">
        <v>146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82</v>
      </c>
      <c r="BK194" s="202">
        <f>ROUND(I194*H194,2)</f>
        <v>0</v>
      </c>
      <c r="BL194" s="16" t="s">
        <v>285</v>
      </c>
      <c r="BM194" s="201" t="s">
        <v>288</v>
      </c>
    </row>
    <row r="195" spans="1:65" s="13" customFormat="1" ht="11.25">
      <c r="B195" s="203"/>
      <c r="C195" s="204"/>
      <c r="D195" s="205" t="s">
        <v>158</v>
      </c>
      <c r="E195" s="206" t="s">
        <v>1</v>
      </c>
      <c r="F195" s="207" t="s">
        <v>289</v>
      </c>
      <c r="G195" s="204"/>
      <c r="H195" s="208">
        <v>32.941000000000003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158</v>
      </c>
      <c r="AU195" s="214" t="s">
        <v>84</v>
      </c>
      <c r="AV195" s="13" t="s">
        <v>84</v>
      </c>
      <c r="AW195" s="13" t="s">
        <v>30</v>
      </c>
      <c r="AX195" s="13" t="s">
        <v>82</v>
      </c>
      <c r="AY195" s="214" t="s">
        <v>146</v>
      </c>
    </row>
    <row r="196" spans="1:65" s="2" customFormat="1" ht="16.5" customHeight="1">
      <c r="A196" s="33"/>
      <c r="B196" s="34"/>
      <c r="C196" s="228" t="s">
        <v>290</v>
      </c>
      <c r="D196" s="228" t="s">
        <v>250</v>
      </c>
      <c r="E196" s="229" t="s">
        <v>291</v>
      </c>
      <c r="F196" s="230" t="s">
        <v>292</v>
      </c>
      <c r="G196" s="231" t="s">
        <v>293</v>
      </c>
      <c r="H196" s="232">
        <v>164.70500000000001</v>
      </c>
      <c r="I196" s="233"/>
      <c r="J196" s="234">
        <f>ROUND(I196*H196,2)</f>
        <v>0</v>
      </c>
      <c r="K196" s="235"/>
      <c r="L196" s="236"/>
      <c r="M196" s="237" t="s">
        <v>1</v>
      </c>
      <c r="N196" s="238" t="s">
        <v>39</v>
      </c>
      <c r="O196" s="70"/>
      <c r="P196" s="199">
        <f>O196*H196</f>
        <v>0</v>
      </c>
      <c r="Q196" s="199">
        <v>1E-3</v>
      </c>
      <c r="R196" s="199">
        <f>Q196*H196</f>
        <v>0.16470500000000002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294</v>
      </c>
      <c r="AT196" s="201" t="s">
        <v>250</v>
      </c>
      <c r="AU196" s="201" t="s">
        <v>84</v>
      </c>
      <c r="AY196" s="16" t="s">
        <v>146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82</v>
      </c>
      <c r="BK196" s="202">
        <f>ROUND(I196*H196,2)</f>
        <v>0</v>
      </c>
      <c r="BL196" s="16" t="s">
        <v>285</v>
      </c>
      <c r="BM196" s="201" t="s">
        <v>295</v>
      </c>
    </row>
    <row r="197" spans="1:65" s="13" customFormat="1" ht="11.25">
      <c r="B197" s="203"/>
      <c r="C197" s="204"/>
      <c r="D197" s="205" t="s">
        <v>158</v>
      </c>
      <c r="E197" s="206" t="s">
        <v>1</v>
      </c>
      <c r="F197" s="207" t="s">
        <v>296</v>
      </c>
      <c r="G197" s="204"/>
      <c r="H197" s="208">
        <v>164.70500000000001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158</v>
      </c>
      <c r="AU197" s="214" t="s">
        <v>84</v>
      </c>
      <c r="AV197" s="13" t="s">
        <v>84</v>
      </c>
      <c r="AW197" s="13" t="s">
        <v>30</v>
      </c>
      <c r="AX197" s="13" t="s">
        <v>82</v>
      </c>
      <c r="AY197" s="214" t="s">
        <v>146</v>
      </c>
    </row>
    <row r="198" spans="1:65" s="2" customFormat="1" ht="24.2" customHeight="1">
      <c r="A198" s="33"/>
      <c r="B198" s="34"/>
      <c r="C198" s="189" t="s">
        <v>297</v>
      </c>
      <c r="D198" s="189" t="s">
        <v>148</v>
      </c>
      <c r="E198" s="190" t="s">
        <v>298</v>
      </c>
      <c r="F198" s="191" t="s">
        <v>299</v>
      </c>
      <c r="G198" s="192" t="s">
        <v>174</v>
      </c>
      <c r="H198" s="193">
        <v>0.16500000000000001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39</v>
      </c>
      <c r="O198" s="70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285</v>
      </c>
      <c r="AT198" s="201" t="s">
        <v>148</v>
      </c>
      <c r="AU198" s="201" t="s">
        <v>84</v>
      </c>
      <c r="AY198" s="16" t="s">
        <v>146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82</v>
      </c>
      <c r="BK198" s="202">
        <f>ROUND(I198*H198,2)</f>
        <v>0</v>
      </c>
      <c r="BL198" s="16" t="s">
        <v>285</v>
      </c>
      <c r="BM198" s="201" t="s">
        <v>300</v>
      </c>
    </row>
    <row r="199" spans="1:65" s="12" customFormat="1" ht="22.9" customHeight="1">
      <c r="B199" s="175"/>
      <c r="C199" s="176"/>
      <c r="D199" s="177" t="s">
        <v>73</v>
      </c>
      <c r="E199" s="215" t="s">
        <v>301</v>
      </c>
      <c r="F199" s="215" t="s">
        <v>302</v>
      </c>
      <c r="G199" s="176"/>
      <c r="H199" s="176"/>
      <c r="I199" s="179"/>
      <c r="J199" s="216">
        <f>BK199</f>
        <v>0</v>
      </c>
      <c r="K199" s="176"/>
      <c r="L199" s="181"/>
      <c r="M199" s="182"/>
      <c r="N199" s="183"/>
      <c r="O199" s="183"/>
      <c r="P199" s="184">
        <f>SUM(P200:P245)</f>
        <v>0</v>
      </c>
      <c r="Q199" s="183"/>
      <c r="R199" s="184">
        <f>SUM(R200:R245)</f>
        <v>5.1796892100000003</v>
      </c>
      <c r="S199" s="183"/>
      <c r="T199" s="185">
        <f>SUM(T200:T245)</f>
        <v>0</v>
      </c>
      <c r="AR199" s="186" t="s">
        <v>84</v>
      </c>
      <c r="AT199" s="187" t="s">
        <v>73</v>
      </c>
      <c r="AU199" s="187" t="s">
        <v>82</v>
      </c>
      <c r="AY199" s="186" t="s">
        <v>146</v>
      </c>
      <c r="BK199" s="188">
        <f>SUM(BK200:BK245)</f>
        <v>0</v>
      </c>
    </row>
    <row r="200" spans="1:65" s="2" customFormat="1" ht="33" customHeight="1">
      <c r="A200" s="33"/>
      <c r="B200" s="34"/>
      <c r="C200" s="189" t="s">
        <v>303</v>
      </c>
      <c r="D200" s="189" t="s">
        <v>148</v>
      </c>
      <c r="E200" s="190" t="s">
        <v>304</v>
      </c>
      <c r="F200" s="191" t="s">
        <v>305</v>
      </c>
      <c r="G200" s="192" t="s">
        <v>168</v>
      </c>
      <c r="H200" s="193">
        <v>7.915</v>
      </c>
      <c r="I200" s="194"/>
      <c r="J200" s="195">
        <f>ROUND(I200*H200,2)</f>
        <v>0</v>
      </c>
      <c r="K200" s="196"/>
      <c r="L200" s="38"/>
      <c r="M200" s="197" t="s">
        <v>1</v>
      </c>
      <c r="N200" s="198" t="s">
        <v>39</v>
      </c>
      <c r="O200" s="70"/>
      <c r="P200" s="199">
        <f>O200*H200</f>
        <v>0</v>
      </c>
      <c r="Q200" s="199">
        <v>1.89E-3</v>
      </c>
      <c r="R200" s="199">
        <f>Q200*H200</f>
        <v>1.495935E-2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285</v>
      </c>
      <c r="AT200" s="201" t="s">
        <v>148</v>
      </c>
      <c r="AU200" s="201" t="s">
        <v>84</v>
      </c>
      <c r="AY200" s="16" t="s">
        <v>146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82</v>
      </c>
      <c r="BK200" s="202">
        <f>ROUND(I200*H200,2)</f>
        <v>0</v>
      </c>
      <c r="BL200" s="16" t="s">
        <v>285</v>
      </c>
      <c r="BM200" s="201" t="s">
        <v>306</v>
      </c>
    </row>
    <row r="201" spans="1:65" s="13" customFormat="1" ht="11.25">
      <c r="B201" s="203"/>
      <c r="C201" s="204"/>
      <c r="D201" s="205" t="s">
        <v>158</v>
      </c>
      <c r="E201" s="206" t="s">
        <v>1</v>
      </c>
      <c r="F201" s="207" t="s">
        <v>307</v>
      </c>
      <c r="G201" s="204"/>
      <c r="H201" s="208">
        <v>7.915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158</v>
      </c>
      <c r="AU201" s="214" t="s">
        <v>84</v>
      </c>
      <c r="AV201" s="13" t="s">
        <v>84</v>
      </c>
      <c r="AW201" s="13" t="s">
        <v>30</v>
      </c>
      <c r="AX201" s="13" t="s">
        <v>82</v>
      </c>
      <c r="AY201" s="214" t="s">
        <v>146</v>
      </c>
    </row>
    <row r="202" spans="1:65" s="2" customFormat="1" ht="21.75" customHeight="1">
      <c r="A202" s="33"/>
      <c r="B202" s="34"/>
      <c r="C202" s="189" t="s">
        <v>308</v>
      </c>
      <c r="D202" s="189" t="s">
        <v>148</v>
      </c>
      <c r="E202" s="190" t="s">
        <v>309</v>
      </c>
      <c r="F202" s="191" t="s">
        <v>310</v>
      </c>
      <c r="G202" s="192" t="s">
        <v>151</v>
      </c>
      <c r="H202" s="193">
        <v>13</v>
      </c>
      <c r="I202" s="194"/>
      <c r="J202" s="195">
        <f>ROUND(I202*H202,2)</f>
        <v>0</v>
      </c>
      <c r="K202" s="196"/>
      <c r="L202" s="38"/>
      <c r="M202" s="197" t="s">
        <v>1</v>
      </c>
      <c r="N202" s="198" t="s">
        <v>39</v>
      </c>
      <c r="O202" s="70"/>
      <c r="P202" s="199">
        <f>O202*H202</f>
        <v>0</v>
      </c>
      <c r="Q202" s="199">
        <v>2.6700000000000001E-3</v>
      </c>
      <c r="R202" s="199">
        <f>Q202*H202</f>
        <v>3.4709999999999998E-2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285</v>
      </c>
      <c r="AT202" s="201" t="s">
        <v>148</v>
      </c>
      <c r="AU202" s="201" t="s">
        <v>84</v>
      </c>
      <c r="AY202" s="16" t="s">
        <v>146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82</v>
      </c>
      <c r="BK202" s="202">
        <f>ROUND(I202*H202,2)</f>
        <v>0</v>
      </c>
      <c r="BL202" s="16" t="s">
        <v>285</v>
      </c>
      <c r="BM202" s="201" t="s">
        <v>311</v>
      </c>
    </row>
    <row r="203" spans="1:65" s="2" customFormat="1" ht="16.5" customHeight="1">
      <c r="A203" s="33"/>
      <c r="B203" s="34"/>
      <c r="C203" s="228" t="s">
        <v>312</v>
      </c>
      <c r="D203" s="228" t="s">
        <v>250</v>
      </c>
      <c r="E203" s="229" t="s">
        <v>313</v>
      </c>
      <c r="F203" s="230" t="s">
        <v>314</v>
      </c>
      <c r="G203" s="231" t="s">
        <v>151</v>
      </c>
      <c r="H203" s="232">
        <v>13</v>
      </c>
      <c r="I203" s="233"/>
      <c r="J203" s="234">
        <f>ROUND(I203*H203,2)</f>
        <v>0</v>
      </c>
      <c r="K203" s="235"/>
      <c r="L203" s="236"/>
      <c r="M203" s="237" t="s">
        <v>1</v>
      </c>
      <c r="N203" s="238" t="s">
        <v>39</v>
      </c>
      <c r="O203" s="70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294</v>
      </c>
      <c r="AT203" s="201" t="s">
        <v>250</v>
      </c>
      <c r="AU203" s="201" t="s">
        <v>84</v>
      </c>
      <c r="AY203" s="16" t="s">
        <v>146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82</v>
      </c>
      <c r="BK203" s="202">
        <f>ROUND(I203*H203,2)</f>
        <v>0</v>
      </c>
      <c r="BL203" s="16" t="s">
        <v>285</v>
      </c>
      <c r="BM203" s="201" t="s">
        <v>315</v>
      </c>
    </row>
    <row r="204" spans="1:65" s="2" customFormat="1" ht="33" customHeight="1">
      <c r="A204" s="33"/>
      <c r="B204" s="34"/>
      <c r="C204" s="189" t="s">
        <v>294</v>
      </c>
      <c r="D204" s="189" t="s">
        <v>148</v>
      </c>
      <c r="E204" s="190" t="s">
        <v>316</v>
      </c>
      <c r="F204" s="191" t="s">
        <v>317</v>
      </c>
      <c r="G204" s="192" t="s">
        <v>202</v>
      </c>
      <c r="H204" s="193">
        <v>95.296000000000006</v>
      </c>
      <c r="I204" s="194"/>
      <c r="J204" s="195">
        <f>ROUND(I204*H204,2)</f>
        <v>0</v>
      </c>
      <c r="K204" s="196"/>
      <c r="L204" s="38"/>
      <c r="M204" s="197" t="s">
        <v>1</v>
      </c>
      <c r="N204" s="198" t="s">
        <v>39</v>
      </c>
      <c r="O204" s="7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285</v>
      </c>
      <c r="AT204" s="201" t="s">
        <v>148</v>
      </c>
      <c r="AU204" s="201" t="s">
        <v>84</v>
      </c>
      <c r="AY204" s="16" t="s">
        <v>146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82</v>
      </c>
      <c r="BK204" s="202">
        <f>ROUND(I204*H204,2)</f>
        <v>0</v>
      </c>
      <c r="BL204" s="16" t="s">
        <v>285</v>
      </c>
      <c r="BM204" s="201" t="s">
        <v>318</v>
      </c>
    </row>
    <row r="205" spans="1:65" s="13" customFormat="1" ht="22.5">
      <c r="B205" s="203"/>
      <c r="C205" s="204"/>
      <c r="D205" s="205" t="s">
        <v>158</v>
      </c>
      <c r="E205" s="206" t="s">
        <v>1</v>
      </c>
      <c r="F205" s="207" t="s">
        <v>319</v>
      </c>
      <c r="G205" s="204"/>
      <c r="H205" s="208">
        <v>95.296000000000006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158</v>
      </c>
      <c r="AU205" s="214" t="s">
        <v>84</v>
      </c>
      <c r="AV205" s="13" t="s">
        <v>84</v>
      </c>
      <c r="AW205" s="13" t="s">
        <v>30</v>
      </c>
      <c r="AX205" s="13" t="s">
        <v>82</v>
      </c>
      <c r="AY205" s="214" t="s">
        <v>146</v>
      </c>
    </row>
    <row r="206" spans="1:65" s="2" customFormat="1" ht="16.5" customHeight="1">
      <c r="A206" s="33"/>
      <c r="B206" s="34"/>
      <c r="C206" s="228" t="s">
        <v>320</v>
      </c>
      <c r="D206" s="228" t="s">
        <v>250</v>
      </c>
      <c r="E206" s="229" t="s">
        <v>321</v>
      </c>
      <c r="F206" s="230" t="s">
        <v>322</v>
      </c>
      <c r="G206" s="231" t="s">
        <v>168</v>
      </c>
      <c r="H206" s="232">
        <v>3.5649999999999999</v>
      </c>
      <c r="I206" s="233"/>
      <c r="J206" s="234">
        <f>ROUND(I206*H206,2)</f>
        <v>0</v>
      </c>
      <c r="K206" s="235"/>
      <c r="L206" s="236"/>
      <c r="M206" s="237" t="s">
        <v>1</v>
      </c>
      <c r="N206" s="238" t="s">
        <v>39</v>
      </c>
      <c r="O206" s="70"/>
      <c r="P206" s="199">
        <f>O206*H206</f>
        <v>0</v>
      </c>
      <c r="Q206" s="199">
        <v>0.5</v>
      </c>
      <c r="R206" s="199">
        <f>Q206*H206</f>
        <v>1.7825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294</v>
      </c>
      <c r="AT206" s="201" t="s">
        <v>250</v>
      </c>
      <c r="AU206" s="201" t="s">
        <v>84</v>
      </c>
      <c r="AY206" s="16" t="s">
        <v>146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82</v>
      </c>
      <c r="BK206" s="202">
        <f>ROUND(I206*H206,2)</f>
        <v>0</v>
      </c>
      <c r="BL206" s="16" t="s">
        <v>285</v>
      </c>
      <c r="BM206" s="201" t="s">
        <v>323</v>
      </c>
    </row>
    <row r="207" spans="1:65" s="2" customFormat="1" ht="19.5">
      <c r="A207" s="33"/>
      <c r="B207" s="34"/>
      <c r="C207" s="35"/>
      <c r="D207" s="205" t="s">
        <v>324</v>
      </c>
      <c r="E207" s="35"/>
      <c r="F207" s="239" t="s">
        <v>325</v>
      </c>
      <c r="G207" s="35"/>
      <c r="H207" s="35"/>
      <c r="I207" s="240"/>
      <c r="J207" s="35"/>
      <c r="K207" s="35"/>
      <c r="L207" s="38"/>
      <c r="M207" s="241"/>
      <c r="N207" s="24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324</v>
      </c>
      <c r="AU207" s="16" t="s">
        <v>84</v>
      </c>
    </row>
    <row r="208" spans="1:65" s="13" customFormat="1" ht="11.25">
      <c r="B208" s="203"/>
      <c r="C208" s="204"/>
      <c r="D208" s="205" t="s">
        <v>158</v>
      </c>
      <c r="E208" s="206" t="s">
        <v>1</v>
      </c>
      <c r="F208" s="207" t="s">
        <v>326</v>
      </c>
      <c r="G208" s="204"/>
      <c r="H208" s="208">
        <v>1.1830000000000001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158</v>
      </c>
      <c r="AU208" s="214" t="s">
        <v>84</v>
      </c>
      <c r="AV208" s="13" t="s">
        <v>84</v>
      </c>
      <c r="AW208" s="13" t="s">
        <v>30</v>
      </c>
      <c r="AX208" s="13" t="s">
        <v>74</v>
      </c>
      <c r="AY208" s="214" t="s">
        <v>146</v>
      </c>
    </row>
    <row r="209" spans="1:65" s="13" customFormat="1" ht="22.5">
      <c r="B209" s="203"/>
      <c r="C209" s="204"/>
      <c r="D209" s="205" t="s">
        <v>158</v>
      </c>
      <c r="E209" s="206" t="s">
        <v>1</v>
      </c>
      <c r="F209" s="207" t="s">
        <v>327</v>
      </c>
      <c r="G209" s="204"/>
      <c r="H209" s="208">
        <v>2.3820000000000001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158</v>
      </c>
      <c r="AU209" s="214" t="s">
        <v>84</v>
      </c>
      <c r="AV209" s="13" t="s">
        <v>84</v>
      </c>
      <c r="AW209" s="13" t="s">
        <v>30</v>
      </c>
      <c r="AX209" s="13" t="s">
        <v>74</v>
      </c>
      <c r="AY209" s="214" t="s">
        <v>146</v>
      </c>
    </row>
    <row r="210" spans="1:65" s="14" customFormat="1" ht="11.25">
      <c r="B210" s="217"/>
      <c r="C210" s="218"/>
      <c r="D210" s="205" t="s">
        <v>158</v>
      </c>
      <c r="E210" s="219" t="s">
        <v>1</v>
      </c>
      <c r="F210" s="220" t="s">
        <v>206</v>
      </c>
      <c r="G210" s="218"/>
      <c r="H210" s="221">
        <v>3.5650000000000004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158</v>
      </c>
      <c r="AU210" s="227" t="s">
        <v>84</v>
      </c>
      <c r="AV210" s="14" t="s">
        <v>152</v>
      </c>
      <c r="AW210" s="14" t="s">
        <v>30</v>
      </c>
      <c r="AX210" s="14" t="s">
        <v>82</v>
      </c>
      <c r="AY210" s="227" t="s">
        <v>146</v>
      </c>
    </row>
    <row r="211" spans="1:65" s="2" customFormat="1" ht="24.2" customHeight="1">
      <c r="A211" s="33"/>
      <c r="B211" s="34"/>
      <c r="C211" s="189" t="s">
        <v>328</v>
      </c>
      <c r="D211" s="189" t="s">
        <v>148</v>
      </c>
      <c r="E211" s="190" t="s">
        <v>329</v>
      </c>
      <c r="F211" s="191" t="s">
        <v>330</v>
      </c>
      <c r="G211" s="192" t="s">
        <v>168</v>
      </c>
      <c r="H211" s="193">
        <v>2.3820000000000001</v>
      </c>
      <c r="I211" s="194"/>
      <c r="J211" s="195">
        <f>ROUND(I211*H211,2)</f>
        <v>0</v>
      </c>
      <c r="K211" s="196"/>
      <c r="L211" s="38"/>
      <c r="M211" s="197" t="s">
        <v>1</v>
      </c>
      <c r="N211" s="198" t="s">
        <v>39</v>
      </c>
      <c r="O211" s="70"/>
      <c r="P211" s="199">
        <f>O211*H211</f>
        <v>0</v>
      </c>
      <c r="Q211" s="199">
        <v>1.2659999999999999E-2</v>
      </c>
      <c r="R211" s="199">
        <f>Q211*H211</f>
        <v>3.0156120000000002E-2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285</v>
      </c>
      <c r="AT211" s="201" t="s">
        <v>148</v>
      </c>
      <c r="AU211" s="201" t="s">
        <v>84</v>
      </c>
      <c r="AY211" s="16" t="s">
        <v>146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82</v>
      </c>
      <c r="BK211" s="202">
        <f>ROUND(I211*H211,2)</f>
        <v>0</v>
      </c>
      <c r="BL211" s="16" t="s">
        <v>285</v>
      </c>
      <c r="BM211" s="201" t="s">
        <v>331</v>
      </c>
    </row>
    <row r="212" spans="1:65" s="2" customFormat="1" ht="24.2" customHeight="1">
      <c r="A212" s="33"/>
      <c r="B212" s="34"/>
      <c r="C212" s="189" t="s">
        <v>332</v>
      </c>
      <c r="D212" s="189" t="s">
        <v>148</v>
      </c>
      <c r="E212" s="190" t="s">
        <v>333</v>
      </c>
      <c r="F212" s="191" t="s">
        <v>334</v>
      </c>
      <c r="G212" s="192" t="s">
        <v>335</v>
      </c>
      <c r="H212" s="193">
        <v>47.61</v>
      </c>
      <c r="I212" s="194"/>
      <c r="J212" s="195">
        <f>ROUND(I212*H212,2)</f>
        <v>0</v>
      </c>
      <c r="K212" s="196"/>
      <c r="L212" s="38"/>
      <c r="M212" s="197" t="s">
        <v>1</v>
      </c>
      <c r="N212" s="198" t="s">
        <v>39</v>
      </c>
      <c r="O212" s="7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285</v>
      </c>
      <c r="AT212" s="201" t="s">
        <v>148</v>
      </c>
      <c r="AU212" s="201" t="s">
        <v>84</v>
      </c>
      <c r="AY212" s="16" t="s">
        <v>146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82</v>
      </c>
      <c r="BK212" s="202">
        <f>ROUND(I212*H212,2)</f>
        <v>0</v>
      </c>
      <c r="BL212" s="16" t="s">
        <v>285</v>
      </c>
      <c r="BM212" s="201" t="s">
        <v>336</v>
      </c>
    </row>
    <row r="213" spans="1:65" s="13" customFormat="1" ht="11.25">
      <c r="B213" s="203"/>
      <c r="C213" s="204"/>
      <c r="D213" s="205" t="s">
        <v>158</v>
      </c>
      <c r="E213" s="206" t="s">
        <v>1</v>
      </c>
      <c r="F213" s="207" t="s">
        <v>337</v>
      </c>
      <c r="G213" s="204"/>
      <c r="H213" s="208">
        <v>7.36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158</v>
      </c>
      <c r="AU213" s="214" t="s">
        <v>84</v>
      </c>
      <c r="AV213" s="13" t="s">
        <v>84</v>
      </c>
      <c r="AW213" s="13" t="s">
        <v>30</v>
      </c>
      <c r="AX213" s="13" t="s">
        <v>74</v>
      </c>
      <c r="AY213" s="214" t="s">
        <v>146</v>
      </c>
    </row>
    <row r="214" spans="1:65" s="13" customFormat="1" ht="11.25">
      <c r="B214" s="203"/>
      <c r="C214" s="204"/>
      <c r="D214" s="205" t="s">
        <v>158</v>
      </c>
      <c r="E214" s="206" t="s">
        <v>1</v>
      </c>
      <c r="F214" s="207" t="s">
        <v>338</v>
      </c>
      <c r="G214" s="204"/>
      <c r="H214" s="208">
        <v>17.25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158</v>
      </c>
      <c r="AU214" s="214" t="s">
        <v>84</v>
      </c>
      <c r="AV214" s="13" t="s">
        <v>84</v>
      </c>
      <c r="AW214" s="13" t="s">
        <v>30</v>
      </c>
      <c r="AX214" s="13" t="s">
        <v>74</v>
      </c>
      <c r="AY214" s="214" t="s">
        <v>146</v>
      </c>
    </row>
    <row r="215" spans="1:65" s="13" customFormat="1" ht="11.25">
      <c r="B215" s="203"/>
      <c r="C215" s="204"/>
      <c r="D215" s="205" t="s">
        <v>158</v>
      </c>
      <c r="E215" s="206" t="s">
        <v>1</v>
      </c>
      <c r="F215" s="207" t="s">
        <v>339</v>
      </c>
      <c r="G215" s="204"/>
      <c r="H215" s="208">
        <v>23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158</v>
      </c>
      <c r="AU215" s="214" t="s">
        <v>84</v>
      </c>
      <c r="AV215" s="13" t="s">
        <v>84</v>
      </c>
      <c r="AW215" s="13" t="s">
        <v>30</v>
      </c>
      <c r="AX215" s="13" t="s">
        <v>74</v>
      </c>
      <c r="AY215" s="214" t="s">
        <v>146</v>
      </c>
    </row>
    <row r="216" spans="1:65" s="14" customFormat="1" ht="11.25">
      <c r="B216" s="217"/>
      <c r="C216" s="218"/>
      <c r="D216" s="205" t="s">
        <v>158</v>
      </c>
      <c r="E216" s="219" t="s">
        <v>1</v>
      </c>
      <c r="F216" s="220" t="s">
        <v>206</v>
      </c>
      <c r="G216" s="218"/>
      <c r="H216" s="221">
        <v>47.61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158</v>
      </c>
      <c r="AU216" s="227" t="s">
        <v>84</v>
      </c>
      <c r="AV216" s="14" t="s">
        <v>152</v>
      </c>
      <c r="AW216" s="14" t="s">
        <v>30</v>
      </c>
      <c r="AX216" s="14" t="s">
        <v>82</v>
      </c>
      <c r="AY216" s="227" t="s">
        <v>146</v>
      </c>
    </row>
    <row r="217" spans="1:65" s="2" customFormat="1" ht="24.2" customHeight="1">
      <c r="A217" s="33"/>
      <c r="B217" s="34"/>
      <c r="C217" s="189" t="s">
        <v>340</v>
      </c>
      <c r="D217" s="189" t="s">
        <v>148</v>
      </c>
      <c r="E217" s="190" t="s">
        <v>341</v>
      </c>
      <c r="F217" s="191" t="s">
        <v>342</v>
      </c>
      <c r="G217" s="192" t="s">
        <v>335</v>
      </c>
      <c r="H217" s="193">
        <v>303.49700000000001</v>
      </c>
      <c r="I217" s="194"/>
      <c r="J217" s="195">
        <f>ROUND(I217*H217,2)</f>
        <v>0</v>
      </c>
      <c r="K217" s="196"/>
      <c r="L217" s="38"/>
      <c r="M217" s="197" t="s">
        <v>1</v>
      </c>
      <c r="N217" s="198" t="s">
        <v>39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285</v>
      </c>
      <c r="AT217" s="201" t="s">
        <v>148</v>
      </c>
      <c r="AU217" s="201" t="s">
        <v>84</v>
      </c>
      <c r="AY217" s="16" t="s">
        <v>146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82</v>
      </c>
      <c r="BK217" s="202">
        <f>ROUND(I217*H217,2)</f>
        <v>0</v>
      </c>
      <c r="BL217" s="16" t="s">
        <v>285</v>
      </c>
      <c r="BM217" s="201" t="s">
        <v>343</v>
      </c>
    </row>
    <row r="218" spans="1:65" s="13" customFormat="1" ht="11.25">
      <c r="B218" s="203"/>
      <c r="C218" s="204"/>
      <c r="D218" s="205" t="s">
        <v>158</v>
      </c>
      <c r="E218" s="206" t="s">
        <v>1</v>
      </c>
      <c r="F218" s="207" t="s">
        <v>344</v>
      </c>
      <c r="G218" s="204"/>
      <c r="H218" s="208">
        <v>53.36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158</v>
      </c>
      <c r="AU218" s="214" t="s">
        <v>84</v>
      </c>
      <c r="AV218" s="13" t="s">
        <v>84</v>
      </c>
      <c r="AW218" s="13" t="s">
        <v>30</v>
      </c>
      <c r="AX218" s="13" t="s">
        <v>74</v>
      </c>
      <c r="AY218" s="214" t="s">
        <v>146</v>
      </c>
    </row>
    <row r="219" spans="1:65" s="13" customFormat="1" ht="11.25">
      <c r="B219" s="203"/>
      <c r="C219" s="204"/>
      <c r="D219" s="205" t="s">
        <v>158</v>
      </c>
      <c r="E219" s="206" t="s">
        <v>1</v>
      </c>
      <c r="F219" s="207" t="s">
        <v>345</v>
      </c>
      <c r="G219" s="204"/>
      <c r="H219" s="208">
        <v>40.180999999999997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158</v>
      </c>
      <c r="AU219" s="214" t="s">
        <v>84</v>
      </c>
      <c r="AV219" s="13" t="s">
        <v>84</v>
      </c>
      <c r="AW219" s="13" t="s">
        <v>30</v>
      </c>
      <c r="AX219" s="13" t="s">
        <v>74</v>
      </c>
      <c r="AY219" s="214" t="s">
        <v>146</v>
      </c>
    </row>
    <row r="220" spans="1:65" s="13" customFormat="1" ht="11.25">
      <c r="B220" s="203"/>
      <c r="C220" s="204"/>
      <c r="D220" s="205" t="s">
        <v>158</v>
      </c>
      <c r="E220" s="206" t="s">
        <v>1</v>
      </c>
      <c r="F220" s="207" t="s">
        <v>346</v>
      </c>
      <c r="G220" s="204"/>
      <c r="H220" s="208">
        <v>147.77500000000001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158</v>
      </c>
      <c r="AU220" s="214" t="s">
        <v>84</v>
      </c>
      <c r="AV220" s="13" t="s">
        <v>84</v>
      </c>
      <c r="AW220" s="13" t="s">
        <v>30</v>
      </c>
      <c r="AX220" s="13" t="s">
        <v>74</v>
      </c>
      <c r="AY220" s="214" t="s">
        <v>146</v>
      </c>
    </row>
    <row r="221" spans="1:65" s="13" customFormat="1" ht="11.25">
      <c r="B221" s="203"/>
      <c r="C221" s="204"/>
      <c r="D221" s="205" t="s">
        <v>158</v>
      </c>
      <c r="E221" s="206" t="s">
        <v>1</v>
      </c>
      <c r="F221" s="207" t="s">
        <v>347</v>
      </c>
      <c r="G221" s="204"/>
      <c r="H221" s="208">
        <v>43.47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158</v>
      </c>
      <c r="AU221" s="214" t="s">
        <v>84</v>
      </c>
      <c r="AV221" s="13" t="s">
        <v>84</v>
      </c>
      <c r="AW221" s="13" t="s">
        <v>30</v>
      </c>
      <c r="AX221" s="13" t="s">
        <v>74</v>
      </c>
      <c r="AY221" s="214" t="s">
        <v>146</v>
      </c>
    </row>
    <row r="222" spans="1:65" s="13" customFormat="1" ht="11.25">
      <c r="B222" s="203"/>
      <c r="C222" s="204"/>
      <c r="D222" s="205" t="s">
        <v>158</v>
      </c>
      <c r="E222" s="206" t="s">
        <v>1</v>
      </c>
      <c r="F222" s="207" t="s">
        <v>348</v>
      </c>
      <c r="G222" s="204"/>
      <c r="H222" s="208">
        <v>18.710999999999999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158</v>
      </c>
      <c r="AU222" s="214" t="s">
        <v>84</v>
      </c>
      <c r="AV222" s="13" t="s">
        <v>84</v>
      </c>
      <c r="AW222" s="13" t="s">
        <v>30</v>
      </c>
      <c r="AX222" s="13" t="s">
        <v>74</v>
      </c>
      <c r="AY222" s="214" t="s">
        <v>146</v>
      </c>
    </row>
    <row r="223" spans="1:65" s="14" customFormat="1" ht="11.25">
      <c r="B223" s="217"/>
      <c r="C223" s="218"/>
      <c r="D223" s="205" t="s">
        <v>158</v>
      </c>
      <c r="E223" s="219" t="s">
        <v>1</v>
      </c>
      <c r="F223" s="220" t="s">
        <v>206</v>
      </c>
      <c r="G223" s="218"/>
      <c r="H223" s="221">
        <v>303.49700000000001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158</v>
      </c>
      <c r="AU223" s="227" t="s">
        <v>84</v>
      </c>
      <c r="AV223" s="14" t="s">
        <v>152</v>
      </c>
      <c r="AW223" s="14" t="s">
        <v>30</v>
      </c>
      <c r="AX223" s="14" t="s">
        <v>82</v>
      </c>
      <c r="AY223" s="227" t="s">
        <v>146</v>
      </c>
    </row>
    <row r="224" spans="1:65" s="2" customFormat="1" ht="16.5" customHeight="1">
      <c r="A224" s="33"/>
      <c r="B224" s="34"/>
      <c r="C224" s="228" t="s">
        <v>349</v>
      </c>
      <c r="D224" s="228" t="s">
        <v>250</v>
      </c>
      <c r="E224" s="229" t="s">
        <v>350</v>
      </c>
      <c r="F224" s="230" t="s">
        <v>351</v>
      </c>
      <c r="G224" s="231" t="s">
        <v>168</v>
      </c>
      <c r="H224" s="232">
        <v>5.5330000000000004</v>
      </c>
      <c r="I224" s="233"/>
      <c r="J224" s="234">
        <f>ROUND(I224*H224,2)</f>
        <v>0</v>
      </c>
      <c r="K224" s="235"/>
      <c r="L224" s="236"/>
      <c r="M224" s="237" t="s">
        <v>1</v>
      </c>
      <c r="N224" s="238" t="s">
        <v>39</v>
      </c>
      <c r="O224" s="70"/>
      <c r="P224" s="199">
        <f>O224*H224</f>
        <v>0</v>
      </c>
      <c r="Q224" s="199">
        <v>0.44</v>
      </c>
      <c r="R224" s="199">
        <f>Q224*H224</f>
        <v>2.43452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294</v>
      </c>
      <c r="AT224" s="201" t="s">
        <v>250</v>
      </c>
      <c r="AU224" s="201" t="s">
        <v>84</v>
      </c>
      <c r="AY224" s="16" t="s">
        <v>146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82</v>
      </c>
      <c r="BK224" s="202">
        <f>ROUND(I224*H224,2)</f>
        <v>0</v>
      </c>
      <c r="BL224" s="16" t="s">
        <v>285</v>
      </c>
      <c r="BM224" s="201" t="s">
        <v>352</v>
      </c>
    </row>
    <row r="225" spans="1:65" s="13" customFormat="1" ht="11.25">
      <c r="B225" s="203"/>
      <c r="C225" s="204"/>
      <c r="D225" s="205" t="s">
        <v>158</v>
      </c>
      <c r="E225" s="206" t="s">
        <v>1</v>
      </c>
      <c r="F225" s="207" t="s">
        <v>353</v>
      </c>
      <c r="G225" s="204"/>
      <c r="H225" s="208">
        <v>0.8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158</v>
      </c>
      <c r="AU225" s="214" t="s">
        <v>84</v>
      </c>
      <c r="AV225" s="13" t="s">
        <v>84</v>
      </c>
      <c r="AW225" s="13" t="s">
        <v>30</v>
      </c>
      <c r="AX225" s="13" t="s">
        <v>74</v>
      </c>
      <c r="AY225" s="214" t="s">
        <v>146</v>
      </c>
    </row>
    <row r="226" spans="1:65" s="13" customFormat="1" ht="11.25">
      <c r="B226" s="203"/>
      <c r="C226" s="204"/>
      <c r="D226" s="205" t="s">
        <v>158</v>
      </c>
      <c r="E226" s="206" t="s">
        <v>1</v>
      </c>
      <c r="F226" s="207" t="s">
        <v>354</v>
      </c>
      <c r="G226" s="204"/>
      <c r="H226" s="208">
        <v>4.7E-2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158</v>
      </c>
      <c r="AU226" s="214" t="s">
        <v>84</v>
      </c>
      <c r="AV226" s="13" t="s">
        <v>84</v>
      </c>
      <c r="AW226" s="13" t="s">
        <v>30</v>
      </c>
      <c r="AX226" s="13" t="s">
        <v>74</v>
      </c>
      <c r="AY226" s="214" t="s">
        <v>146</v>
      </c>
    </row>
    <row r="227" spans="1:65" s="13" customFormat="1" ht="11.25">
      <c r="B227" s="203"/>
      <c r="C227" s="204"/>
      <c r="D227" s="205" t="s">
        <v>158</v>
      </c>
      <c r="E227" s="206" t="s">
        <v>1</v>
      </c>
      <c r="F227" s="207" t="s">
        <v>355</v>
      </c>
      <c r="G227" s="204"/>
      <c r="H227" s="208">
        <v>0.60299999999999998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158</v>
      </c>
      <c r="AU227" s="214" t="s">
        <v>84</v>
      </c>
      <c r="AV227" s="13" t="s">
        <v>84</v>
      </c>
      <c r="AW227" s="13" t="s">
        <v>30</v>
      </c>
      <c r="AX227" s="13" t="s">
        <v>74</v>
      </c>
      <c r="AY227" s="214" t="s">
        <v>146</v>
      </c>
    </row>
    <row r="228" spans="1:65" s="13" customFormat="1" ht="22.5">
      <c r="B228" s="203"/>
      <c r="C228" s="204"/>
      <c r="D228" s="205" t="s">
        <v>158</v>
      </c>
      <c r="E228" s="206" t="s">
        <v>1</v>
      </c>
      <c r="F228" s="207" t="s">
        <v>356</v>
      </c>
      <c r="G228" s="204"/>
      <c r="H228" s="208">
        <v>2.2170000000000001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158</v>
      </c>
      <c r="AU228" s="214" t="s">
        <v>84</v>
      </c>
      <c r="AV228" s="13" t="s">
        <v>84</v>
      </c>
      <c r="AW228" s="13" t="s">
        <v>30</v>
      </c>
      <c r="AX228" s="13" t="s">
        <v>74</v>
      </c>
      <c r="AY228" s="214" t="s">
        <v>146</v>
      </c>
    </row>
    <row r="229" spans="1:65" s="13" customFormat="1" ht="11.25">
      <c r="B229" s="203"/>
      <c r="C229" s="204"/>
      <c r="D229" s="205" t="s">
        <v>158</v>
      </c>
      <c r="E229" s="206" t="s">
        <v>1</v>
      </c>
      <c r="F229" s="207" t="s">
        <v>357</v>
      </c>
      <c r="G229" s="204"/>
      <c r="H229" s="208">
        <v>0.52300000000000002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158</v>
      </c>
      <c r="AU229" s="214" t="s">
        <v>84</v>
      </c>
      <c r="AV229" s="13" t="s">
        <v>84</v>
      </c>
      <c r="AW229" s="13" t="s">
        <v>30</v>
      </c>
      <c r="AX229" s="13" t="s">
        <v>74</v>
      </c>
      <c r="AY229" s="214" t="s">
        <v>146</v>
      </c>
    </row>
    <row r="230" spans="1:65" s="13" customFormat="1" ht="11.25">
      <c r="B230" s="203"/>
      <c r="C230" s="204"/>
      <c r="D230" s="205" t="s">
        <v>158</v>
      </c>
      <c r="E230" s="206" t="s">
        <v>1</v>
      </c>
      <c r="F230" s="207" t="s">
        <v>358</v>
      </c>
      <c r="G230" s="204"/>
      <c r="H230" s="208">
        <v>0.11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158</v>
      </c>
      <c r="AU230" s="214" t="s">
        <v>84</v>
      </c>
      <c r="AV230" s="13" t="s">
        <v>84</v>
      </c>
      <c r="AW230" s="13" t="s">
        <v>30</v>
      </c>
      <c r="AX230" s="13" t="s">
        <v>74</v>
      </c>
      <c r="AY230" s="214" t="s">
        <v>146</v>
      </c>
    </row>
    <row r="231" spans="1:65" s="13" customFormat="1" ht="11.25">
      <c r="B231" s="203"/>
      <c r="C231" s="204"/>
      <c r="D231" s="205" t="s">
        <v>158</v>
      </c>
      <c r="E231" s="206" t="s">
        <v>1</v>
      </c>
      <c r="F231" s="207" t="s">
        <v>359</v>
      </c>
      <c r="G231" s="204"/>
      <c r="H231" s="208">
        <v>0.23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158</v>
      </c>
      <c r="AU231" s="214" t="s">
        <v>84</v>
      </c>
      <c r="AV231" s="13" t="s">
        <v>84</v>
      </c>
      <c r="AW231" s="13" t="s">
        <v>30</v>
      </c>
      <c r="AX231" s="13" t="s">
        <v>74</v>
      </c>
      <c r="AY231" s="214" t="s">
        <v>146</v>
      </c>
    </row>
    <row r="232" spans="1:65" s="13" customFormat="1" ht="11.25">
      <c r="B232" s="203"/>
      <c r="C232" s="204"/>
      <c r="D232" s="205" t="s">
        <v>158</v>
      </c>
      <c r="E232" s="206" t="s">
        <v>1</v>
      </c>
      <c r="F232" s="207" t="s">
        <v>360</v>
      </c>
      <c r="G232" s="204"/>
      <c r="H232" s="208">
        <v>0.65200000000000002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158</v>
      </c>
      <c r="AU232" s="214" t="s">
        <v>84</v>
      </c>
      <c r="AV232" s="13" t="s">
        <v>84</v>
      </c>
      <c r="AW232" s="13" t="s">
        <v>30</v>
      </c>
      <c r="AX232" s="13" t="s">
        <v>74</v>
      </c>
      <c r="AY232" s="214" t="s">
        <v>146</v>
      </c>
    </row>
    <row r="233" spans="1:65" s="13" customFormat="1" ht="11.25">
      <c r="B233" s="203"/>
      <c r="C233" s="204"/>
      <c r="D233" s="205" t="s">
        <v>158</v>
      </c>
      <c r="E233" s="206" t="s">
        <v>1</v>
      </c>
      <c r="F233" s="207" t="s">
        <v>361</v>
      </c>
      <c r="G233" s="204"/>
      <c r="H233" s="208">
        <v>7.0000000000000007E-2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158</v>
      </c>
      <c r="AU233" s="214" t="s">
        <v>84</v>
      </c>
      <c r="AV233" s="13" t="s">
        <v>84</v>
      </c>
      <c r="AW233" s="13" t="s">
        <v>30</v>
      </c>
      <c r="AX233" s="13" t="s">
        <v>74</v>
      </c>
      <c r="AY233" s="214" t="s">
        <v>146</v>
      </c>
    </row>
    <row r="234" spans="1:65" s="13" customFormat="1" ht="11.25">
      <c r="B234" s="203"/>
      <c r="C234" s="204"/>
      <c r="D234" s="205" t="s">
        <v>158</v>
      </c>
      <c r="E234" s="206" t="s">
        <v>1</v>
      </c>
      <c r="F234" s="207" t="s">
        <v>362</v>
      </c>
      <c r="G234" s="204"/>
      <c r="H234" s="208">
        <v>0.28100000000000003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158</v>
      </c>
      <c r="AU234" s="214" t="s">
        <v>84</v>
      </c>
      <c r="AV234" s="13" t="s">
        <v>84</v>
      </c>
      <c r="AW234" s="13" t="s">
        <v>30</v>
      </c>
      <c r="AX234" s="13" t="s">
        <v>74</v>
      </c>
      <c r="AY234" s="214" t="s">
        <v>146</v>
      </c>
    </row>
    <row r="235" spans="1:65" s="14" customFormat="1" ht="11.25">
      <c r="B235" s="217"/>
      <c r="C235" s="218"/>
      <c r="D235" s="205" t="s">
        <v>158</v>
      </c>
      <c r="E235" s="219" t="s">
        <v>1</v>
      </c>
      <c r="F235" s="220" t="s">
        <v>206</v>
      </c>
      <c r="G235" s="218"/>
      <c r="H235" s="221">
        <v>5.5330000000000013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158</v>
      </c>
      <c r="AU235" s="227" t="s">
        <v>84</v>
      </c>
      <c r="AV235" s="14" t="s">
        <v>152</v>
      </c>
      <c r="AW235" s="14" t="s">
        <v>30</v>
      </c>
      <c r="AX235" s="14" t="s">
        <v>82</v>
      </c>
      <c r="AY235" s="227" t="s">
        <v>146</v>
      </c>
    </row>
    <row r="236" spans="1:65" s="2" customFormat="1" ht="24.2" customHeight="1">
      <c r="A236" s="33"/>
      <c r="B236" s="34"/>
      <c r="C236" s="189" t="s">
        <v>363</v>
      </c>
      <c r="D236" s="189" t="s">
        <v>148</v>
      </c>
      <c r="E236" s="190" t="s">
        <v>364</v>
      </c>
      <c r="F236" s="191" t="s">
        <v>365</v>
      </c>
      <c r="G236" s="192" t="s">
        <v>335</v>
      </c>
      <c r="H236" s="193">
        <v>26.335000000000001</v>
      </c>
      <c r="I236" s="194"/>
      <c r="J236" s="195">
        <f>ROUND(I236*H236,2)</f>
        <v>0</v>
      </c>
      <c r="K236" s="196"/>
      <c r="L236" s="38"/>
      <c r="M236" s="197" t="s">
        <v>1</v>
      </c>
      <c r="N236" s="198" t="s">
        <v>39</v>
      </c>
      <c r="O236" s="70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1" t="s">
        <v>285</v>
      </c>
      <c r="AT236" s="201" t="s">
        <v>148</v>
      </c>
      <c r="AU236" s="201" t="s">
        <v>84</v>
      </c>
      <c r="AY236" s="16" t="s">
        <v>146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6" t="s">
        <v>82</v>
      </c>
      <c r="BK236" s="202">
        <f>ROUND(I236*H236,2)</f>
        <v>0</v>
      </c>
      <c r="BL236" s="16" t="s">
        <v>285</v>
      </c>
      <c r="BM236" s="201" t="s">
        <v>366</v>
      </c>
    </row>
    <row r="237" spans="1:65" s="13" customFormat="1" ht="11.25">
      <c r="B237" s="203"/>
      <c r="C237" s="204"/>
      <c r="D237" s="205" t="s">
        <v>158</v>
      </c>
      <c r="E237" s="206" t="s">
        <v>1</v>
      </c>
      <c r="F237" s="207" t="s">
        <v>367</v>
      </c>
      <c r="G237" s="204"/>
      <c r="H237" s="208">
        <v>23.23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158</v>
      </c>
      <c r="AU237" s="214" t="s">
        <v>84</v>
      </c>
      <c r="AV237" s="13" t="s">
        <v>84</v>
      </c>
      <c r="AW237" s="13" t="s">
        <v>30</v>
      </c>
      <c r="AX237" s="13" t="s">
        <v>74</v>
      </c>
      <c r="AY237" s="214" t="s">
        <v>146</v>
      </c>
    </row>
    <row r="238" spans="1:65" s="13" customFormat="1" ht="11.25">
      <c r="B238" s="203"/>
      <c r="C238" s="204"/>
      <c r="D238" s="205" t="s">
        <v>158</v>
      </c>
      <c r="E238" s="206" t="s">
        <v>1</v>
      </c>
      <c r="F238" s="207" t="s">
        <v>368</v>
      </c>
      <c r="G238" s="204"/>
      <c r="H238" s="208">
        <v>3.105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158</v>
      </c>
      <c r="AU238" s="214" t="s">
        <v>84</v>
      </c>
      <c r="AV238" s="13" t="s">
        <v>84</v>
      </c>
      <c r="AW238" s="13" t="s">
        <v>30</v>
      </c>
      <c r="AX238" s="13" t="s">
        <v>74</v>
      </c>
      <c r="AY238" s="214" t="s">
        <v>146</v>
      </c>
    </row>
    <row r="239" spans="1:65" s="14" customFormat="1" ht="11.25">
      <c r="B239" s="217"/>
      <c r="C239" s="218"/>
      <c r="D239" s="205" t="s">
        <v>158</v>
      </c>
      <c r="E239" s="219" t="s">
        <v>1</v>
      </c>
      <c r="F239" s="220" t="s">
        <v>206</v>
      </c>
      <c r="G239" s="218"/>
      <c r="H239" s="221">
        <v>26.335000000000001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158</v>
      </c>
      <c r="AU239" s="227" t="s">
        <v>84</v>
      </c>
      <c r="AV239" s="14" t="s">
        <v>152</v>
      </c>
      <c r="AW239" s="14" t="s">
        <v>30</v>
      </c>
      <c r="AX239" s="14" t="s">
        <v>82</v>
      </c>
      <c r="AY239" s="227" t="s">
        <v>146</v>
      </c>
    </row>
    <row r="240" spans="1:65" s="2" customFormat="1" ht="24.2" customHeight="1">
      <c r="A240" s="33"/>
      <c r="B240" s="34"/>
      <c r="C240" s="189" t="s">
        <v>369</v>
      </c>
      <c r="D240" s="189" t="s">
        <v>148</v>
      </c>
      <c r="E240" s="190" t="s">
        <v>370</v>
      </c>
      <c r="F240" s="191" t="s">
        <v>371</v>
      </c>
      <c r="G240" s="192" t="s">
        <v>168</v>
      </c>
      <c r="H240" s="193">
        <v>5.5330000000000004</v>
      </c>
      <c r="I240" s="194"/>
      <c r="J240" s="195">
        <f>ROUND(I240*H240,2)</f>
        <v>0</v>
      </c>
      <c r="K240" s="196"/>
      <c r="L240" s="38"/>
      <c r="M240" s="197" t="s">
        <v>1</v>
      </c>
      <c r="N240" s="198" t="s">
        <v>39</v>
      </c>
      <c r="O240" s="70"/>
      <c r="P240" s="199">
        <f>O240*H240</f>
        <v>0</v>
      </c>
      <c r="Q240" s="199">
        <v>2.4469999999999999E-2</v>
      </c>
      <c r="R240" s="199">
        <f>Q240*H240</f>
        <v>0.13539250999999999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285</v>
      </c>
      <c r="AT240" s="201" t="s">
        <v>148</v>
      </c>
      <c r="AU240" s="201" t="s">
        <v>84</v>
      </c>
      <c r="AY240" s="16" t="s">
        <v>146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82</v>
      </c>
      <c r="BK240" s="202">
        <f>ROUND(I240*H240,2)</f>
        <v>0</v>
      </c>
      <c r="BL240" s="16" t="s">
        <v>285</v>
      </c>
      <c r="BM240" s="201" t="s">
        <v>372</v>
      </c>
    </row>
    <row r="241" spans="1:65" s="2" customFormat="1" ht="37.9" customHeight="1">
      <c r="A241" s="33"/>
      <c r="B241" s="34"/>
      <c r="C241" s="189" t="s">
        <v>373</v>
      </c>
      <c r="D241" s="189" t="s">
        <v>148</v>
      </c>
      <c r="E241" s="190" t="s">
        <v>374</v>
      </c>
      <c r="F241" s="191" t="s">
        <v>375</v>
      </c>
      <c r="G241" s="192" t="s">
        <v>202</v>
      </c>
      <c r="H241" s="193">
        <v>47.337000000000003</v>
      </c>
      <c r="I241" s="194"/>
      <c r="J241" s="195">
        <f>ROUND(I241*H241,2)</f>
        <v>0</v>
      </c>
      <c r="K241" s="196"/>
      <c r="L241" s="38"/>
      <c r="M241" s="197" t="s">
        <v>1</v>
      </c>
      <c r="N241" s="198" t="s">
        <v>39</v>
      </c>
      <c r="O241" s="70"/>
      <c r="P241" s="199">
        <f>O241*H241</f>
        <v>0</v>
      </c>
      <c r="Q241" s="199">
        <v>1.5789999999999998E-2</v>
      </c>
      <c r="R241" s="199">
        <f>Q241*H241</f>
        <v>0.74745123000000002</v>
      </c>
      <c r="S241" s="199">
        <v>0</v>
      </c>
      <c r="T241" s="20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1" t="s">
        <v>285</v>
      </c>
      <c r="AT241" s="201" t="s">
        <v>148</v>
      </c>
      <c r="AU241" s="201" t="s">
        <v>84</v>
      </c>
      <c r="AY241" s="16" t="s">
        <v>146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6" t="s">
        <v>82</v>
      </c>
      <c r="BK241" s="202">
        <f>ROUND(I241*H241,2)</f>
        <v>0</v>
      </c>
      <c r="BL241" s="16" t="s">
        <v>285</v>
      </c>
      <c r="BM241" s="201" t="s">
        <v>376</v>
      </c>
    </row>
    <row r="242" spans="1:65" s="13" customFormat="1" ht="11.25">
      <c r="B242" s="203"/>
      <c r="C242" s="204"/>
      <c r="D242" s="205" t="s">
        <v>158</v>
      </c>
      <c r="E242" s="206" t="s">
        <v>1</v>
      </c>
      <c r="F242" s="207" t="s">
        <v>377</v>
      </c>
      <c r="G242" s="204"/>
      <c r="H242" s="208">
        <v>47.337000000000003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158</v>
      </c>
      <c r="AU242" s="214" t="s">
        <v>84</v>
      </c>
      <c r="AV242" s="13" t="s">
        <v>84</v>
      </c>
      <c r="AW242" s="13" t="s">
        <v>30</v>
      </c>
      <c r="AX242" s="13" t="s">
        <v>82</v>
      </c>
      <c r="AY242" s="214" t="s">
        <v>146</v>
      </c>
    </row>
    <row r="243" spans="1:65" s="2" customFormat="1" ht="24.2" customHeight="1">
      <c r="A243" s="33"/>
      <c r="B243" s="34"/>
      <c r="C243" s="189" t="s">
        <v>378</v>
      </c>
      <c r="D243" s="189" t="s">
        <v>148</v>
      </c>
      <c r="E243" s="190" t="s">
        <v>379</v>
      </c>
      <c r="F243" s="191" t="s">
        <v>380</v>
      </c>
      <c r="G243" s="192" t="s">
        <v>202</v>
      </c>
      <c r="H243" s="193">
        <v>47.337000000000003</v>
      </c>
      <c r="I243" s="194"/>
      <c r="J243" s="195">
        <f>ROUND(I243*H243,2)</f>
        <v>0</v>
      </c>
      <c r="K243" s="196"/>
      <c r="L243" s="38"/>
      <c r="M243" s="197" t="s">
        <v>1</v>
      </c>
      <c r="N243" s="198" t="s">
        <v>39</v>
      </c>
      <c r="O243" s="70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285</v>
      </c>
      <c r="AT243" s="201" t="s">
        <v>148</v>
      </c>
      <c r="AU243" s="201" t="s">
        <v>84</v>
      </c>
      <c r="AY243" s="16" t="s">
        <v>146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82</v>
      </c>
      <c r="BK243" s="202">
        <f>ROUND(I243*H243,2)</f>
        <v>0</v>
      </c>
      <c r="BL243" s="16" t="s">
        <v>285</v>
      </c>
      <c r="BM243" s="201" t="s">
        <v>381</v>
      </c>
    </row>
    <row r="244" spans="1:65" s="13" customFormat="1" ht="11.25">
      <c r="B244" s="203"/>
      <c r="C244" s="204"/>
      <c r="D244" s="205" t="s">
        <v>158</v>
      </c>
      <c r="E244" s="206" t="s">
        <v>1</v>
      </c>
      <c r="F244" s="207" t="s">
        <v>377</v>
      </c>
      <c r="G244" s="204"/>
      <c r="H244" s="208">
        <v>47.337000000000003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158</v>
      </c>
      <c r="AU244" s="214" t="s">
        <v>84</v>
      </c>
      <c r="AV244" s="13" t="s">
        <v>84</v>
      </c>
      <c r="AW244" s="13" t="s">
        <v>30</v>
      </c>
      <c r="AX244" s="13" t="s">
        <v>82</v>
      </c>
      <c r="AY244" s="214" t="s">
        <v>146</v>
      </c>
    </row>
    <row r="245" spans="1:65" s="2" customFormat="1" ht="24.2" customHeight="1">
      <c r="A245" s="33"/>
      <c r="B245" s="34"/>
      <c r="C245" s="189" t="s">
        <v>382</v>
      </c>
      <c r="D245" s="189" t="s">
        <v>148</v>
      </c>
      <c r="E245" s="190" t="s">
        <v>383</v>
      </c>
      <c r="F245" s="191" t="s">
        <v>384</v>
      </c>
      <c r="G245" s="192" t="s">
        <v>174</v>
      </c>
      <c r="H245" s="193">
        <v>5.18</v>
      </c>
      <c r="I245" s="194"/>
      <c r="J245" s="195">
        <f>ROUND(I245*H245,2)</f>
        <v>0</v>
      </c>
      <c r="K245" s="196"/>
      <c r="L245" s="38"/>
      <c r="M245" s="197" t="s">
        <v>1</v>
      </c>
      <c r="N245" s="198" t="s">
        <v>39</v>
      </c>
      <c r="O245" s="70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1" t="s">
        <v>285</v>
      </c>
      <c r="AT245" s="201" t="s">
        <v>148</v>
      </c>
      <c r="AU245" s="201" t="s">
        <v>84</v>
      </c>
      <c r="AY245" s="16" t="s">
        <v>146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6" t="s">
        <v>82</v>
      </c>
      <c r="BK245" s="202">
        <f>ROUND(I245*H245,2)</f>
        <v>0</v>
      </c>
      <c r="BL245" s="16" t="s">
        <v>285</v>
      </c>
      <c r="BM245" s="201" t="s">
        <v>385</v>
      </c>
    </row>
    <row r="246" spans="1:65" s="12" customFormat="1" ht="22.9" customHeight="1">
      <c r="B246" s="175"/>
      <c r="C246" s="176"/>
      <c r="D246" s="177" t="s">
        <v>73</v>
      </c>
      <c r="E246" s="215" t="s">
        <v>386</v>
      </c>
      <c r="F246" s="215" t="s">
        <v>387</v>
      </c>
      <c r="G246" s="176"/>
      <c r="H246" s="176"/>
      <c r="I246" s="179"/>
      <c r="J246" s="216">
        <f>BK246</f>
        <v>0</v>
      </c>
      <c r="K246" s="176"/>
      <c r="L246" s="181"/>
      <c r="M246" s="182"/>
      <c r="N246" s="183"/>
      <c r="O246" s="183"/>
      <c r="P246" s="184">
        <f>SUM(P247:P257)</f>
        <v>0</v>
      </c>
      <c r="Q246" s="183"/>
      <c r="R246" s="184">
        <f>SUM(R247:R257)</f>
        <v>0.39690817000000006</v>
      </c>
      <c r="S246" s="183"/>
      <c r="T246" s="185">
        <f>SUM(T247:T257)</f>
        <v>0</v>
      </c>
      <c r="AR246" s="186" t="s">
        <v>84</v>
      </c>
      <c r="AT246" s="187" t="s">
        <v>73</v>
      </c>
      <c r="AU246" s="187" t="s">
        <v>82</v>
      </c>
      <c r="AY246" s="186" t="s">
        <v>146</v>
      </c>
      <c r="BK246" s="188">
        <f>SUM(BK247:BK257)</f>
        <v>0</v>
      </c>
    </row>
    <row r="247" spans="1:65" s="2" customFormat="1" ht="24.2" customHeight="1">
      <c r="A247" s="33"/>
      <c r="B247" s="34"/>
      <c r="C247" s="189" t="s">
        <v>388</v>
      </c>
      <c r="D247" s="189" t="s">
        <v>148</v>
      </c>
      <c r="E247" s="190" t="s">
        <v>389</v>
      </c>
      <c r="F247" s="191" t="s">
        <v>390</v>
      </c>
      <c r="G247" s="192" t="s">
        <v>335</v>
      </c>
      <c r="H247" s="193">
        <v>54.438000000000002</v>
      </c>
      <c r="I247" s="194"/>
      <c r="J247" s="195">
        <f>ROUND(I247*H247,2)</f>
        <v>0</v>
      </c>
      <c r="K247" s="196"/>
      <c r="L247" s="38"/>
      <c r="M247" s="197" t="s">
        <v>1</v>
      </c>
      <c r="N247" s="198" t="s">
        <v>39</v>
      </c>
      <c r="O247" s="70"/>
      <c r="P247" s="199">
        <f>O247*H247</f>
        <v>0</v>
      </c>
      <c r="Q247" s="199">
        <v>5.5000000000000003E-4</v>
      </c>
      <c r="R247" s="199">
        <f>Q247*H247</f>
        <v>2.9940900000000003E-2</v>
      </c>
      <c r="S247" s="199">
        <v>0</v>
      </c>
      <c r="T247" s="20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1" t="s">
        <v>285</v>
      </c>
      <c r="AT247" s="201" t="s">
        <v>148</v>
      </c>
      <c r="AU247" s="201" t="s">
        <v>84</v>
      </c>
      <c r="AY247" s="16" t="s">
        <v>146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6" t="s">
        <v>82</v>
      </c>
      <c r="BK247" s="202">
        <f>ROUND(I247*H247,2)</f>
        <v>0</v>
      </c>
      <c r="BL247" s="16" t="s">
        <v>285</v>
      </c>
      <c r="BM247" s="201" t="s">
        <v>391</v>
      </c>
    </row>
    <row r="248" spans="1:65" s="13" customFormat="1" ht="11.25">
      <c r="B248" s="203"/>
      <c r="C248" s="204"/>
      <c r="D248" s="205" t="s">
        <v>158</v>
      </c>
      <c r="E248" s="206" t="s">
        <v>1</v>
      </c>
      <c r="F248" s="207" t="s">
        <v>392</v>
      </c>
      <c r="G248" s="204"/>
      <c r="H248" s="208">
        <v>54.438000000000002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158</v>
      </c>
      <c r="AU248" s="214" t="s">
        <v>84</v>
      </c>
      <c r="AV248" s="13" t="s">
        <v>84</v>
      </c>
      <c r="AW248" s="13" t="s">
        <v>30</v>
      </c>
      <c r="AX248" s="13" t="s">
        <v>82</v>
      </c>
      <c r="AY248" s="214" t="s">
        <v>146</v>
      </c>
    </row>
    <row r="249" spans="1:65" s="2" customFormat="1" ht="33" customHeight="1">
      <c r="A249" s="33"/>
      <c r="B249" s="34"/>
      <c r="C249" s="189" t="s">
        <v>393</v>
      </c>
      <c r="D249" s="189" t="s">
        <v>148</v>
      </c>
      <c r="E249" s="190" t="s">
        <v>394</v>
      </c>
      <c r="F249" s="191" t="s">
        <v>395</v>
      </c>
      <c r="G249" s="192" t="s">
        <v>202</v>
      </c>
      <c r="H249" s="193">
        <v>47.337000000000003</v>
      </c>
      <c r="I249" s="194"/>
      <c r="J249" s="195">
        <f>ROUND(I249*H249,2)</f>
        <v>0</v>
      </c>
      <c r="K249" s="196"/>
      <c r="L249" s="38"/>
      <c r="M249" s="197" t="s">
        <v>1</v>
      </c>
      <c r="N249" s="198" t="s">
        <v>39</v>
      </c>
      <c r="O249" s="70"/>
      <c r="P249" s="199">
        <f>O249*H249</f>
        <v>0</v>
      </c>
      <c r="Q249" s="199">
        <v>6.6600000000000001E-3</v>
      </c>
      <c r="R249" s="199">
        <f>Q249*H249</f>
        <v>0.31526442000000005</v>
      </c>
      <c r="S249" s="199">
        <v>0</v>
      </c>
      <c r="T249" s="20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1" t="s">
        <v>285</v>
      </c>
      <c r="AT249" s="201" t="s">
        <v>148</v>
      </c>
      <c r="AU249" s="201" t="s">
        <v>84</v>
      </c>
      <c r="AY249" s="16" t="s">
        <v>146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6" t="s">
        <v>82</v>
      </c>
      <c r="BK249" s="202">
        <f>ROUND(I249*H249,2)</f>
        <v>0</v>
      </c>
      <c r="BL249" s="16" t="s">
        <v>285</v>
      </c>
      <c r="BM249" s="201" t="s">
        <v>396</v>
      </c>
    </row>
    <row r="250" spans="1:65" s="13" customFormat="1" ht="11.25">
      <c r="B250" s="203"/>
      <c r="C250" s="204"/>
      <c r="D250" s="205" t="s">
        <v>158</v>
      </c>
      <c r="E250" s="206" t="s">
        <v>1</v>
      </c>
      <c r="F250" s="207" t="s">
        <v>377</v>
      </c>
      <c r="G250" s="204"/>
      <c r="H250" s="208">
        <v>47.337000000000003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158</v>
      </c>
      <c r="AU250" s="214" t="s">
        <v>84</v>
      </c>
      <c r="AV250" s="13" t="s">
        <v>84</v>
      </c>
      <c r="AW250" s="13" t="s">
        <v>30</v>
      </c>
      <c r="AX250" s="13" t="s">
        <v>82</v>
      </c>
      <c r="AY250" s="214" t="s">
        <v>146</v>
      </c>
    </row>
    <row r="251" spans="1:65" s="2" customFormat="1" ht="24.2" customHeight="1">
      <c r="A251" s="33"/>
      <c r="B251" s="34"/>
      <c r="C251" s="189" t="s">
        <v>397</v>
      </c>
      <c r="D251" s="189" t="s">
        <v>148</v>
      </c>
      <c r="E251" s="190" t="s">
        <v>398</v>
      </c>
      <c r="F251" s="191" t="s">
        <v>399</v>
      </c>
      <c r="G251" s="192" t="s">
        <v>335</v>
      </c>
      <c r="H251" s="193">
        <v>28.727</v>
      </c>
      <c r="I251" s="194"/>
      <c r="J251" s="195">
        <f>ROUND(I251*H251,2)</f>
        <v>0</v>
      </c>
      <c r="K251" s="196"/>
      <c r="L251" s="38"/>
      <c r="M251" s="197" t="s">
        <v>1</v>
      </c>
      <c r="N251" s="198" t="s">
        <v>39</v>
      </c>
      <c r="O251" s="70"/>
      <c r="P251" s="199">
        <f>O251*H251</f>
        <v>0</v>
      </c>
      <c r="Q251" s="199">
        <v>8.4999999999999995E-4</v>
      </c>
      <c r="R251" s="199">
        <f>Q251*H251</f>
        <v>2.4417949999999997E-2</v>
      </c>
      <c r="S251" s="199">
        <v>0</v>
      </c>
      <c r="T251" s="20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1" t="s">
        <v>285</v>
      </c>
      <c r="AT251" s="201" t="s">
        <v>148</v>
      </c>
      <c r="AU251" s="201" t="s">
        <v>84</v>
      </c>
      <c r="AY251" s="16" t="s">
        <v>146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6" t="s">
        <v>82</v>
      </c>
      <c r="BK251" s="202">
        <f>ROUND(I251*H251,2)</f>
        <v>0</v>
      </c>
      <c r="BL251" s="16" t="s">
        <v>285</v>
      </c>
      <c r="BM251" s="201" t="s">
        <v>400</v>
      </c>
    </row>
    <row r="252" spans="1:65" s="13" customFormat="1" ht="11.25">
      <c r="B252" s="203"/>
      <c r="C252" s="204"/>
      <c r="D252" s="205" t="s">
        <v>158</v>
      </c>
      <c r="E252" s="206" t="s">
        <v>1</v>
      </c>
      <c r="F252" s="207" t="s">
        <v>401</v>
      </c>
      <c r="G252" s="204"/>
      <c r="H252" s="208">
        <v>28.727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158</v>
      </c>
      <c r="AU252" s="214" t="s">
        <v>84</v>
      </c>
      <c r="AV252" s="13" t="s">
        <v>84</v>
      </c>
      <c r="AW252" s="13" t="s">
        <v>30</v>
      </c>
      <c r="AX252" s="13" t="s">
        <v>82</v>
      </c>
      <c r="AY252" s="214" t="s">
        <v>146</v>
      </c>
    </row>
    <row r="253" spans="1:65" s="2" customFormat="1" ht="24.2" customHeight="1">
      <c r="A253" s="33"/>
      <c r="B253" s="34"/>
      <c r="C253" s="189" t="s">
        <v>402</v>
      </c>
      <c r="D253" s="189" t="s">
        <v>148</v>
      </c>
      <c r="E253" s="190" t="s">
        <v>403</v>
      </c>
      <c r="F253" s="191" t="s">
        <v>404</v>
      </c>
      <c r="G253" s="192" t="s">
        <v>335</v>
      </c>
      <c r="H253" s="193">
        <v>5.8650000000000002</v>
      </c>
      <c r="I253" s="194"/>
      <c r="J253" s="195">
        <f>ROUND(I253*H253,2)</f>
        <v>0</v>
      </c>
      <c r="K253" s="196"/>
      <c r="L253" s="38"/>
      <c r="M253" s="197" t="s">
        <v>1</v>
      </c>
      <c r="N253" s="198" t="s">
        <v>39</v>
      </c>
      <c r="O253" s="70"/>
      <c r="P253" s="199">
        <f>O253*H253</f>
        <v>0</v>
      </c>
      <c r="Q253" s="199">
        <v>2.82E-3</v>
      </c>
      <c r="R253" s="199">
        <f>Q253*H253</f>
        <v>1.65393E-2</v>
      </c>
      <c r="S253" s="199">
        <v>0</v>
      </c>
      <c r="T253" s="20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1" t="s">
        <v>285</v>
      </c>
      <c r="AT253" s="201" t="s">
        <v>148</v>
      </c>
      <c r="AU253" s="201" t="s">
        <v>84</v>
      </c>
      <c r="AY253" s="16" t="s">
        <v>146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6" t="s">
        <v>82</v>
      </c>
      <c r="BK253" s="202">
        <f>ROUND(I253*H253,2)</f>
        <v>0</v>
      </c>
      <c r="BL253" s="16" t="s">
        <v>285</v>
      </c>
      <c r="BM253" s="201" t="s">
        <v>405</v>
      </c>
    </row>
    <row r="254" spans="1:65" s="13" customFormat="1" ht="11.25">
      <c r="B254" s="203"/>
      <c r="C254" s="204"/>
      <c r="D254" s="205" t="s">
        <v>158</v>
      </c>
      <c r="E254" s="206" t="s">
        <v>1</v>
      </c>
      <c r="F254" s="207" t="s">
        <v>406</v>
      </c>
      <c r="G254" s="204"/>
      <c r="H254" s="208">
        <v>5.8650000000000002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158</v>
      </c>
      <c r="AU254" s="214" t="s">
        <v>84</v>
      </c>
      <c r="AV254" s="13" t="s">
        <v>84</v>
      </c>
      <c r="AW254" s="13" t="s">
        <v>30</v>
      </c>
      <c r="AX254" s="13" t="s">
        <v>82</v>
      </c>
      <c r="AY254" s="214" t="s">
        <v>146</v>
      </c>
    </row>
    <row r="255" spans="1:65" s="2" customFormat="1" ht="24.2" customHeight="1">
      <c r="A255" s="33"/>
      <c r="B255" s="34"/>
      <c r="C255" s="189" t="s">
        <v>407</v>
      </c>
      <c r="D255" s="189" t="s">
        <v>148</v>
      </c>
      <c r="E255" s="190" t="s">
        <v>408</v>
      </c>
      <c r="F255" s="191" t="s">
        <v>409</v>
      </c>
      <c r="G255" s="192" t="s">
        <v>335</v>
      </c>
      <c r="H255" s="193">
        <v>3.68</v>
      </c>
      <c r="I255" s="194"/>
      <c r="J255" s="195">
        <f>ROUND(I255*H255,2)</f>
        <v>0</v>
      </c>
      <c r="K255" s="196"/>
      <c r="L255" s="38"/>
      <c r="M255" s="197" t="s">
        <v>1</v>
      </c>
      <c r="N255" s="198" t="s">
        <v>39</v>
      </c>
      <c r="O255" s="70"/>
      <c r="P255" s="199">
        <f>O255*H255</f>
        <v>0</v>
      </c>
      <c r="Q255" s="199">
        <v>2.9199999999999999E-3</v>
      </c>
      <c r="R255" s="199">
        <f>Q255*H255</f>
        <v>1.0745599999999999E-2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285</v>
      </c>
      <c r="AT255" s="201" t="s">
        <v>148</v>
      </c>
      <c r="AU255" s="201" t="s">
        <v>84</v>
      </c>
      <c r="AY255" s="16" t="s">
        <v>146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82</v>
      </c>
      <c r="BK255" s="202">
        <f>ROUND(I255*H255,2)</f>
        <v>0</v>
      </c>
      <c r="BL255" s="16" t="s">
        <v>285</v>
      </c>
      <c r="BM255" s="201" t="s">
        <v>410</v>
      </c>
    </row>
    <row r="256" spans="1:65" s="13" customFormat="1" ht="11.25">
      <c r="B256" s="203"/>
      <c r="C256" s="204"/>
      <c r="D256" s="205" t="s">
        <v>158</v>
      </c>
      <c r="E256" s="206" t="s">
        <v>1</v>
      </c>
      <c r="F256" s="207" t="s">
        <v>411</v>
      </c>
      <c r="G256" s="204"/>
      <c r="H256" s="208">
        <v>3.68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158</v>
      </c>
      <c r="AU256" s="214" t="s">
        <v>84</v>
      </c>
      <c r="AV256" s="13" t="s">
        <v>84</v>
      </c>
      <c r="AW256" s="13" t="s">
        <v>30</v>
      </c>
      <c r="AX256" s="13" t="s">
        <v>82</v>
      </c>
      <c r="AY256" s="214" t="s">
        <v>146</v>
      </c>
    </row>
    <row r="257" spans="1:65" s="2" customFormat="1" ht="24.2" customHeight="1">
      <c r="A257" s="33"/>
      <c r="B257" s="34"/>
      <c r="C257" s="189" t="s">
        <v>412</v>
      </c>
      <c r="D257" s="189" t="s">
        <v>148</v>
      </c>
      <c r="E257" s="190" t="s">
        <v>413</v>
      </c>
      <c r="F257" s="191" t="s">
        <v>414</v>
      </c>
      <c r="G257" s="192" t="s">
        <v>174</v>
      </c>
      <c r="H257" s="193">
        <v>0.39700000000000002</v>
      </c>
      <c r="I257" s="194"/>
      <c r="J257" s="195">
        <f>ROUND(I257*H257,2)</f>
        <v>0</v>
      </c>
      <c r="K257" s="196"/>
      <c r="L257" s="38"/>
      <c r="M257" s="197" t="s">
        <v>1</v>
      </c>
      <c r="N257" s="198" t="s">
        <v>39</v>
      </c>
      <c r="O257" s="70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1" t="s">
        <v>285</v>
      </c>
      <c r="AT257" s="201" t="s">
        <v>148</v>
      </c>
      <c r="AU257" s="201" t="s">
        <v>84</v>
      </c>
      <c r="AY257" s="16" t="s">
        <v>146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6" t="s">
        <v>82</v>
      </c>
      <c r="BK257" s="202">
        <f>ROUND(I257*H257,2)</f>
        <v>0</v>
      </c>
      <c r="BL257" s="16" t="s">
        <v>285</v>
      </c>
      <c r="BM257" s="201" t="s">
        <v>415</v>
      </c>
    </row>
    <row r="258" spans="1:65" s="12" customFormat="1" ht="22.9" customHeight="1">
      <c r="B258" s="175"/>
      <c r="C258" s="176"/>
      <c r="D258" s="177" t="s">
        <v>73</v>
      </c>
      <c r="E258" s="215" t="s">
        <v>416</v>
      </c>
      <c r="F258" s="215" t="s">
        <v>417</v>
      </c>
      <c r="G258" s="176"/>
      <c r="H258" s="176"/>
      <c r="I258" s="179"/>
      <c r="J258" s="216">
        <f>BK258</f>
        <v>0</v>
      </c>
      <c r="K258" s="176"/>
      <c r="L258" s="181"/>
      <c r="M258" s="182"/>
      <c r="N258" s="183"/>
      <c r="O258" s="183"/>
      <c r="P258" s="184">
        <f>SUM(P259:P263)</f>
        <v>0</v>
      </c>
      <c r="Q258" s="183"/>
      <c r="R258" s="184">
        <f>SUM(R259:R263)</f>
        <v>0</v>
      </c>
      <c r="S258" s="183"/>
      <c r="T258" s="185">
        <f>SUM(T259:T263)</f>
        <v>0</v>
      </c>
      <c r="AR258" s="186" t="s">
        <v>84</v>
      </c>
      <c r="AT258" s="187" t="s">
        <v>73</v>
      </c>
      <c r="AU258" s="187" t="s">
        <v>82</v>
      </c>
      <c r="AY258" s="186" t="s">
        <v>146</v>
      </c>
      <c r="BK258" s="188">
        <f>SUM(BK259:BK263)</f>
        <v>0</v>
      </c>
    </row>
    <row r="259" spans="1:65" s="2" customFormat="1" ht="24.2" customHeight="1">
      <c r="A259" s="33"/>
      <c r="B259" s="34"/>
      <c r="C259" s="189" t="s">
        <v>418</v>
      </c>
      <c r="D259" s="189" t="s">
        <v>148</v>
      </c>
      <c r="E259" s="190" t="s">
        <v>419</v>
      </c>
      <c r="F259" s="191" t="s">
        <v>420</v>
      </c>
      <c r="G259" s="192" t="s">
        <v>151</v>
      </c>
      <c r="H259" s="193">
        <v>1</v>
      </c>
      <c r="I259" s="194"/>
      <c r="J259" s="195">
        <f>ROUND(I259*H259,2)</f>
        <v>0</v>
      </c>
      <c r="K259" s="196"/>
      <c r="L259" s="38"/>
      <c r="M259" s="197" t="s">
        <v>1</v>
      </c>
      <c r="N259" s="198" t="s">
        <v>39</v>
      </c>
      <c r="O259" s="70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285</v>
      </c>
      <c r="AT259" s="201" t="s">
        <v>148</v>
      </c>
      <c r="AU259" s="201" t="s">
        <v>84</v>
      </c>
      <c r="AY259" s="16" t="s">
        <v>146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82</v>
      </c>
      <c r="BK259" s="202">
        <f>ROUND(I259*H259,2)</f>
        <v>0</v>
      </c>
      <c r="BL259" s="16" t="s">
        <v>285</v>
      </c>
      <c r="BM259" s="201" t="s">
        <v>421</v>
      </c>
    </row>
    <row r="260" spans="1:65" s="2" customFormat="1" ht="24.2" customHeight="1">
      <c r="A260" s="33"/>
      <c r="B260" s="34"/>
      <c r="C260" s="189" t="s">
        <v>422</v>
      </c>
      <c r="D260" s="189" t="s">
        <v>148</v>
      </c>
      <c r="E260" s="190" t="s">
        <v>423</v>
      </c>
      <c r="F260" s="191" t="s">
        <v>424</v>
      </c>
      <c r="G260" s="192" t="s">
        <v>151</v>
      </c>
      <c r="H260" s="193">
        <v>2</v>
      </c>
      <c r="I260" s="194"/>
      <c r="J260" s="195">
        <f>ROUND(I260*H260,2)</f>
        <v>0</v>
      </c>
      <c r="K260" s="196"/>
      <c r="L260" s="38"/>
      <c r="M260" s="197" t="s">
        <v>1</v>
      </c>
      <c r="N260" s="198" t="s">
        <v>39</v>
      </c>
      <c r="O260" s="70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1" t="s">
        <v>285</v>
      </c>
      <c r="AT260" s="201" t="s">
        <v>148</v>
      </c>
      <c r="AU260" s="201" t="s">
        <v>84</v>
      </c>
      <c r="AY260" s="16" t="s">
        <v>146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6" t="s">
        <v>82</v>
      </c>
      <c r="BK260" s="202">
        <f>ROUND(I260*H260,2)</f>
        <v>0</v>
      </c>
      <c r="BL260" s="16" t="s">
        <v>285</v>
      </c>
      <c r="BM260" s="201" t="s">
        <v>425</v>
      </c>
    </row>
    <row r="261" spans="1:65" s="2" customFormat="1" ht="24.2" customHeight="1">
      <c r="A261" s="33"/>
      <c r="B261" s="34"/>
      <c r="C261" s="189" t="s">
        <v>426</v>
      </c>
      <c r="D261" s="189" t="s">
        <v>148</v>
      </c>
      <c r="E261" s="190" t="s">
        <v>427</v>
      </c>
      <c r="F261" s="191" t="s">
        <v>428</v>
      </c>
      <c r="G261" s="192" t="s">
        <v>151</v>
      </c>
      <c r="H261" s="193">
        <v>1</v>
      </c>
      <c r="I261" s="194"/>
      <c r="J261" s="195">
        <f>ROUND(I261*H261,2)</f>
        <v>0</v>
      </c>
      <c r="K261" s="196"/>
      <c r="L261" s="38"/>
      <c r="M261" s="197" t="s">
        <v>1</v>
      </c>
      <c r="N261" s="198" t="s">
        <v>39</v>
      </c>
      <c r="O261" s="70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285</v>
      </c>
      <c r="AT261" s="201" t="s">
        <v>148</v>
      </c>
      <c r="AU261" s="201" t="s">
        <v>84</v>
      </c>
      <c r="AY261" s="16" t="s">
        <v>146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82</v>
      </c>
      <c r="BK261" s="202">
        <f>ROUND(I261*H261,2)</f>
        <v>0</v>
      </c>
      <c r="BL261" s="16" t="s">
        <v>285</v>
      </c>
      <c r="BM261" s="201" t="s">
        <v>429</v>
      </c>
    </row>
    <row r="262" spans="1:65" s="2" customFormat="1" ht="24.2" customHeight="1">
      <c r="A262" s="33"/>
      <c r="B262" s="34"/>
      <c r="C262" s="189" t="s">
        <v>430</v>
      </c>
      <c r="D262" s="189" t="s">
        <v>148</v>
      </c>
      <c r="E262" s="190" t="s">
        <v>431</v>
      </c>
      <c r="F262" s="191" t="s">
        <v>432</v>
      </c>
      <c r="G262" s="192" t="s">
        <v>151</v>
      </c>
      <c r="H262" s="193">
        <v>3</v>
      </c>
      <c r="I262" s="194"/>
      <c r="J262" s="195">
        <f>ROUND(I262*H262,2)</f>
        <v>0</v>
      </c>
      <c r="K262" s="196"/>
      <c r="L262" s="38"/>
      <c r="M262" s="197" t="s">
        <v>1</v>
      </c>
      <c r="N262" s="198" t="s">
        <v>39</v>
      </c>
      <c r="O262" s="70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1" t="s">
        <v>285</v>
      </c>
      <c r="AT262" s="201" t="s">
        <v>148</v>
      </c>
      <c r="AU262" s="201" t="s">
        <v>84</v>
      </c>
      <c r="AY262" s="16" t="s">
        <v>146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6" t="s">
        <v>82</v>
      </c>
      <c r="BK262" s="202">
        <f>ROUND(I262*H262,2)</f>
        <v>0</v>
      </c>
      <c r="BL262" s="16" t="s">
        <v>285</v>
      </c>
      <c r="BM262" s="201" t="s">
        <v>433</v>
      </c>
    </row>
    <row r="263" spans="1:65" s="2" customFormat="1" ht="24.2" customHeight="1">
      <c r="A263" s="33"/>
      <c r="B263" s="34"/>
      <c r="C263" s="189" t="s">
        <v>434</v>
      </c>
      <c r="D263" s="189" t="s">
        <v>148</v>
      </c>
      <c r="E263" s="190" t="s">
        <v>435</v>
      </c>
      <c r="F263" s="191" t="s">
        <v>436</v>
      </c>
      <c r="G263" s="192" t="s">
        <v>174</v>
      </c>
      <c r="H263" s="193">
        <v>0.6</v>
      </c>
      <c r="I263" s="194"/>
      <c r="J263" s="195">
        <f>ROUND(I263*H263,2)</f>
        <v>0</v>
      </c>
      <c r="K263" s="196"/>
      <c r="L263" s="38"/>
      <c r="M263" s="197" t="s">
        <v>1</v>
      </c>
      <c r="N263" s="198" t="s">
        <v>39</v>
      </c>
      <c r="O263" s="70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285</v>
      </c>
      <c r="AT263" s="201" t="s">
        <v>148</v>
      </c>
      <c r="AU263" s="201" t="s">
        <v>84</v>
      </c>
      <c r="AY263" s="16" t="s">
        <v>146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82</v>
      </c>
      <c r="BK263" s="202">
        <f>ROUND(I263*H263,2)</f>
        <v>0</v>
      </c>
      <c r="BL263" s="16" t="s">
        <v>285</v>
      </c>
      <c r="BM263" s="201" t="s">
        <v>437</v>
      </c>
    </row>
    <row r="264" spans="1:65" s="12" customFormat="1" ht="22.9" customHeight="1">
      <c r="B264" s="175"/>
      <c r="C264" s="176"/>
      <c r="D264" s="177" t="s">
        <v>73</v>
      </c>
      <c r="E264" s="215" t="s">
        <v>438</v>
      </c>
      <c r="F264" s="215" t="s">
        <v>439</v>
      </c>
      <c r="G264" s="176"/>
      <c r="H264" s="176"/>
      <c r="I264" s="179"/>
      <c r="J264" s="216">
        <f>BK264</f>
        <v>0</v>
      </c>
      <c r="K264" s="176"/>
      <c r="L264" s="181"/>
      <c r="M264" s="182"/>
      <c r="N264" s="183"/>
      <c r="O264" s="183"/>
      <c r="P264" s="184">
        <f>SUM(P265:P268)</f>
        <v>0</v>
      </c>
      <c r="Q264" s="183"/>
      <c r="R264" s="184">
        <f>SUM(R265:R268)</f>
        <v>2.1394949999999999E-2</v>
      </c>
      <c r="S264" s="183"/>
      <c r="T264" s="185">
        <f>SUM(T265:T268)</f>
        <v>0</v>
      </c>
      <c r="AR264" s="186" t="s">
        <v>84</v>
      </c>
      <c r="AT264" s="187" t="s">
        <v>73</v>
      </c>
      <c r="AU264" s="187" t="s">
        <v>82</v>
      </c>
      <c r="AY264" s="186" t="s">
        <v>146</v>
      </c>
      <c r="BK264" s="188">
        <f>SUM(BK265:BK268)</f>
        <v>0</v>
      </c>
    </row>
    <row r="265" spans="1:65" s="2" customFormat="1" ht="24.2" customHeight="1">
      <c r="A265" s="33"/>
      <c r="B265" s="34"/>
      <c r="C265" s="189" t="s">
        <v>440</v>
      </c>
      <c r="D265" s="189" t="s">
        <v>148</v>
      </c>
      <c r="E265" s="190" t="s">
        <v>441</v>
      </c>
      <c r="F265" s="191" t="s">
        <v>442</v>
      </c>
      <c r="G265" s="192" t="s">
        <v>202</v>
      </c>
      <c r="H265" s="193">
        <v>142.63300000000001</v>
      </c>
      <c r="I265" s="194"/>
      <c r="J265" s="195">
        <f>ROUND(I265*H265,2)</f>
        <v>0</v>
      </c>
      <c r="K265" s="196"/>
      <c r="L265" s="38"/>
      <c r="M265" s="197" t="s">
        <v>1</v>
      </c>
      <c r="N265" s="198" t="s">
        <v>39</v>
      </c>
      <c r="O265" s="70"/>
      <c r="P265" s="199">
        <f>O265*H265</f>
        <v>0</v>
      </c>
      <c r="Q265" s="199">
        <v>1.4999999999999999E-4</v>
      </c>
      <c r="R265" s="199">
        <f>Q265*H265</f>
        <v>2.1394949999999999E-2</v>
      </c>
      <c r="S265" s="199">
        <v>0</v>
      </c>
      <c r="T265" s="20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1" t="s">
        <v>285</v>
      </c>
      <c r="AT265" s="201" t="s">
        <v>148</v>
      </c>
      <c r="AU265" s="201" t="s">
        <v>84</v>
      </c>
      <c r="AY265" s="16" t="s">
        <v>146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6" t="s">
        <v>82</v>
      </c>
      <c r="BK265" s="202">
        <f>ROUND(I265*H265,2)</f>
        <v>0</v>
      </c>
      <c r="BL265" s="16" t="s">
        <v>285</v>
      </c>
      <c r="BM265" s="201" t="s">
        <v>443</v>
      </c>
    </row>
    <row r="266" spans="1:65" s="13" customFormat="1" ht="11.25">
      <c r="B266" s="203"/>
      <c r="C266" s="204"/>
      <c r="D266" s="205" t="s">
        <v>158</v>
      </c>
      <c r="E266" s="206" t="s">
        <v>1</v>
      </c>
      <c r="F266" s="207" t="s">
        <v>377</v>
      </c>
      <c r="G266" s="204"/>
      <c r="H266" s="208">
        <v>47.337000000000003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158</v>
      </c>
      <c r="AU266" s="214" t="s">
        <v>84</v>
      </c>
      <c r="AV266" s="13" t="s">
        <v>84</v>
      </c>
      <c r="AW266" s="13" t="s">
        <v>30</v>
      </c>
      <c r="AX266" s="13" t="s">
        <v>74</v>
      </c>
      <c r="AY266" s="214" t="s">
        <v>146</v>
      </c>
    </row>
    <row r="267" spans="1:65" s="13" customFormat="1" ht="22.5">
      <c r="B267" s="203"/>
      <c r="C267" s="204"/>
      <c r="D267" s="205" t="s">
        <v>158</v>
      </c>
      <c r="E267" s="206" t="s">
        <v>1</v>
      </c>
      <c r="F267" s="207" t="s">
        <v>319</v>
      </c>
      <c r="G267" s="204"/>
      <c r="H267" s="208">
        <v>95.296000000000006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158</v>
      </c>
      <c r="AU267" s="214" t="s">
        <v>84</v>
      </c>
      <c r="AV267" s="13" t="s">
        <v>84</v>
      </c>
      <c r="AW267" s="13" t="s">
        <v>30</v>
      </c>
      <c r="AX267" s="13" t="s">
        <v>74</v>
      </c>
      <c r="AY267" s="214" t="s">
        <v>146</v>
      </c>
    </row>
    <row r="268" spans="1:65" s="14" customFormat="1" ht="11.25">
      <c r="B268" s="217"/>
      <c r="C268" s="218"/>
      <c r="D268" s="205" t="s">
        <v>158</v>
      </c>
      <c r="E268" s="219" t="s">
        <v>1</v>
      </c>
      <c r="F268" s="220" t="s">
        <v>206</v>
      </c>
      <c r="G268" s="218"/>
      <c r="H268" s="221">
        <v>142.63300000000001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158</v>
      </c>
      <c r="AU268" s="227" t="s">
        <v>84</v>
      </c>
      <c r="AV268" s="14" t="s">
        <v>152</v>
      </c>
      <c r="AW268" s="14" t="s">
        <v>30</v>
      </c>
      <c r="AX268" s="14" t="s">
        <v>82</v>
      </c>
      <c r="AY268" s="227" t="s">
        <v>146</v>
      </c>
    </row>
    <row r="269" spans="1:65" s="12" customFormat="1" ht="25.9" customHeight="1">
      <c r="B269" s="175"/>
      <c r="C269" s="176"/>
      <c r="D269" s="177" t="s">
        <v>73</v>
      </c>
      <c r="E269" s="178" t="s">
        <v>444</v>
      </c>
      <c r="F269" s="178" t="s">
        <v>445</v>
      </c>
      <c r="G269" s="176"/>
      <c r="H269" s="176"/>
      <c r="I269" s="179"/>
      <c r="J269" s="180">
        <f>BK269</f>
        <v>0</v>
      </c>
      <c r="K269" s="176"/>
      <c r="L269" s="181"/>
      <c r="M269" s="182"/>
      <c r="N269" s="183"/>
      <c r="O269" s="183"/>
      <c r="P269" s="184">
        <f>P270+P274+P277</f>
        <v>0</v>
      </c>
      <c r="Q269" s="183"/>
      <c r="R269" s="184">
        <f>R270+R274+R277</f>
        <v>0</v>
      </c>
      <c r="S269" s="183"/>
      <c r="T269" s="185">
        <f>T270+T274+T277</f>
        <v>0</v>
      </c>
      <c r="AR269" s="186" t="s">
        <v>242</v>
      </c>
      <c r="AT269" s="187" t="s">
        <v>73</v>
      </c>
      <c r="AU269" s="187" t="s">
        <v>74</v>
      </c>
      <c r="AY269" s="186" t="s">
        <v>146</v>
      </c>
      <c r="BK269" s="188">
        <f>BK270+BK274+BK277</f>
        <v>0</v>
      </c>
    </row>
    <row r="270" spans="1:65" s="12" customFormat="1" ht="22.9" customHeight="1">
      <c r="B270" s="175"/>
      <c r="C270" s="176"/>
      <c r="D270" s="177" t="s">
        <v>73</v>
      </c>
      <c r="E270" s="215" t="s">
        <v>446</v>
      </c>
      <c r="F270" s="215" t="s">
        <v>447</v>
      </c>
      <c r="G270" s="176"/>
      <c r="H270" s="176"/>
      <c r="I270" s="179"/>
      <c r="J270" s="216">
        <f>BK270</f>
        <v>0</v>
      </c>
      <c r="K270" s="176"/>
      <c r="L270" s="181"/>
      <c r="M270" s="182"/>
      <c r="N270" s="183"/>
      <c r="O270" s="183"/>
      <c r="P270" s="184">
        <f>SUM(P271:P273)</f>
        <v>0</v>
      </c>
      <c r="Q270" s="183"/>
      <c r="R270" s="184">
        <f>SUM(R271:R273)</f>
        <v>0</v>
      </c>
      <c r="S270" s="183"/>
      <c r="T270" s="185">
        <f>SUM(T271:T273)</f>
        <v>0</v>
      </c>
      <c r="AR270" s="186" t="s">
        <v>242</v>
      </c>
      <c r="AT270" s="187" t="s">
        <v>73</v>
      </c>
      <c r="AU270" s="187" t="s">
        <v>82</v>
      </c>
      <c r="AY270" s="186" t="s">
        <v>146</v>
      </c>
      <c r="BK270" s="188">
        <f>SUM(BK271:BK273)</f>
        <v>0</v>
      </c>
    </row>
    <row r="271" spans="1:65" s="2" customFormat="1" ht="24.2" customHeight="1">
      <c r="A271" s="33"/>
      <c r="B271" s="34"/>
      <c r="C271" s="189" t="s">
        <v>448</v>
      </c>
      <c r="D271" s="189" t="s">
        <v>148</v>
      </c>
      <c r="E271" s="190" t="s">
        <v>449</v>
      </c>
      <c r="F271" s="191" t="s">
        <v>450</v>
      </c>
      <c r="G271" s="192" t="s">
        <v>151</v>
      </c>
      <c r="H271" s="193">
        <v>1</v>
      </c>
      <c r="I271" s="194"/>
      <c r="J271" s="195">
        <f>ROUND(I271*H271,2)</f>
        <v>0</v>
      </c>
      <c r="K271" s="196"/>
      <c r="L271" s="38"/>
      <c r="M271" s="197" t="s">
        <v>1</v>
      </c>
      <c r="N271" s="198" t="s">
        <v>39</v>
      </c>
      <c r="O271" s="7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451</v>
      </c>
      <c r="AT271" s="201" t="s">
        <v>148</v>
      </c>
      <c r="AU271" s="201" t="s">
        <v>84</v>
      </c>
      <c r="AY271" s="16" t="s">
        <v>146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82</v>
      </c>
      <c r="BK271" s="202">
        <f>ROUND(I271*H271,2)</f>
        <v>0</v>
      </c>
      <c r="BL271" s="16" t="s">
        <v>451</v>
      </c>
      <c r="BM271" s="201" t="s">
        <v>452</v>
      </c>
    </row>
    <row r="272" spans="1:65" s="2" customFormat="1" ht="21.75" customHeight="1">
      <c r="A272" s="33"/>
      <c r="B272" s="34"/>
      <c r="C272" s="189" t="s">
        <v>453</v>
      </c>
      <c r="D272" s="189" t="s">
        <v>148</v>
      </c>
      <c r="E272" s="190" t="s">
        <v>454</v>
      </c>
      <c r="F272" s="191" t="s">
        <v>455</v>
      </c>
      <c r="G272" s="192" t="s">
        <v>151</v>
      </c>
      <c r="H272" s="193">
        <v>1</v>
      </c>
      <c r="I272" s="194"/>
      <c r="J272" s="195">
        <f>ROUND(I272*H272,2)</f>
        <v>0</v>
      </c>
      <c r="K272" s="196"/>
      <c r="L272" s="38"/>
      <c r="M272" s="197" t="s">
        <v>1</v>
      </c>
      <c r="N272" s="198" t="s">
        <v>39</v>
      </c>
      <c r="O272" s="70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1" t="s">
        <v>451</v>
      </c>
      <c r="AT272" s="201" t="s">
        <v>148</v>
      </c>
      <c r="AU272" s="201" t="s">
        <v>84</v>
      </c>
      <c r="AY272" s="16" t="s">
        <v>146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6" t="s">
        <v>82</v>
      </c>
      <c r="BK272" s="202">
        <f>ROUND(I272*H272,2)</f>
        <v>0</v>
      </c>
      <c r="BL272" s="16" t="s">
        <v>451</v>
      </c>
      <c r="BM272" s="201" t="s">
        <v>456</v>
      </c>
    </row>
    <row r="273" spans="1:65" s="2" customFormat="1" ht="16.5" customHeight="1">
      <c r="A273" s="33"/>
      <c r="B273" s="34"/>
      <c r="C273" s="189" t="s">
        <v>457</v>
      </c>
      <c r="D273" s="189" t="s">
        <v>148</v>
      </c>
      <c r="E273" s="190" t="s">
        <v>458</v>
      </c>
      <c r="F273" s="191" t="s">
        <v>459</v>
      </c>
      <c r="G273" s="192" t="s">
        <v>151</v>
      </c>
      <c r="H273" s="193">
        <v>1</v>
      </c>
      <c r="I273" s="194"/>
      <c r="J273" s="195">
        <f>ROUND(I273*H273,2)</f>
        <v>0</v>
      </c>
      <c r="K273" s="196"/>
      <c r="L273" s="38"/>
      <c r="M273" s="197" t="s">
        <v>1</v>
      </c>
      <c r="N273" s="198" t="s">
        <v>39</v>
      </c>
      <c r="O273" s="70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451</v>
      </c>
      <c r="AT273" s="201" t="s">
        <v>148</v>
      </c>
      <c r="AU273" s="201" t="s">
        <v>84</v>
      </c>
      <c r="AY273" s="16" t="s">
        <v>146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82</v>
      </c>
      <c r="BK273" s="202">
        <f>ROUND(I273*H273,2)</f>
        <v>0</v>
      </c>
      <c r="BL273" s="16" t="s">
        <v>451</v>
      </c>
      <c r="BM273" s="201" t="s">
        <v>460</v>
      </c>
    </row>
    <row r="274" spans="1:65" s="12" customFormat="1" ht="22.9" customHeight="1">
      <c r="B274" s="175"/>
      <c r="C274" s="176"/>
      <c r="D274" s="177" t="s">
        <v>73</v>
      </c>
      <c r="E274" s="215" t="s">
        <v>461</v>
      </c>
      <c r="F274" s="215" t="s">
        <v>462</v>
      </c>
      <c r="G274" s="176"/>
      <c r="H274" s="176"/>
      <c r="I274" s="179"/>
      <c r="J274" s="216">
        <f>BK274</f>
        <v>0</v>
      </c>
      <c r="K274" s="176"/>
      <c r="L274" s="181"/>
      <c r="M274" s="182"/>
      <c r="N274" s="183"/>
      <c r="O274" s="183"/>
      <c r="P274" s="184">
        <f>SUM(P275:P276)</f>
        <v>0</v>
      </c>
      <c r="Q274" s="183"/>
      <c r="R274" s="184">
        <f>SUM(R275:R276)</f>
        <v>0</v>
      </c>
      <c r="S274" s="183"/>
      <c r="T274" s="185">
        <f>SUM(T275:T276)</f>
        <v>0</v>
      </c>
      <c r="AR274" s="186" t="s">
        <v>242</v>
      </c>
      <c r="AT274" s="187" t="s">
        <v>73</v>
      </c>
      <c r="AU274" s="187" t="s">
        <v>82</v>
      </c>
      <c r="AY274" s="186" t="s">
        <v>146</v>
      </c>
      <c r="BK274" s="188">
        <f>SUM(BK275:BK276)</f>
        <v>0</v>
      </c>
    </row>
    <row r="275" spans="1:65" s="2" customFormat="1" ht="16.5" customHeight="1">
      <c r="A275" s="33"/>
      <c r="B275" s="34"/>
      <c r="C275" s="189" t="s">
        <v>463</v>
      </c>
      <c r="D275" s="189" t="s">
        <v>148</v>
      </c>
      <c r="E275" s="190" t="s">
        <v>464</v>
      </c>
      <c r="F275" s="191" t="s">
        <v>465</v>
      </c>
      <c r="G275" s="192" t="s">
        <v>151</v>
      </c>
      <c r="H275" s="193">
        <v>1</v>
      </c>
      <c r="I275" s="194"/>
      <c r="J275" s="195">
        <f>ROUND(I275*H275,2)</f>
        <v>0</v>
      </c>
      <c r="K275" s="196"/>
      <c r="L275" s="38"/>
      <c r="M275" s="197" t="s">
        <v>1</v>
      </c>
      <c r="N275" s="198" t="s">
        <v>39</v>
      </c>
      <c r="O275" s="7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451</v>
      </c>
      <c r="AT275" s="201" t="s">
        <v>148</v>
      </c>
      <c r="AU275" s="201" t="s">
        <v>84</v>
      </c>
      <c r="AY275" s="16" t="s">
        <v>146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82</v>
      </c>
      <c r="BK275" s="202">
        <f>ROUND(I275*H275,2)</f>
        <v>0</v>
      </c>
      <c r="BL275" s="16" t="s">
        <v>451</v>
      </c>
      <c r="BM275" s="201" t="s">
        <v>466</v>
      </c>
    </row>
    <row r="276" spans="1:65" s="2" customFormat="1" ht="16.5" customHeight="1">
      <c r="A276" s="33"/>
      <c r="B276" s="34"/>
      <c r="C276" s="189" t="s">
        <v>467</v>
      </c>
      <c r="D276" s="189" t="s">
        <v>148</v>
      </c>
      <c r="E276" s="190" t="s">
        <v>468</v>
      </c>
      <c r="F276" s="191" t="s">
        <v>469</v>
      </c>
      <c r="G276" s="192" t="s">
        <v>151</v>
      </c>
      <c r="H276" s="193">
        <v>1</v>
      </c>
      <c r="I276" s="194"/>
      <c r="J276" s="195">
        <f>ROUND(I276*H276,2)</f>
        <v>0</v>
      </c>
      <c r="K276" s="196"/>
      <c r="L276" s="38"/>
      <c r="M276" s="197" t="s">
        <v>1</v>
      </c>
      <c r="N276" s="198" t="s">
        <v>39</v>
      </c>
      <c r="O276" s="70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1" t="s">
        <v>451</v>
      </c>
      <c r="AT276" s="201" t="s">
        <v>148</v>
      </c>
      <c r="AU276" s="201" t="s">
        <v>84</v>
      </c>
      <c r="AY276" s="16" t="s">
        <v>146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6" t="s">
        <v>82</v>
      </c>
      <c r="BK276" s="202">
        <f>ROUND(I276*H276,2)</f>
        <v>0</v>
      </c>
      <c r="BL276" s="16" t="s">
        <v>451</v>
      </c>
      <c r="BM276" s="201" t="s">
        <v>470</v>
      </c>
    </row>
    <row r="277" spans="1:65" s="12" customFormat="1" ht="22.9" customHeight="1">
      <c r="B277" s="175"/>
      <c r="C277" s="176"/>
      <c r="D277" s="177" t="s">
        <v>73</v>
      </c>
      <c r="E277" s="215" t="s">
        <v>471</v>
      </c>
      <c r="F277" s="215" t="s">
        <v>472</v>
      </c>
      <c r="G277" s="176"/>
      <c r="H277" s="176"/>
      <c r="I277" s="179"/>
      <c r="J277" s="216">
        <f>BK277</f>
        <v>0</v>
      </c>
      <c r="K277" s="176"/>
      <c r="L277" s="181"/>
      <c r="M277" s="182"/>
      <c r="N277" s="183"/>
      <c r="O277" s="183"/>
      <c r="P277" s="184">
        <f>SUM(P278:P279)</f>
        <v>0</v>
      </c>
      <c r="Q277" s="183"/>
      <c r="R277" s="184">
        <f>SUM(R278:R279)</f>
        <v>0</v>
      </c>
      <c r="S277" s="183"/>
      <c r="T277" s="185">
        <f>SUM(T278:T279)</f>
        <v>0</v>
      </c>
      <c r="AR277" s="186" t="s">
        <v>242</v>
      </c>
      <c r="AT277" s="187" t="s">
        <v>73</v>
      </c>
      <c r="AU277" s="187" t="s">
        <v>82</v>
      </c>
      <c r="AY277" s="186" t="s">
        <v>146</v>
      </c>
      <c r="BK277" s="188">
        <f>SUM(BK278:BK279)</f>
        <v>0</v>
      </c>
    </row>
    <row r="278" spans="1:65" s="2" customFormat="1" ht="16.5" customHeight="1">
      <c r="A278" s="33"/>
      <c r="B278" s="34"/>
      <c r="C278" s="189" t="s">
        <v>473</v>
      </c>
      <c r="D278" s="189" t="s">
        <v>148</v>
      </c>
      <c r="E278" s="190" t="s">
        <v>474</v>
      </c>
      <c r="F278" s="191" t="s">
        <v>475</v>
      </c>
      <c r="G278" s="192" t="s">
        <v>476</v>
      </c>
      <c r="H278" s="193">
        <v>1</v>
      </c>
      <c r="I278" s="194"/>
      <c r="J278" s="195">
        <f>ROUND(I278*H278,2)</f>
        <v>0</v>
      </c>
      <c r="K278" s="196"/>
      <c r="L278" s="38"/>
      <c r="M278" s="197" t="s">
        <v>1</v>
      </c>
      <c r="N278" s="198" t="s">
        <v>39</v>
      </c>
      <c r="O278" s="70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1" t="s">
        <v>451</v>
      </c>
      <c r="AT278" s="201" t="s">
        <v>148</v>
      </c>
      <c r="AU278" s="201" t="s">
        <v>84</v>
      </c>
      <c r="AY278" s="16" t="s">
        <v>146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6" t="s">
        <v>82</v>
      </c>
      <c r="BK278" s="202">
        <f>ROUND(I278*H278,2)</f>
        <v>0</v>
      </c>
      <c r="BL278" s="16" t="s">
        <v>451</v>
      </c>
      <c r="BM278" s="201" t="s">
        <v>477</v>
      </c>
    </row>
    <row r="279" spans="1:65" s="2" customFormat="1" ht="29.25">
      <c r="A279" s="33"/>
      <c r="B279" s="34"/>
      <c r="C279" s="35"/>
      <c r="D279" s="205" t="s">
        <v>324</v>
      </c>
      <c r="E279" s="35"/>
      <c r="F279" s="239" t="s">
        <v>478</v>
      </c>
      <c r="G279" s="35"/>
      <c r="H279" s="35"/>
      <c r="I279" s="240"/>
      <c r="J279" s="35"/>
      <c r="K279" s="35"/>
      <c r="L279" s="38"/>
      <c r="M279" s="243"/>
      <c r="N279" s="244"/>
      <c r="O279" s="245"/>
      <c r="P279" s="245"/>
      <c r="Q279" s="245"/>
      <c r="R279" s="245"/>
      <c r="S279" s="245"/>
      <c r="T279" s="246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324</v>
      </c>
      <c r="AU279" s="16" t="s">
        <v>84</v>
      </c>
    </row>
    <row r="280" spans="1:65" s="2" customFormat="1" ht="6.95" customHeight="1">
      <c r="A280" s="3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38"/>
      <c r="M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</row>
  </sheetData>
  <sheetProtection algorithmName="SHA-512" hashValue="1ITcnVhIxy75FBFKoyvalgA9eFgLRGN1CV62Qf/rjAWW2t7AHkvbAwpM2HSMu5fg+ogZ3Hzlz6dLaDq57u+qRw==" saltValue="fYhfObbUygFv5zXRMlt89kUL3FBRNoZDwe4rY0I0L2njyl9vuacYPzKUoMjOWuAfBYsYS6CrN1g5KrT+l66Ipg==" spinCount="100000" sheet="1" objects="1" scenarios="1" formatColumns="0" formatRows="0" autoFilter="0"/>
  <autoFilter ref="C134:K279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479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13. 8. 2021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26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27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8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29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26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31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32</v>
      </c>
      <c r="F24" s="33"/>
      <c r="G24" s="33"/>
      <c r="H24" s="33"/>
      <c r="I24" s="118" t="s">
        <v>26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4" t="s">
        <v>1</v>
      </c>
      <c r="F27" s="304"/>
      <c r="G27" s="304"/>
      <c r="H27" s="30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33"/>
      <c r="J30" s="125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6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38</v>
      </c>
      <c r="E33" s="118" t="s">
        <v>39</v>
      </c>
      <c r="F33" s="128">
        <f>ROUND((SUM(BE127:BE207)),  2)</f>
        <v>0</v>
      </c>
      <c r="G33" s="33"/>
      <c r="H33" s="33"/>
      <c r="I33" s="129">
        <v>0.21</v>
      </c>
      <c r="J33" s="128">
        <f>ROUND(((SUM(BE127:BE207))*I33),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40</v>
      </c>
      <c r="F34" s="128">
        <f>ROUND((SUM(BF127:BF207)),  2)</f>
        <v>0</v>
      </c>
      <c r="G34" s="33"/>
      <c r="H34" s="33"/>
      <c r="I34" s="129">
        <v>0.15</v>
      </c>
      <c r="J34" s="128">
        <f>ROUND(((SUM(BF127:BF207))*I34),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41</v>
      </c>
      <c r="F35" s="128">
        <f>ROUND((SUM(BG127:BG207)),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42</v>
      </c>
      <c r="F36" s="128">
        <f>ROUND((SUM(BH127:BH207)),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ROUND((SUM(BI127:BI207)),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44</v>
      </c>
      <c r="E39" s="132"/>
      <c r="F39" s="132"/>
      <c r="G39" s="133" t="s">
        <v>45</v>
      </c>
      <c r="H39" s="134" t="s">
        <v>46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3" t="str">
        <f>E9</f>
        <v>02 - Zpevněné plochy a zeleň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13. 8. 2021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>Ing. Miloš Kudrnovský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J128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113</v>
      </c>
      <c r="E98" s="160"/>
      <c r="F98" s="160"/>
      <c r="G98" s="160"/>
      <c r="H98" s="160"/>
      <c r="I98" s="160"/>
      <c r="J98" s="161">
        <f>J129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116</v>
      </c>
      <c r="E99" s="160"/>
      <c r="F99" s="160"/>
      <c r="G99" s="160"/>
      <c r="H99" s="160"/>
      <c r="I99" s="160"/>
      <c r="J99" s="161">
        <f>J153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117</v>
      </c>
      <c r="E100" s="160"/>
      <c r="F100" s="160"/>
      <c r="G100" s="160"/>
      <c r="H100" s="160"/>
      <c r="I100" s="160"/>
      <c r="J100" s="161">
        <f>J156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118</v>
      </c>
      <c r="E101" s="160"/>
      <c r="F101" s="160"/>
      <c r="G101" s="160"/>
      <c r="H101" s="160"/>
      <c r="I101" s="160"/>
      <c r="J101" s="161">
        <f>J168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480</v>
      </c>
      <c r="E102" s="160"/>
      <c r="F102" s="160"/>
      <c r="G102" s="160"/>
      <c r="H102" s="160"/>
      <c r="I102" s="160"/>
      <c r="J102" s="161">
        <f>J175</f>
        <v>0</v>
      </c>
      <c r="K102" s="103"/>
      <c r="L102" s="162"/>
    </row>
    <row r="103" spans="1:31" s="10" customFormat="1" ht="19.899999999999999" customHeight="1">
      <c r="B103" s="158"/>
      <c r="C103" s="103"/>
      <c r="D103" s="159" t="s">
        <v>119</v>
      </c>
      <c r="E103" s="160"/>
      <c r="F103" s="160"/>
      <c r="G103" s="160"/>
      <c r="H103" s="160"/>
      <c r="I103" s="160"/>
      <c r="J103" s="161">
        <f>J185</f>
        <v>0</v>
      </c>
      <c r="K103" s="103"/>
      <c r="L103" s="162"/>
    </row>
    <row r="104" spans="1:31" s="10" customFormat="1" ht="19.899999999999999" customHeight="1">
      <c r="B104" s="158"/>
      <c r="C104" s="103"/>
      <c r="D104" s="159" t="s">
        <v>120</v>
      </c>
      <c r="E104" s="160"/>
      <c r="F104" s="160"/>
      <c r="G104" s="160"/>
      <c r="H104" s="160"/>
      <c r="I104" s="160"/>
      <c r="J104" s="161">
        <f>J192</f>
        <v>0</v>
      </c>
      <c r="K104" s="103"/>
      <c r="L104" s="162"/>
    </row>
    <row r="105" spans="1:31" s="9" customFormat="1" ht="24.95" customHeight="1">
      <c r="B105" s="152"/>
      <c r="C105" s="153"/>
      <c r="D105" s="154" t="s">
        <v>121</v>
      </c>
      <c r="E105" s="155"/>
      <c r="F105" s="155"/>
      <c r="G105" s="155"/>
      <c r="H105" s="155"/>
      <c r="I105" s="155"/>
      <c r="J105" s="156">
        <f>J194</f>
        <v>0</v>
      </c>
      <c r="K105" s="153"/>
      <c r="L105" s="157"/>
    </row>
    <row r="106" spans="1:31" s="10" customFormat="1" ht="19.899999999999999" customHeight="1">
      <c r="B106" s="158"/>
      <c r="C106" s="103"/>
      <c r="D106" s="159" t="s">
        <v>481</v>
      </c>
      <c r="E106" s="160"/>
      <c r="F106" s="160"/>
      <c r="G106" s="160"/>
      <c r="H106" s="160"/>
      <c r="I106" s="160"/>
      <c r="J106" s="161">
        <f>J195</f>
        <v>0</v>
      </c>
      <c r="K106" s="103"/>
      <c r="L106" s="162"/>
    </row>
    <row r="107" spans="1:31" s="10" customFormat="1" ht="19.899999999999999" customHeight="1">
      <c r="B107" s="158"/>
      <c r="C107" s="103"/>
      <c r="D107" s="159" t="s">
        <v>482</v>
      </c>
      <c r="E107" s="160"/>
      <c r="F107" s="160"/>
      <c r="G107" s="160"/>
      <c r="H107" s="160"/>
      <c r="I107" s="160"/>
      <c r="J107" s="161">
        <f>J201</f>
        <v>0</v>
      </c>
      <c r="K107" s="103"/>
      <c r="L107" s="162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131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26.25" customHeight="1">
      <c r="A117" s="33"/>
      <c r="B117" s="34"/>
      <c r="C117" s="35"/>
      <c r="D117" s="35"/>
      <c r="E117" s="305" t="str">
        <f>E7</f>
        <v>Rekonstrukce a zvelebení dvora budovy Českého rozhlasu Hradec Králové</v>
      </c>
      <c r="F117" s="306"/>
      <c r="G117" s="306"/>
      <c r="H117" s="30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105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3" t="str">
        <f>E9</f>
        <v>02 - Zpevněné plochy a zeleň</v>
      </c>
      <c r="F119" s="307"/>
      <c r="G119" s="307"/>
      <c r="H119" s="307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 xml:space="preserve"> </v>
      </c>
      <c r="G121" s="35"/>
      <c r="H121" s="35"/>
      <c r="I121" s="28" t="s">
        <v>22</v>
      </c>
      <c r="J121" s="65" t="str">
        <f>IF(J12="","",J12)</f>
        <v>13. 8. 2021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5"/>
      <c r="E123" s="35"/>
      <c r="F123" s="26" t="str">
        <f>E15</f>
        <v xml:space="preserve"> </v>
      </c>
      <c r="G123" s="35"/>
      <c r="H123" s="35"/>
      <c r="I123" s="28" t="s">
        <v>29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27</v>
      </c>
      <c r="D124" s="35"/>
      <c r="E124" s="35"/>
      <c r="F124" s="26" t="str">
        <f>IF(E18="","",E18)</f>
        <v>Vyplň údaj</v>
      </c>
      <c r="G124" s="35"/>
      <c r="H124" s="35"/>
      <c r="I124" s="28" t="s">
        <v>31</v>
      </c>
      <c r="J124" s="31" t="str">
        <f>E24</f>
        <v>Ing. Miloš Kudrnovský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132</v>
      </c>
      <c r="D126" s="166" t="s">
        <v>59</v>
      </c>
      <c r="E126" s="166" t="s">
        <v>55</v>
      </c>
      <c r="F126" s="166" t="s">
        <v>56</v>
      </c>
      <c r="G126" s="166" t="s">
        <v>133</v>
      </c>
      <c r="H126" s="166" t="s">
        <v>134</v>
      </c>
      <c r="I126" s="166" t="s">
        <v>135</v>
      </c>
      <c r="J126" s="167" t="s">
        <v>109</v>
      </c>
      <c r="K126" s="168" t="s">
        <v>136</v>
      </c>
      <c r="L126" s="169"/>
      <c r="M126" s="74" t="s">
        <v>1</v>
      </c>
      <c r="N126" s="75" t="s">
        <v>38</v>
      </c>
      <c r="O126" s="75" t="s">
        <v>137</v>
      </c>
      <c r="P126" s="75" t="s">
        <v>138</v>
      </c>
      <c r="Q126" s="75" t="s">
        <v>139</v>
      </c>
      <c r="R126" s="75" t="s">
        <v>140</v>
      </c>
      <c r="S126" s="75" t="s">
        <v>141</v>
      </c>
      <c r="T126" s="76" t="s">
        <v>142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143</v>
      </c>
      <c r="D127" s="35"/>
      <c r="E127" s="35"/>
      <c r="F127" s="35"/>
      <c r="G127" s="35"/>
      <c r="H127" s="35"/>
      <c r="I127" s="35"/>
      <c r="J127" s="170">
        <f>BK127</f>
        <v>0</v>
      </c>
      <c r="K127" s="35"/>
      <c r="L127" s="38"/>
      <c r="M127" s="77"/>
      <c r="N127" s="171"/>
      <c r="O127" s="78"/>
      <c r="P127" s="172">
        <f>P128+P194</f>
        <v>0</v>
      </c>
      <c r="Q127" s="78"/>
      <c r="R127" s="172">
        <f>R128+R194</f>
        <v>61.83317641</v>
      </c>
      <c r="S127" s="78"/>
      <c r="T127" s="173">
        <f>T128+T194</f>
        <v>54.172765000000012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73</v>
      </c>
      <c r="AU127" s="16" t="s">
        <v>111</v>
      </c>
      <c r="BK127" s="174">
        <f>BK128+BK194</f>
        <v>0</v>
      </c>
    </row>
    <row r="128" spans="1:63" s="12" customFormat="1" ht="25.9" customHeight="1">
      <c r="B128" s="175"/>
      <c r="C128" s="176"/>
      <c r="D128" s="177" t="s">
        <v>73</v>
      </c>
      <c r="E128" s="178" t="s">
        <v>144</v>
      </c>
      <c r="F128" s="178" t="s">
        <v>145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P129+P153+P156+P168+P175+P185+P192</f>
        <v>0</v>
      </c>
      <c r="Q128" s="183"/>
      <c r="R128" s="184">
        <f>R129+R153+R156+R168+R175+R185+R192</f>
        <v>60.103176410000003</v>
      </c>
      <c r="S128" s="183"/>
      <c r="T128" s="185">
        <f>T129+T153+T156+T168+T175+T185+T192</f>
        <v>54.172765000000012</v>
      </c>
      <c r="AR128" s="186" t="s">
        <v>82</v>
      </c>
      <c r="AT128" s="187" t="s">
        <v>73</v>
      </c>
      <c r="AU128" s="187" t="s">
        <v>74</v>
      </c>
      <c r="AY128" s="186" t="s">
        <v>146</v>
      </c>
      <c r="BK128" s="188">
        <f>BK129+BK153+BK156+BK168+BK175+BK185+BK192</f>
        <v>0</v>
      </c>
    </row>
    <row r="129" spans="1:65" s="12" customFormat="1" ht="22.9" customHeight="1">
      <c r="B129" s="175"/>
      <c r="C129" s="176"/>
      <c r="D129" s="177" t="s">
        <v>73</v>
      </c>
      <c r="E129" s="215" t="s">
        <v>82</v>
      </c>
      <c r="F129" s="215" t="s">
        <v>164</v>
      </c>
      <c r="G129" s="176"/>
      <c r="H129" s="176"/>
      <c r="I129" s="179"/>
      <c r="J129" s="216">
        <f>BK129</f>
        <v>0</v>
      </c>
      <c r="K129" s="176"/>
      <c r="L129" s="181"/>
      <c r="M129" s="182"/>
      <c r="N129" s="183"/>
      <c r="O129" s="183"/>
      <c r="P129" s="184">
        <f>SUM(P130:P152)</f>
        <v>0</v>
      </c>
      <c r="Q129" s="183"/>
      <c r="R129" s="184">
        <f>SUM(R130:R152)</f>
        <v>0.80400300000000002</v>
      </c>
      <c r="S129" s="183"/>
      <c r="T129" s="185">
        <f>SUM(T130:T152)</f>
        <v>0</v>
      </c>
      <c r="AR129" s="186" t="s">
        <v>82</v>
      </c>
      <c r="AT129" s="187" t="s">
        <v>73</v>
      </c>
      <c r="AU129" s="187" t="s">
        <v>82</v>
      </c>
      <c r="AY129" s="186" t="s">
        <v>146</v>
      </c>
      <c r="BK129" s="188">
        <f>SUM(BK130:BK152)</f>
        <v>0</v>
      </c>
    </row>
    <row r="130" spans="1:65" s="2" customFormat="1" ht="33" customHeight="1">
      <c r="A130" s="33"/>
      <c r="B130" s="34"/>
      <c r="C130" s="189" t="s">
        <v>308</v>
      </c>
      <c r="D130" s="189" t="s">
        <v>148</v>
      </c>
      <c r="E130" s="190" t="s">
        <v>483</v>
      </c>
      <c r="F130" s="191" t="s">
        <v>484</v>
      </c>
      <c r="G130" s="192" t="s">
        <v>202</v>
      </c>
      <c r="H130" s="193">
        <v>38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39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152</v>
      </c>
      <c r="AT130" s="201" t="s">
        <v>148</v>
      </c>
      <c r="AU130" s="201" t="s">
        <v>84</v>
      </c>
      <c r="AY130" s="16" t="s">
        <v>146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82</v>
      </c>
      <c r="BK130" s="202">
        <f>ROUND(I130*H130,2)</f>
        <v>0</v>
      </c>
      <c r="BL130" s="16" t="s">
        <v>152</v>
      </c>
      <c r="BM130" s="201" t="s">
        <v>485</v>
      </c>
    </row>
    <row r="131" spans="1:65" s="2" customFormat="1" ht="24.2" customHeight="1">
      <c r="A131" s="33"/>
      <c r="B131" s="34"/>
      <c r="C131" s="189" t="s">
        <v>373</v>
      </c>
      <c r="D131" s="189" t="s">
        <v>148</v>
      </c>
      <c r="E131" s="190" t="s">
        <v>486</v>
      </c>
      <c r="F131" s="191" t="s">
        <v>487</v>
      </c>
      <c r="G131" s="192" t="s">
        <v>202</v>
      </c>
      <c r="H131" s="193">
        <v>75.84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39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152</v>
      </c>
      <c r="AT131" s="201" t="s">
        <v>148</v>
      </c>
      <c r="AU131" s="201" t="s">
        <v>84</v>
      </c>
      <c r="AY131" s="16" t="s">
        <v>146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82</v>
      </c>
      <c r="BK131" s="202">
        <f>ROUND(I131*H131,2)</f>
        <v>0</v>
      </c>
      <c r="BL131" s="16" t="s">
        <v>152</v>
      </c>
      <c r="BM131" s="201" t="s">
        <v>488</v>
      </c>
    </row>
    <row r="132" spans="1:65" s="13" customFormat="1" ht="11.25">
      <c r="B132" s="203"/>
      <c r="C132" s="204"/>
      <c r="D132" s="205" t="s">
        <v>158</v>
      </c>
      <c r="E132" s="206" t="s">
        <v>1</v>
      </c>
      <c r="F132" s="207" t="s">
        <v>489</v>
      </c>
      <c r="G132" s="204"/>
      <c r="H132" s="208">
        <v>75.84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158</v>
      </c>
      <c r="AU132" s="214" t="s">
        <v>84</v>
      </c>
      <c r="AV132" s="13" t="s">
        <v>84</v>
      </c>
      <c r="AW132" s="13" t="s">
        <v>30</v>
      </c>
      <c r="AX132" s="13" t="s">
        <v>82</v>
      </c>
      <c r="AY132" s="214" t="s">
        <v>146</v>
      </c>
    </row>
    <row r="133" spans="1:65" s="2" customFormat="1" ht="33" customHeight="1">
      <c r="A133" s="33"/>
      <c r="B133" s="34"/>
      <c r="C133" s="189" t="s">
        <v>303</v>
      </c>
      <c r="D133" s="189" t="s">
        <v>148</v>
      </c>
      <c r="E133" s="190" t="s">
        <v>490</v>
      </c>
      <c r="F133" s="191" t="s">
        <v>491</v>
      </c>
      <c r="G133" s="192" t="s">
        <v>168</v>
      </c>
      <c r="H133" s="193">
        <v>27.204000000000001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39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152</v>
      </c>
      <c r="AT133" s="201" t="s">
        <v>148</v>
      </c>
      <c r="AU133" s="201" t="s">
        <v>84</v>
      </c>
      <c r="AY133" s="16" t="s">
        <v>146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82</v>
      </c>
      <c r="BK133" s="202">
        <f>ROUND(I133*H133,2)</f>
        <v>0</v>
      </c>
      <c r="BL133" s="16" t="s">
        <v>152</v>
      </c>
      <c r="BM133" s="201" t="s">
        <v>492</v>
      </c>
    </row>
    <row r="134" spans="1:65" s="13" customFormat="1" ht="11.25">
      <c r="B134" s="203"/>
      <c r="C134" s="204"/>
      <c r="D134" s="205" t="s">
        <v>158</v>
      </c>
      <c r="E134" s="206" t="s">
        <v>1</v>
      </c>
      <c r="F134" s="207" t="s">
        <v>493</v>
      </c>
      <c r="G134" s="204"/>
      <c r="H134" s="208">
        <v>7.5839999999999996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158</v>
      </c>
      <c r="AU134" s="214" t="s">
        <v>84</v>
      </c>
      <c r="AV134" s="13" t="s">
        <v>84</v>
      </c>
      <c r="AW134" s="13" t="s">
        <v>30</v>
      </c>
      <c r="AX134" s="13" t="s">
        <v>74</v>
      </c>
      <c r="AY134" s="214" t="s">
        <v>146</v>
      </c>
    </row>
    <row r="135" spans="1:65" s="13" customFormat="1" ht="11.25">
      <c r="B135" s="203"/>
      <c r="C135" s="204"/>
      <c r="D135" s="205" t="s">
        <v>158</v>
      </c>
      <c r="E135" s="206" t="s">
        <v>1</v>
      </c>
      <c r="F135" s="207" t="s">
        <v>494</v>
      </c>
      <c r="G135" s="204"/>
      <c r="H135" s="208">
        <v>0.88800000000000001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158</v>
      </c>
      <c r="AU135" s="214" t="s">
        <v>84</v>
      </c>
      <c r="AV135" s="13" t="s">
        <v>84</v>
      </c>
      <c r="AW135" s="13" t="s">
        <v>30</v>
      </c>
      <c r="AX135" s="13" t="s">
        <v>74</v>
      </c>
      <c r="AY135" s="214" t="s">
        <v>146</v>
      </c>
    </row>
    <row r="136" spans="1:65" s="13" customFormat="1" ht="11.25">
      <c r="B136" s="203"/>
      <c r="C136" s="204"/>
      <c r="D136" s="205" t="s">
        <v>158</v>
      </c>
      <c r="E136" s="206" t="s">
        <v>1</v>
      </c>
      <c r="F136" s="207" t="s">
        <v>495</v>
      </c>
      <c r="G136" s="204"/>
      <c r="H136" s="208">
        <v>18.731999999999999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158</v>
      </c>
      <c r="AU136" s="214" t="s">
        <v>84</v>
      </c>
      <c r="AV136" s="13" t="s">
        <v>84</v>
      </c>
      <c r="AW136" s="13" t="s">
        <v>30</v>
      </c>
      <c r="AX136" s="13" t="s">
        <v>74</v>
      </c>
      <c r="AY136" s="214" t="s">
        <v>146</v>
      </c>
    </row>
    <row r="137" spans="1:65" s="14" customFormat="1" ht="11.25">
      <c r="B137" s="217"/>
      <c r="C137" s="218"/>
      <c r="D137" s="205" t="s">
        <v>158</v>
      </c>
      <c r="E137" s="219" t="s">
        <v>1</v>
      </c>
      <c r="F137" s="220" t="s">
        <v>206</v>
      </c>
      <c r="G137" s="218"/>
      <c r="H137" s="221">
        <v>27.204000000000001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158</v>
      </c>
      <c r="AU137" s="227" t="s">
        <v>84</v>
      </c>
      <c r="AV137" s="14" t="s">
        <v>152</v>
      </c>
      <c r="AW137" s="14" t="s">
        <v>30</v>
      </c>
      <c r="AX137" s="14" t="s">
        <v>82</v>
      </c>
      <c r="AY137" s="227" t="s">
        <v>146</v>
      </c>
    </row>
    <row r="138" spans="1:65" s="2" customFormat="1" ht="33" customHeight="1">
      <c r="A138" s="33"/>
      <c r="B138" s="34"/>
      <c r="C138" s="189" t="s">
        <v>223</v>
      </c>
      <c r="D138" s="189" t="s">
        <v>148</v>
      </c>
      <c r="E138" s="190" t="s">
        <v>172</v>
      </c>
      <c r="F138" s="191" t="s">
        <v>173</v>
      </c>
      <c r="G138" s="192" t="s">
        <v>174</v>
      </c>
      <c r="H138" s="193">
        <v>68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39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152</v>
      </c>
      <c r="AT138" s="201" t="s">
        <v>148</v>
      </c>
      <c r="AU138" s="201" t="s">
        <v>84</v>
      </c>
      <c r="AY138" s="16" t="s">
        <v>146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82</v>
      </c>
      <c r="BK138" s="202">
        <f>ROUND(I138*H138,2)</f>
        <v>0</v>
      </c>
      <c r="BL138" s="16" t="s">
        <v>152</v>
      </c>
      <c r="BM138" s="201" t="s">
        <v>496</v>
      </c>
    </row>
    <row r="139" spans="1:65" s="2" customFormat="1" ht="24.2" customHeight="1">
      <c r="A139" s="33"/>
      <c r="B139" s="34"/>
      <c r="C139" s="189" t="s">
        <v>290</v>
      </c>
      <c r="D139" s="189" t="s">
        <v>148</v>
      </c>
      <c r="E139" s="190" t="s">
        <v>497</v>
      </c>
      <c r="F139" s="191" t="s">
        <v>498</v>
      </c>
      <c r="G139" s="192" t="s">
        <v>202</v>
      </c>
      <c r="H139" s="193">
        <v>20.068000000000001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39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152</v>
      </c>
      <c r="AT139" s="201" t="s">
        <v>148</v>
      </c>
      <c r="AU139" s="201" t="s">
        <v>84</v>
      </c>
      <c r="AY139" s="16" t="s">
        <v>146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82</v>
      </c>
      <c r="BK139" s="202">
        <f>ROUND(I139*H139,2)</f>
        <v>0</v>
      </c>
      <c r="BL139" s="16" t="s">
        <v>152</v>
      </c>
      <c r="BM139" s="201" t="s">
        <v>499</v>
      </c>
    </row>
    <row r="140" spans="1:65" s="13" customFormat="1" ht="11.25">
      <c r="B140" s="203"/>
      <c r="C140" s="204"/>
      <c r="D140" s="205" t="s">
        <v>158</v>
      </c>
      <c r="E140" s="206" t="s">
        <v>1</v>
      </c>
      <c r="F140" s="207" t="s">
        <v>500</v>
      </c>
      <c r="G140" s="204"/>
      <c r="H140" s="208">
        <v>20.068000000000001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158</v>
      </c>
      <c r="AU140" s="214" t="s">
        <v>84</v>
      </c>
      <c r="AV140" s="13" t="s">
        <v>84</v>
      </c>
      <c r="AW140" s="13" t="s">
        <v>30</v>
      </c>
      <c r="AX140" s="13" t="s">
        <v>82</v>
      </c>
      <c r="AY140" s="214" t="s">
        <v>146</v>
      </c>
    </row>
    <row r="141" spans="1:65" s="2" customFormat="1" ht="24.2" customHeight="1">
      <c r="A141" s="33"/>
      <c r="B141" s="34"/>
      <c r="C141" s="189" t="s">
        <v>194</v>
      </c>
      <c r="D141" s="189" t="s">
        <v>148</v>
      </c>
      <c r="E141" s="190" t="s">
        <v>501</v>
      </c>
      <c r="F141" s="191" t="s">
        <v>502</v>
      </c>
      <c r="G141" s="192" t="s">
        <v>202</v>
      </c>
      <c r="H141" s="193">
        <v>20.068000000000001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39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152</v>
      </c>
      <c r="AT141" s="201" t="s">
        <v>148</v>
      </c>
      <c r="AU141" s="201" t="s">
        <v>84</v>
      </c>
      <c r="AY141" s="16" t="s">
        <v>146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82</v>
      </c>
      <c r="BK141" s="202">
        <f>ROUND(I141*H141,2)</f>
        <v>0</v>
      </c>
      <c r="BL141" s="16" t="s">
        <v>152</v>
      </c>
      <c r="BM141" s="201" t="s">
        <v>503</v>
      </c>
    </row>
    <row r="142" spans="1:65" s="13" customFormat="1" ht="11.25">
      <c r="B142" s="203"/>
      <c r="C142" s="204"/>
      <c r="D142" s="205" t="s">
        <v>158</v>
      </c>
      <c r="E142" s="206" t="s">
        <v>1</v>
      </c>
      <c r="F142" s="207" t="s">
        <v>504</v>
      </c>
      <c r="G142" s="204"/>
      <c r="H142" s="208">
        <v>20.068000000000001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158</v>
      </c>
      <c r="AU142" s="214" t="s">
        <v>84</v>
      </c>
      <c r="AV142" s="13" t="s">
        <v>84</v>
      </c>
      <c r="AW142" s="13" t="s">
        <v>30</v>
      </c>
      <c r="AX142" s="13" t="s">
        <v>82</v>
      </c>
      <c r="AY142" s="214" t="s">
        <v>146</v>
      </c>
    </row>
    <row r="143" spans="1:65" s="2" customFormat="1" ht="16.5" customHeight="1">
      <c r="A143" s="33"/>
      <c r="B143" s="34"/>
      <c r="C143" s="228" t="s">
        <v>199</v>
      </c>
      <c r="D143" s="228" t="s">
        <v>250</v>
      </c>
      <c r="E143" s="229" t="s">
        <v>505</v>
      </c>
      <c r="F143" s="230" t="s">
        <v>506</v>
      </c>
      <c r="G143" s="231" t="s">
        <v>293</v>
      </c>
      <c r="H143" s="232">
        <v>1.0029999999999999</v>
      </c>
      <c r="I143" s="233"/>
      <c r="J143" s="234">
        <f>ROUND(I143*H143,2)</f>
        <v>0</v>
      </c>
      <c r="K143" s="235"/>
      <c r="L143" s="236"/>
      <c r="M143" s="237" t="s">
        <v>1</v>
      </c>
      <c r="N143" s="238" t="s">
        <v>39</v>
      </c>
      <c r="O143" s="70"/>
      <c r="P143" s="199">
        <f>O143*H143</f>
        <v>0</v>
      </c>
      <c r="Q143" s="199">
        <v>1E-3</v>
      </c>
      <c r="R143" s="199">
        <f>Q143*H143</f>
        <v>1.003E-3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199</v>
      </c>
      <c r="AT143" s="201" t="s">
        <v>250</v>
      </c>
      <c r="AU143" s="201" t="s">
        <v>84</v>
      </c>
      <c r="AY143" s="16" t="s">
        <v>146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82</v>
      </c>
      <c r="BK143" s="202">
        <f>ROUND(I143*H143,2)</f>
        <v>0</v>
      </c>
      <c r="BL143" s="16" t="s">
        <v>152</v>
      </c>
      <c r="BM143" s="201" t="s">
        <v>507</v>
      </c>
    </row>
    <row r="144" spans="1:65" s="13" customFormat="1" ht="11.25">
      <c r="B144" s="203"/>
      <c r="C144" s="204"/>
      <c r="D144" s="205" t="s">
        <v>158</v>
      </c>
      <c r="E144" s="206" t="s">
        <v>1</v>
      </c>
      <c r="F144" s="207" t="s">
        <v>508</v>
      </c>
      <c r="G144" s="204"/>
      <c r="H144" s="208">
        <v>1.0029999999999999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84</v>
      </c>
      <c r="AV144" s="13" t="s">
        <v>84</v>
      </c>
      <c r="AW144" s="13" t="s">
        <v>30</v>
      </c>
      <c r="AX144" s="13" t="s">
        <v>82</v>
      </c>
      <c r="AY144" s="214" t="s">
        <v>146</v>
      </c>
    </row>
    <row r="145" spans="1:65" s="2" customFormat="1" ht="33" customHeight="1">
      <c r="A145" s="33"/>
      <c r="B145" s="34"/>
      <c r="C145" s="189" t="s">
        <v>237</v>
      </c>
      <c r="D145" s="189" t="s">
        <v>148</v>
      </c>
      <c r="E145" s="190" t="s">
        <v>509</v>
      </c>
      <c r="F145" s="191" t="s">
        <v>510</v>
      </c>
      <c r="G145" s="192" t="s">
        <v>335</v>
      </c>
      <c r="H145" s="193">
        <v>29.728000000000002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39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152</v>
      </c>
      <c r="AT145" s="201" t="s">
        <v>148</v>
      </c>
      <c r="AU145" s="201" t="s">
        <v>84</v>
      </c>
      <c r="AY145" s="16" t="s">
        <v>146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82</v>
      </c>
      <c r="BK145" s="202">
        <f>ROUND(I145*H145,2)</f>
        <v>0</v>
      </c>
      <c r="BL145" s="16" t="s">
        <v>152</v>
      </c>
      <c r="BM145" s="201" t="s">
        <v>511</v>
      </c>
    </row>
    <row r="146" spans="1:65" s="13" customFormat="1" ht="11.25">
      <c r="B146" s="203"/>
      <c r="C146" s="204"/>
      <c r="D146" s="205" t="s">
        <v>158</v>
      </c>
      <c r="E146" s="206" t="s">
        <v>1</v>
      </c>
      <c r="F146" s="207" t="s">
        <v>512</v>
      </c>
      <c r="G146" s="204"/>
      <c r="H146" s="208">
        <v>29.728000000000002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158</v>
      </c>
      <c r="AU146" s="214" t="s">
        <v>84</v>
      </c>
      <c r="AV146" s="13" t="s">
        <v>84</v>
      </c>
      <c r="AW146" s="13" t="s">
        <v>30</v>
      </c>
      <c r="AX146" s="13" t="s">
        <v>82</v>
      </c>
      <c r="AY146" s="214" t="s">
        <v>146</v>
      </c>
    </row>
    <row r="147" spans="1:65" s="2" customFormat="1" ht="24.2" customHeight="1">
      <c r="A147" s="33"/>
      <c r="B147" s="34"/>
      <c r="C147" s="189" t="s">
        <v>227</v>
      </c>
      <c r="D147" s="189" t="s">
        <v>148</v>
      </c>
      <c r="E147" s="190" t="s">
        <v>513</v>
      </c>
      <c r="F147" s="191" t="s">
        <v>514</v>
      </c>
      <c r="G147" s="192" t="s">
        <v>151</v>
      </c>
      <c r="H147" s="193">
        <v>80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39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152</v>
      </c>
      <c r="AT147" s="201" t="s">
        <v>148</v>
      </c>
      <c r="AU147" s="201" t="s">
        <v>84</v>
      </c>
      <c r="AY147" s="16" t="s">
        <v>146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82</v>
      </c>
      <c r="BK147" s="202">
        <f>ROUND(I147*H147,2)</f>
        <v>0</v>
      </c>
      <c r="BL147" s="16" t="s">
        <v>152</v>
      </c>
      <c r="BM147" s="201" t="s">
        <v>515</v>
      </c>
    </row>
    <row r="148" spans="1:65" s="2" customFormat="1" ht="19.5">
      <c r="A148" s="33"/>
      <c r="B148" s="34"/>
      <c r="C148" s="35"/>
      <c r="D148" s="205" t="s">
        <v>324</v>
      </c>
      <c r="E148" s="35"/>
      <c r="F148" s="239" t="s">
        <v>516</v>
      </c>
      <c r="G148" s="35"/>
      <c r="H148" s="35"/>
      <c r="I148" s="240"/>
      <c r="J148" s="35"/>
      <c r="K148" s="35"/>
      <c r="L148" s="38"/>
      <c r="M148" s="241"/>
      <c r="N148" s="24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324</v>
      </c>
      <c r="AU148" s="16" t="s">
        <v>84</v>
      </c>
    </row>
    <row r="149" spans="1:65" s="2" customFormat="1" ht="16.5" customHeight="1">
      <c r="A149" s="33"/>
      <c r="B149" s="34"/>
      <c r="C149" s="228" t="s">
        <v>8</v>
      </c>
      <c r="D149" s="228" t="s">
        <v>250</v>
      </c>
      <c r="E149" s="229" t="s">
        <v>517</v>
      </c>
      <c r="F149" s="230" t="s">
        <v>518</v>
      </c>
      <c r="G149" s="231" t="s">
        <v>151</v>
      </c>
      <c r="H149" s="232">
        <v>1</v>
      </c>
      <c r="I149" s="233"/>
      <c r="J149" s="234">
        <f>ROUND(I149*H149,2)</f>
        <v>0</v>
      </c>
      <c r="K149" s="235"/>
      <c r="L149" s="236"/>
      <c r="M149" s="237" t="s">
        <v>1</v>
      </c>
      <c r="N149" s="238" t="s">
        <v>39</v>
      </c>
      <c r="O149" s="70"/>
      <c r="P149" s="199">
        <f>O149*H149</f>
        <v>0</v>
      </c>
      <c r="Q149" s="199">
        <v>3.0000000000000001E-3</v>
      </c>
      <c r="R149" s="199">
        <f>Q149*H149</f>
        <v>3.0000000000000001E-3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199</v>
      </c>
      <c r="AT149" s="201" t="s">
        <v>250</v>
      </c>
      <c r="AU149" s="201" t="s">
        <v>84</v>
      </c>
      <c r="AY149" s="16" t="s">
        <v>146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82</v>
      </c>
      <c r="BK149" s="202">
        <f>ROUND(I149*H149,2)</f>
        <v>0</v>
      </c>
      <c r="BL149" s="16" t="s">
        <v>152</v>
      </c>
      <c r="BM149" s="201" t="s">
        <v>519</v>
      </c>
    </row>
    <row r="150" spans="1:65" s="2" customFormat="1" ht="24.2" customHeight="1">
      <c r="A150" s="33"/>
      <c r="B150" s="34"/>
      <c r="C150" s="189" t="s">
        <v>285</v>
      </c>
      <c r="D150" s="189" t="s">
        <v>148</v>
      </c>
      <c r="E150" s="190" t="s">
        <v>520</v>
      </c>
      <c r="F150" s="191" t="s">
        <v>521</v>
      </c>
      <c r="G150" s="192" t="s">
        <v>151</v>
      </c>
      <c r="H150" s="193">
        <v>1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39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152</v>
      </c>
      <c r="AT150" s="201" t="s">
        <v>148</v>
      </c>
      <c r="AU150" s="201" t="s">
        <v>84</v>
      </c>
      <c r="AY150" s="16" t="s">
        <v>146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82</v>
      </c>
      <c r="BK150" s="202">
        <f>ROUND(I150*H150,2)</f>
        <v>0</v>
      </c>
      <c r="BL150" s="16" t="s">
        <v>152</v>
      </c>
      <c r="BM150" s="201" t="s">
        <v>522</v>
      </c>
    </row>
    <row r="151" spans="1:65" s="2" customFormat="1" ht="19.5">
      <c r="A151" s="33"/>
      <c r="B151" s="34"/>
      <c r="C151" s="35"/>
      <c r="D151" s="205" t="s">
        <v>324</v>
      </c>
      <c r="E151" s="35"/>
      <c r="F151" s="239" t="s">
        <v>523</v>
      </c>
      <c r="G151" s="35"/>
      <c r="H151" s="35"/>
      <c r="I151" s="240"/>
      <c r="J151" s="35"/>
      <c r="K151" s="35"/>
      <c r="L151" s="38"/>
      <c r="M151" s="241"/>
      <c r="N151" s="24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324</v>
      </c>
      <c r="AU151" s="16" t="s">
        <v>84</v>
      </c>
    </row>
    <row r="152" spans="1:65" s="2" customFormat="1" ht="16.5" customHeight="1">
      <c r="A152" s="33"/>
      <c r="B152" s="34"/>
      <c r="C152" s="228" t="s">
        <v>232</v>
      </c>
      <c r="D152" s="228" t="s">
        <v>250</v>
      </c>
      <c r="E152" s="229" t="s">
        <v>524</v>
      </c>
      <c r="F152" s="230" t="s">
        <v>525</v>
      </c>
      <c r="G152" s="231" t="s">
        <v>151</v>
      </c>
      <c r="H152" s="232">
        <v>80</v>
      </c>
      <c r="I152" s="233"/>
      <c r="J152" s="234">
        <f>ROUND(I152*H152,2)</f>
        <v>0</v>
      </c>
      <c r="K152" s="235"/>
      <c r="L152" s="236"/>
      <c r="M152" s="237" t="s">
        <v>1</v>
      </c>
      <c r="N152" s="238" t="s">
        <v>39</v>
      </c>
      <c r="O152" s="70"/>
      <c r="P152" s="199">
        <f>O152*H152</f>
        <v>0</v>
      </c>
      <c r="Q152" s="199">
        <v>0.01</v>
      </c>
      <c r="R152" s="199">
        <f>Q152*H152</f>
        <v>0.8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199</v>
      </c>
      <c r="AT152" s="201" t="s">
        <v>250</v>
      </c>
      <c r="AU152" s="201" t="s">
        <v>84</v>
      </c>
      <c r="AY152" s="16" t="s">
        <v>146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82</v>
      </c>
      <c r="BK152" s="202">
        <f>ROUND(I152*H152,2)</f>
        <v>0</v>
      </c>
      <c r="BL152" s="16" t="s">
        <v>152</v>
      </c>
      <c r="BM152" s="201" t="s">
        <v>526</v>
      </c>
    </row>
    <row r="153" spans="1:65" s="12" customFormat="1" ht="22.9" customHeight="1">
      <c r="B153" s="175"/>
      <c r="C153" s="176"/>
      <c r="D153" s="177" t="s">
        <v>73</v>
      </c>
      <c r="E153" s="215" t="s">
        <v>152</v>
      </c>
      <c r="F153" s="215" t="s">
        <v>231</v>
      </c>
      <c r="G153" s="176"/>
      <c r="H153" s="176"/>
      <c r="I153" s="179"/>
      <c r="J153" s="216">
        <f>BK153</f>
        <v>0</v>
      </c>
      <c r="K153" s="176"/>
      <c r="L153" s="181"/>
      <c r="M153" s="182"/>
      <c r="N153" s="183"/>
      <c r="O153" s="183"/>
      <c r="P153" s="184">
        <f>SUM(P154:P155)</f>
        <v>0</v>
      </c>
      <c r="Q153" s="183"/>
      <c r="R153" s="184">
        <f>SUM(R154:R155)</f>
        <v>0</v>
      </c>
      <c r="S153" s="183"/>
      <c r="T153" s="185">
        <f>SUM(T154:T155)</f>
        <v>0</v>
      </c>
      <c r="AR153" s="186" t="s">
        <v>82</v>
      </c>
      <c r="AT153" s="187" t="s">
        <v>73</v>
      </c>
      <c r="AU153" s="187" t="s">
        <v>82</v>
      </c>
      <c r="AY153" s="186" t="s">
        <v>146</v>
      </c>
      <c r="BK153" s="188">
        <f>SUM(BK154:BK155)</f>
        <v>0</v>
      </c>
    </row>
    <row r="154" spans="1:65" s="2" customFormat="1" ht="33" customHeight="1">
      <c r="A154" s="33"/>
      <c r="B154" s="34"/>
      <c r="C154" s="189" t="s">
        <v>527</v>
      </c>
      <c r="D154" s="189" t="s">
        <v>148</v>
      </c>
      <c r="E154" s="190" t="s">
        <v>528</v>
      </c>
      <c r="F154" s="191" t="s">
        <v>529</v>
      </c>
      <c r="G154" s="192" t="s">
        <v>202</v>
      </c>
      <c r="H154" s="193">
        <v>6.3250000000000002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39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152</v>
      </c>
      <c r="AT154" s="201" t="s">
        <v>148</v>
      </c>
      <c r="AU154" s="201" t="s">
        <v>84</v>
      </c>
      <c r="AY154" s="16" t="s">
        <v>146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82</v>
      </c>
      <c r="BK154" s="202">
        <f>ROUND(I154*H154,2)</f>
        <v>0</v>
      </c>
      <c r="BL154" s="16" t="s">
        <v>152</v>
      </c>
      <c r="BM154" s="201" t="s">
        <v>530</v>
      </c>
    </row>
    <row r="155" spans="1:65" s="13" customFormat="1" ht="11.25">
      <c r="B155" s="203"/>
      <c r="C155" s="204"/>
      <c r="D155" s="205" t="s">
        <v>158</v>
      </c>
      <c r="E155" s="206" t="s">
        <v>1</v>
      </c>
      <c r="F155" s="207" t="s">
        <v>531</v>
      </c>
      <c r="G155" s="204"/>
      <c r="H155" s="208">
        <v>6.3250000000000002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158</v>
      </c>
      <c r="AU155" s="214" t="s">
        <v>84</v>
      </c>
      <c r="AV155" s="13" t="s">
        <v>84</v>
      </c>
      <c r="AW155" s="13" t="s">
        <v>30</v>
      </c>
      <c r="AX155" s="13" t="s">
        <v>82</v>
      </c>
      <c r="AY155" s="214" t="s">
        <v>146</v>
      </c>
    </row>
    <row r="156" spans="1:65" s="12" customFormat="1" ht="22.9" customHeight="1">
      <c r="B156" s="175"/>
      <c r="C156" s="176"/>
      <c r="D156" s="177" t="s">
        <v>73</v>
      </c>
      <c r="E156" s="215" t="s">
        <v>242</v>
      </c>
      <c r="F156" s="215" t="s">
        <v>243</v>
      </c>
      <c r="G156" s="176"/>
      <c r="H156" s="176"/>
      <c r="I156" s="179"/>
      <c r="J156" s="216">
        <f>BK156</f>
        <v>0</v>
      </c>
      <c r="K156" s="176"/>
      <c r="L156" s="181"/>
      <c r="M156" s="182"/>
      <c r="N156" s="183"/>
      <c r="O156" s="183"/>
      <c r="P156" s="184">
        <f>SUM(P157:P167)</f>
        <v>0</v>
      </c>
      <c r="Q156" s="183"/>
      <c r="R156" s="184">
        <f>SUM(R157:R167)</f>
        <v>53.43560806</v>
      </c>
      <c r="S156" s="183"/>
      <c r="T156" s="185">
        <f>SUM(T157:T167)</f>
        <v>0</v>
      </c>
      <c r="AR156" s="186" t="s">
        <v>82</v>
      </c>
      <c r="AT156" s="187" t="s">
        <v>73</v>
      </c>
      <c r="AU156" s="187" t="s">
        <v>82</v>
      </c>
      <c r="AY156" s="186" t="s">
        <v>146</v>
      </c>
      <c r="BK156" s="188">
        <f>SUM(BK157:BK167)</f>
        <v>0</v>
      </c>
    </row>
    <row r="157" spans="1:65" s="2" customFormat="1" ht="21.75" customHeight="1">
      <c r="A157" s="33"/>
      <c r="B157" s="34"/>
      <c r="C157" s="189" t="s">
        <v>82</v>
      </c>
      <c r="D157" s="189" t="s">
        <v>148</v>
      </c>
      <c r="E157" s="190" t="s">
        <v>532</v>
      </c>
      <c r="F157" s="191" t="s">
        <v>533</v>
      </c>
      <c r="G157" s="192" t="s">
        <v>202</v>
      </c>
      <c r="H157" s="193">
        <v>203.26300000000001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39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152</v>
      </c>
      <c r="AT157" s="201" t="s">
        <v>148</v>
      </c>
      <c r="AU157" s="201" t="s">
        <v>84</v>
      </c>
      <c r="AY157" s="16" t="s">
        <v>146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82</v>
      </c>
      <c r="BK157" s="202">
        <f>ROUND(I157*H157,2)</f>
        <v>0</v>
      </c>
      <c r="BL157" s="16" t="s">
        <v>152</v>
      </c>
      <c r="BM157" s="201" t="s">
        <v>534</v>
      </c>
    </row>
    <row r="158" spans="1:65" s="2" customFormat="1" ht="16.5" customHeight="1">
      <c r="A158" s="33"/>
      <c r="B158" s="34"/>
      <c r="C158" s="189" t="s">
        <v>84</v>
      </c>
      <c r="D158" s="189" t="s">
        <v>148</v>
      </c>
      <c r="E158" s="190" t="s">
        <v>535</v>
      </c>
      <c r="F158" s="191" t="s">
        <v>536</v>
      </c>
      <c r="G158" s="192" t="s">
        <v>202</v>
      </c>
      <c r="H158" s="193">
        <v>203.26300000000001</v>
      </c>
      <c r="I158" s="194"/>
      <c r="J158" s="195">
        <f>ROUND(I158*H158,2)</f>
        <v>0</v>
      </c>
      <c r="K158" s="196"/>
      <c r="L158" s="38"/>
      <c r="M158" s="197" t="s">
        <v>1</v>
      </c>
      <c r="N158" s="198" t="s">
        <v>39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152</v>
      </c>
      <c r="AT158" s="201" t="s">
        <v>148</v>
      </c>
      <c r="AU158" s="201" t="s">
        <v>84</v>
      </c>
      <c r="AY158" s="16" t="s">
        <v>146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82</v>
      </c>
      <c r="BK158" s="202">
        <f>ROUND(I158*H158,2)</f>
        <v>0</v>
      </c>
      <c r="BL158" s="16" t="s">
        <v>152</v>
      </c>
      <c r="BM158" s="201" t="s">
        <v>537</v>
      </c>
    </row>
    <row r="159" spans="1:65" s="2" customFormat="1" ht="24.2" customHeight="1">
      <c r="A159" s="33"/>
      <c r="B159" s="34"/>
      <c r="C159" s="189" t="s">
        <v>216</v>
      </c>
      <c r="D159" s="189" t="s">
        <v>148</v>
      </c>
      <c r="E159" s="190" t="s">
        <v>538</v>
      </c>
      <c r="F159" s="191" t="s">
        <v>539</v>
      </c>
      <c r="G159" s="192" t="s">
        <v>202</v>
      </c>
      <c r="H159" s="193">
        <v>203.26300000000001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39</v>
      </c>
      <c r="O159" s="7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152</v>
      </c>
      <c r="AT159" s="201" t="s">
        <v>148</v>
      </c>
      <c r="AU159" s="201" t="s">
        <v>84</v>
      </c>
      <c r="AY159" s="16" t="s">
        <v>146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82</v>
      </c>
      <c r="BK159" s="202">
        <f>ROUND(I159*H159,2)</f>
        <v>0</v>
      </c>
      <c r="BL159" s="16" t="s">
        <v>152</v>
      </c>
      <c r="BM159" s="201" t="s">
        <v>540</v>
      </c>
    </row>
    <row r="160" spans="1:65" s="2" customFormat="1" ht="24.2" customHeight="1">
      <c r="A160" s="33"/>
      <c r="B160" s="34"/>
      <c r="C160" s="189" t="s">
        <v>152</v>
      </c>
      <c r="D160" s="189" t="s">
        <v>148</v>
      </c>
      <c r="E160" s="190" t="s">
        <v>541</v>
      </c>
      <c r="F160" s="191" t="s">
        <v>542</v>
      </c>
      <c r="G160" s="192" t="s">
        <v>202</v>
      </c>
      <c r="H160" s="193">
        <v>203.26300000000001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39</v>
      </c>
      <c r="O160" s="70"/>
      <c r="P160" s="199">
        <f>O160*H160</f>
        <v>0</v>
      </c>
      <c r="Q160" s="199">
        <v>0.10362</v>
      </c>
      <c r="R160" s="199">
        <f>Q160*H160</f>
        <v>21.06211206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152</v>
      </c>
      <c r="AT160" s="201" t="s">
        <v>148</v>
      </c>
      <c r="AU160" s="201" t="s">
        <v>84</v>
      </c>
      <c r="AY160" s="16" t="s">
        <v>146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82</v>
      </c>
      <c r="BK160" s="202">
        <f>ROUND(I160*H160,2)</f>
        <v>0</v>
      </c>
      <c r="BL160" s="16" t="s">
        <v>152</v>
      </c>
      <c r="BM160" s="201" t="s">
        <v>543</v>
      </c>
    </row>
    <row r="161" spans="1:65" s="13" customFormat="1" ht="11.25">
      <c r="B161" s="203"/>
      <c r="C161" s="204"/>
      <c r="D161" s="205" t="s">
        <v>158</v>
      </c>
      <c r="E161" s="206" t="s">
        <v>1</v>
      </c>
      <c r="F161" s="207" t="s">
        <v>544</v>
      </c>
      <c r="G161" s="204"/>
      <c r="H161" s="208">
        <v>104.82299999999999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158</v>
      </c>
      <c r="AU161" s="214" t="s">
        <v>84</v>
      </c>
      <c r="AV161" s="13" t="s">
        <v>84</v>
      </c>
      <c r="AW161" s="13" t="s">
        <v>30</v>
      </c>
      <c r="AX161" s="13" t="s">
        <v>74</v>
      </c>
      <c r="AY161" s="214" t="s">
        <v>146</v>
      </c>
    </row>
    <row r="162" spans="1:65" s="13" customFormat="1" ht="11.25">
      <c r="B162" s="203"/>
      <c r="C162" s="204"/>
      <c r="D162" s="205" t="s">
        <v>158</v>
      </c>
      <c r="E162" s="206" t="s">
        <v>1</v>
      </c>
      <c r="F162" s="207" t="s">
        <v>545</v>
      </c>
      <c r="G162" s="204"/>
      <c r="H162" s="208">
        <v>98.44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158</v>
      </c>
      <c r="AU162" s="214" t="s">
        <v>84</v>
      </c>
      <c r="AV162" s="13" t="s">
        <v>84</v>
      </c>
      <c r="AW162" s="13" t="s">
        <v>30</v>
      </c>
      <c r="AX162" s="13" t="s">
        <v>74</v>
      </c>
      <c r="AY162" s="214" t="s">
        <v>146</v>
      </c>
    </row>
    <row r="163" spans="1:65" s="14" customFormat="1" ht="11.25">
      <c r="B163" s="217"/>
      <c r="C163" s="218"/>
      <c r="D163" s="205" t="s">
        <v>158</v>
      </c>
      <c r="E163" s="219" t="s">
        <v>1</v>
      </c>
      <c r="F163" s="220" t="s">
        <v>206</v>
      </c>
      <c r="G163" s="218"/>
      <c r="H163" s="221">
        <v>203.26299999999998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158</v>
      </c>
      <c r="AU163" s="227" t="s">
        <v>84</v>
      </c>
      <c r="AV163" s="14" t="s">
        <v>152</v>
      </c>
      <c r="AW163" s="14" t="s">
        <v>30</v>
      </c>
      <c r="AX163" s="14" t="s">
        <v>82</v>
      </c>
      <c r="AY163" s="227" t="s">
        <v>146</v>
      </c>
    </row>
    <row r="164" spans="1:65" s="2" customFormat="1" ht="16.5" customHeight="1">
      <c r="A164" s="33"/>
      <c r="B164" s="34"/>
      <c r="C164" s="228" t="s">
        <v>242</v>
      </c>
      <c r="D164" s="228" t="s">
        <v>250</v>
      </c>
      <c r="E164" s="229" t="s">
        <v>546</v>
      </c>
      <c r="F164" s="230" t="s">
        <v>547</v>
      </c>
      <c r="G164" s="231" t="s">
        <v>202</v>
      </c>
      <c r="H164" s="232">
        <v>203.26300000000001</v>
      </c>
      <c r="I164" s="233"/>
      <c r="J164" s="234">
        <f>ROUND(I164*H164,2)</f>
        <v>0</v>
      </c>
      <c r="K164" s="235"/>
      <c r="L164" s="236"/>
      <c r="M164" s="237" t="s">
        <v>1</v>
      </c>
      <c r="N164" s="238" t="s">
        <v>39</v>
      </c>
      <c r="O164" s="70"/>
      <c r="P164" s="199">
        <f>O164*H164</f>
        <v>0</v>
      </c>
      <c r="Q164" s="199">
        <v>0.152</v>
      </c>
      <c r="R164" s="199">
        <f>Q164*H164</f>
        <v>30.895976000000001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199</v>
      </c>
      <c r="AT164" s="201" t="s">
        <v>250</v>
      </c>
      <c r="AU164" s="201" t="s">
        <v>84</v>
      </c>
      <c r="AY164" s="16" t="s">
        <v>146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82</v>
      </c>
      <c r="BK164" s="202">
        <f>ROUND(I164*H164,2)</f>
        <v>0</v>
      </c>
      <c r="BL164" s="16" t="s">
        <v>152</v>
      </c>
      <c r="BM164" s="201" t="s">
        <v>548</v>
      </c>
    </row>
    <row r="165" spans="1:65" s="2" customFormat="1" ht="33" customHeight="1">
      <c r="A165" s="33"/>
      <c r="B165" s="34"/>
      <c r="C165" s="189" t="s">
        <v>218</v>
      </c>
      <c r="D165" s="189" t="s">
        <v>148</v>
      </c>
      <c r="E165" s="190" t="s">
        <v>245</v>
      </c>
      <c r="F165" s="191" t="s">
        <v>246</v>
      </c>
      <c r="G165" s="192" t="s">
        <v>202</v>
      </c>
      <c r="H165" s="193">
        <v>6.3250000000000002</v>
      </c>
      <c r="I165" s="194"/>
      <c r="J165" s="195">
        <f>ROUND(I165*H165,2)</f>
        <v>0</v>
      </c>
      <c r="K165" s="196"/>
      <c r="L165" s="38"/>
      <c r="M165" s="197" t="s">
        <v>1</v>
      </c>
      <c r="N165" s="198" t="s">
        <v>39</v>
      </c>
      <c r="O165" s="70"/>
      <c r="P165" s="199">
        <f>O165*H165</f>
        <v>0</v>
      </c>
      <c r="Q165" s="199">
        <v>0.14610000000000001</v>
      </c>
      <c r="R165" s="199">
        <f>Q165*H165</f>
        <v>0.92408250000000003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152</v>
      </c>
      <c r="AT165" s="201" t="s">
        <v>148</v>
      </c>
      <c r="AU165" s="201" t="s">
        <v>84</v>
      </c>
      <c r="AY165" s="16" t="s">
        <v>146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82</v>
      </c>
      <c r="BK165" s="202">
        <f>ROUND(I165*H165,2)</f>
        <v>0</v>
      </c>
      <c r="BL165" s="16" t="s">
        <v>152</v>
      </c>
      <c r="BM165" s="201" t="s">
        <v>549</v>
      </c>
    </row>
    <row r="166" spans="1:65" s="13" customFormat="1" ht="11.25">
      <c r="B166" s="203"/>
      <c r="C166" s="204"/>
      <c r="D166" s="205" t="s">
        <v>158</v>
      </c>
      <c r="E166" s="206" t="s">
        <v>1</v>
      </c>
      <c r="F166" s="207" t="s">
        <v>531</v>
      </c>
      <c r="G166" s="204"/>
      <c r="H166" s="208">
        <v>6.3250000000000002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158</v>
      </c>
      <c r="AU166" s="214" t="s">
        <v>84</v>
      </c>
      <c r="AV166" s="13" t="s">
        <v>84</v>
      </c>
      <c r="AW166" s="13" t="s">
        <v>30</v>
      </c>
      <c r="AX166" s="13" t="s">
        <v>82</v>
      </c>
      <c r="AY166" s="214" t="s">
        <v>146</v>
      </c>
    </row>
    <row r="167" spans="1:65" s="2" customFormat="1" ht="24.2" customHeight="1">
      <c r="A167" s="33"/>
      <c r="B167" s="34"/>
      <c r="C167" s="228" t="s">
        <v>186</v>
      </c>
      <c r="D167" s="228" t="s">
        <v>250</v>
      </c>
      <c r="E167" s="229" t="s">
        <v>251</v>
      </c>
      <c r="F167" s="230" t="s">
        <v>252</v>
      </c>
      <c r="G167" s="231" t="s">
        <v>202</v>
      </c>
      <c r="H167" s="232">
        <v>6.3250000000000002</v>
      </c>
      <c r="I167" s="233"/>
      <c r="J167" s="234">
        <f>ROUND(I167*H167,2)</f>
        <v>0</v>
      </c>
      <c r="K167" s="235"/>
      <c r="L167" s="236"/>
      <c r="M167" s="237" t="s">
        <v>1</v>
      </c>
      <c r="N167" s="238" t="s">
        <v>39</v>
      </c>
      <c r="O167" s="70"/>
      <c r="P167" s="199">
        <f>O167*H167</f>
        <v>0</v>
      </c>
      <c r="Q167" s="199">
        <v>8.7499999999999994E-2</v>
      </c>
      <c r="R167" s="199">
        <f>Q167*H167</f>
        <v>0.55343750000000003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199</v>
      </c>
      <c r="AT167" s="201" t="s">
        <v>250</v>
      </c>
      <c r="AU167" s="201" t="s">
        <v>84</v>
      </c>
      <c r="AY167" s="16" t="s">
        <v>146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82</v>
      </c>
      <c r="BK167" s="202">
        <f>ROUND(I167*H167,2)</f>
        <v>0</v>
      </c>
      <c r="BL167" s="16" t="s">
        <v>152</v>
      </c>
      <c r="BM167" s="201" t="s">
        <v>550</v>
      </c>
    </row>
    <row r="168" spans="1:65" s="12" customFormat="1" ht="22.9" customHeight="1">
      <c r="B168" s="175"/>
      <c r="C168" s="176"/>
      <c r="D168" s="177" t="s">
        <v>73</v>
      </c>
      <c r="E168" s="215" t="s">
        <v>165</v>
      </c>
      <c r="F168" s="215" t="s">
        <v>258</v>
      </c>
      <c r="G168" s="176"/>
      <c r="H168" s="176"/>
      <c r="I168" s="179"/>
      <c r="J168" s="216">
        <f>BK168</f>
        <v>0</v>
      </c>
      <c r="K168" s="176"/>
      <c r="L168" s="181"/>
      <c r="M168" s="182"/>
      <c r="N168" s="183"/>
      <c r="O168" s="183"/>
      <c r="P168" s="184">
        <f>SUM(P169:P174)</f>
        <v>0</v>
      </c>
      <c r="Q168" s="183"/>
      <c r="R168" s="184">
        <f>SUM(R169:R174)</f>
        <v>5.86356535</v>
      </c>
      <c r="S168" s="183"/>
      <c r="T168" s="185">
        <f>SUM(T169:T174)</f>
        <v>0</v>
      </c>
      <c r="AR168" s="186" t="s">
        <v>82</v>
      </c>
      <c r="AT168" s="187" t="s">
        <v>73</v>
      </c>
      <c r="AU168" s="187" t="s">
        <v>82</v>
      </c>
      <c r="AY168" s="186" t="s">
        <v>146</v>
      </c>
      <c r="BK168" s="188">
        <f>SUM(BK169:BK174)</f>
        <v>0</v>
      </c>
    </row>
    <row r="169" spans="1:65" s="2" customFormat="1" ht="24.2" customHeight="1">
      <c r="A169" s="33"/>
      <c r="B169" s="34"/>
      <c r="C169" s="189" t="s">
        <v>349</v>
      </c>
      <c r="D169" s="189" t="s">
        <v>148</v>
      </c>
      <c r="E169" s="190" t="s">
        <v>551</v>
      </c>
      <c r="F169" s="191" t="s">
        <v>552</v>
      </c>
      <c r="G169" s="192" t="s">
        <v>202</v>
      </c>
      <c r="H169" s="193">
        <v>16.77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39</v>
      </c>
      <c r="O169" s="70"/>
      <c r="P169" s="199">
        <f>O169*H169</f>
        <v>0</v>
      </c>
      <c r="Q169" s="199">
        <v>3.5200000000000002E-2</v>
      </c>
      <c r="R169" s="199">
        <f>Q169*H169</f>
        <v>0.59030400000000005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152</v>
      </c>
      <c r="AT169" s="201" t="s">
        <v>148</v>
      </c>
      <c r="AU169" s="201" t="s">
        <v>84</v>
      </c>
      <c r="AY169" s="16" t="s">
        <v>146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82</v>
      </c>
      <c r="BK169" s="202">
        <f>ROUND(I169*H169,2)</f>
        <v>0</v>
      </c>
      <c r="BL169" s="16" t="s">
        <v>152</v>
      </c>
      <c r="BM169" s="201" t="s">
        <v>553</v>
      </c>
    </row>
    <row r="170" spans="1:65" s="13" customFormat="1" ht="11.25">
      <c r="B170" s="203"/>
      <c r="C170" s="204"/>
      <c r="D170" s="205" t="s">
        <v>158</v>
      </c>
      <c r="E170" s="206" t="s">
        <v>1</v>
      </c>
      <c r="F170" s="207" t="s">
        <v>554</v>
      </c>
      <c r="G170" s="204"/>
      <c r="H170" s="208">
        <v>16.77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158</v>
      </c>
      <c r="AU170" s="214" t="s">
        <v>84</v>
      </c>
      <c r="AV170" s="13" t="s">
        <v>84</v>
      </c>
      <c r="AW170" s="13" t="s">
        <v>30</v>
      </c>
      <c r="AX170" s="13" t="s">
        <v>82</v>
      </c>
      <c r="AY170" s="214" t="s">
        <v>146</v>
      </c>
    </row>
    <row r="171" spans="1:65" s="2" customFormat="1" ht="24.2" customHeight="1">
      <c r="A171" s="33"/>
      <c r="B171" s="34"/>
      <c r="C171" s="189" t="s">
        <v>369</v>
      </c>
      <c r="D171" s="189" t="s">
        <v>148</v>
      </c>
      <c r="E171" s="190" t="s">
        <v>555</v>
      </c>
      <c r="F171" s="191" t="s">
        <v>556</v>
      </c>
      <c r="G171" s="192" t="s">
        <v>202</v>
      </c>
      <c r="H171" s="193">
        <v>2.1970000000000001</v>
      </c>
      <c r="I171" s="194"/>
      <c r="J171" s="195">
        <f>ROUND(I171*H171,2)</f>
        <v>0</v>
      </c>
      <c r="K171" s="196"/>
      <c r="L171" s="38"/>
      <c r="M171" s="197" t="s">
        <v>1</v>
      </c>
      <c r="N171" s="198" t="s">
        <v>39</v>
      </c>
      <c r="O171" s="70"/>
      <c r="P171" s="199">
        <f>O171*H171</f>
        <v>0</v>
      </c>
      <c r="Q171" s="199">
        <v>0.105</v>
      </c>
      <c r="R171" s="199">
        <f>Q171*H171</f>
        <v>0.230685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152</v>
      </c>
      <c r="AT171" s="201" t="s">
        <v>148</v>
      </c>
      <c r="AU171" s="201" t="s">
        <v>84</v>
      </c>
      <c r="AY171" s="16" t="s">
        <v>146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82</v>
      </c>
      <c r="BK171" s="202">
        <f>ROUND(I171*H171,2)</f>
        <v>0</v>
      </c>
      <c r="BL171" s="16" t="s">
        <v>152</v>
      </c>
      <c r="BM171" s="201" t="s">
        <v>557</v>
      </c>
    </row>
    <row r="172" spans="1:65" s="13" customFormat="1" ht="11.25">
      <c r="B172" s="203"/>
      <c r="C172" s="204"/>
      <c r="D172" s="205" t="s">
        <v>158</v>
      </c>
      <c r="E172" s="206" t="s">
        <v>1</v>
      </c>
      <c r="F172" s="207" t="s">
        <v>558</v>
      </c>
      <c r="G172" s="204"/>
      <c r="H172" s="208">
        <v>2.1970000000000001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158</v>
      </c>
      <c r="AU172" s="214" t="s">
        <v>84</v>
      </c>
      <c r="AV172" s="13" t="s">
        <v>84</v>
      </c>
      <c r="AW172" s="13" t="s">
        <v>30</v>
      </c>
      <c r="AX172" s="13" t="s">
        <v>82</v>
      </c>
      <c r="AY172" s="214" t="s">
        <v>146</v>
      </c>
    </row>
    <row r="173" spans="1:65" s="2" customFormat="1" ht="24.2" customHeight="1">
      <c r="A173" s="33"/>
      <c r="B173" s="34"/>
      <c r="C173" s="189" t="s">
        <v>165</v>
      </c>
      <c r="D173" s="189" t="s">
        <v>148</v>
      </c>
      <c r="E173" s="190" t="s">
        <v>559</v>
      </c>
      <c r="F173" s="191" t="s">
        <v>560</v>
      </c>
      <c r="G173" s="192" t="s">
        <v>335</v>
      </c>
      <c r="H173" s="193">
        <v>25.645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39</v>
      </c>
      <c r="O173" s="70"/>
      <c r="P173" s="199">
        <f>O173*H173</f>
        <v>0</v>
      </c>
      <c r="Q173" s="199">
        <v>0.19663</v>
      </c>
      <c r="R173" s="199">
        <f>Q173*H173</f>
        <v>5.04257635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152</v>
      </c>
      <c r="AT173" s="201" t="s">
        <v>148</v>
      </c>
      <c r="AU173" s="201" t="s">
        <v>84</v>
      </c>
      <c r="AY173" s="16" t="s">
        <v>146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82</v>
      </c>
      <c r="BK173" s="202">
        <f>ROUND(I173*H173,2)</f>
        <v>0</v>
      </c>
      <c r="BL173" s="16" t="s">
        <v>152</v>
      </c>
      <c r="BM173" s="201" t="s">
        <v>561</v>
      </c>
    </row>
    <row r="174" spans="1:65" s="13" customFormat="1" ht="11.25">
      <c r="B174" s="203"/>
      <c r="C174" s="204"/>
      <c r="D174" s="205" t="s">
        <v>158</v>
      </c>
      <c r="E174" s="206" t="s">
        <v>1</v>
      </c>
      <c r="F174" s="207" t="s">
        <v>562</v>
      </c>
      <c r="G174" s="204"/>
      <c r="H174" s="208">
        <v>25.645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84</v>
      </c>
      <c r="AV174" s="13" t="s">
        <v>84</v>
      </c>
      <c r="AW174" s="13" t="s">
        <v>30</v>
      </c>
      <c r="AX174" s="13" t="s">
        <v>82</v>
      </c>
      <c r="AY174" s="214" t="s">
        <v>146</v>
      </c>
    </row>
    <row r="175" spans="1:65" s="12" customFormat="1" ht="22.9" customHeight="1">
      <c r="B175" s="175"/>
      <c r="C175" s="176"/>
      <c r="D175" s="177" t="s">
        <v>73</v>
      </c>
      <c r="E175" s="215" t="s">
        <v>207</v>
      </c>
      <c r="F175" s="215" t="s">
        <v>563</v>
      </c>
      <c r="G175" s="176"/>
      <c r="H175" s="176"/>
      <c r="I175" s="179"/>
      <c r="J175" s="216">
        <f>BK175</f>
        <v>0</v>
      </c>
      <c r="K175" s="176"/>
      <c r="L175" s="181"/>
      <c r="M175" s="182"/>
      <c r="N175" s="183"/>
      <c r="O175" s="183"/>
      <c r="P175" s="184">
        <f>SUM(P176:P184)</f>
        <v>0</v>
      </c>
      <c r="Q175" s="183"/>
      <c r="R175" s="184">
        <f>SUM(R176:R184)</f>
        <v>0</v>
      </c>
      <c r="S175" s="183"/>
      <c r="T175" s="185">
        <f>SUM(T176:T184)</f>
        <v>54.172765000000012</v>
      </c>
      <c r="AR175" s="186" t="s">
        <v>82</v>
      </c>
      <c r="AT175" s="187" t="s">
        <v>73</v>
      </c>
      <c r="AU175" s="187" t="s">
        <v>82</v>
      </c>
      <c r="AY175" s="186" t="s">
        <v>146</v>
      </c>
      <c r="BK175" s="188">
        <f>SUM(BK176:BK184)</f>
        <v>0</v>
      </c>
    </row>
    <row r="176" spans="1:65" s="2" customFormat="1" ht="24.2" customHeight="1">
      <c r="A176" s="33"/>
      <c r="B176" s="34"/>
      <c r="C176" s="189" t="s">
        <v>328</v>
      </c>
      <c r="D176" s="189" t="s">
        <v>148</v>
      </c>
      <c r="E176" s="190" t="s">
        <v>564</v>
      </c>
      <c r="F176" s="191" t="s">
        <v>565</v>
      </c>
      <c r="G176" s="192" t="s">
        <v>335</v>
      </c>
      <c r="H176" s="193">
        <v>3.45</v>
      </c>
      <c r="I176" s="194"/>
      <c r="J176" s="195">
        <f>ROUND(I176*H176,2)</f>
        <v>0</v>
      </c>
      <c r="K176" s="196"/>
      <c r="L176" s="38"/>
      <c r="M176" s="197" t="s">
        <v>1</v>
      </c>
      <c r="N176" s="198" t="s">
        <v>39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7.0000000000000007E-2</v>
      </c>
      <c r="T176" s="200">
        <f>S176*H176</f>
        <v>0.24150000000000005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152</v>
      </c>
      <c r="AT176" s="201" t="s">
        <v>148</v>
      </c>
      <c r="AU176" s="201" t="s">
        <v>84</v>
      </c>
      <c r="AY176" s="16" t="s">
        <v>146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82</v>
      </c>
      <c r="BK176" s="202">
        <f>ROUND(I176*H176,2)</f>
        <v>0</v>
      </c>
      <c r="BL176" s="16" t="s">
        <v>152</v>
      </c>
      <c r="BM176" s="201" t="s">
        <v>566</v>
      </c>
    </row>
    <row r="177" spans="1:65" s="13" customFormat="1" ht="11.25">
      <c r="B177" s="203"/>
      <c r="C177" s="204"/>
      <c r="D177" s="205" t="s">
        <v>158</v>
      </c>
      <c r="E177" s="206" t="s">
        <v>1</v>
      </c>
      <c r="F177" s="207" t="s">
        <v>567</v>
      </c>
      <c r="G177" s="204"/>
      <c r="H177" s="208">
        <v>3.45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158</v>
      </c>
      <c r="AU177" s="214" t="s">
        <v>84</v>
      </c>
      <c r="AV177" s="13" t="s">
        <v>84</v>
      </c>
      <c r="AW177" s="13" t="s">
        <v>30</v>
      </c>
      <c r="AX177" s="13" t="s">
        <v>82</v>
      </c>
      <c r="AY177" s="214" t="s">
        <v>146</v>
      </c>
    </row>
    <row r="178" spans="1:65" s="2" customFormat="1" ht="37.9" customHeight="1">
      <c r="A178" s="33"/>
      <c r="B178" s="34"/>
      <c r="C178" s="189" t="s">
        <v>378</v>
      </c>
      <c r="D178" s="189" t="s">
        <v>148</v>
      </c>
      <c r="E178" s="190" t="s">
        <v>568</v>
      </c>
      <c r="F178" s="191" t="s">
        <v>569</v>
      </c>
      <c r="G178" s="192" t="s">
        <v>168</v>
      </c>
      <c r="H178" s="193">
        <v>23.414999999999999</v>
      </c>
      <c r="I178" s="194"/>
      <c r="J178" s="195">
        <f>ROUND(I178*H178,2)</f>
        <v>0</v>
      </c>
      <c r="K178" s="196"/>
      <c r="L178" s="38"/>
      <c r="M178" s="197" t="s">
        <v>1</v>
      </c>
      <c r="N178" s="198" t="s">
        <v>39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2.2000000000000002</v>
      </c>
      <c r="T178" s="200">
        <f>S178*H178</f>
        <v>51.513000000000005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152</v>
      </c>
      <c r="AT178" s="201" t="s">
        <v>148</v>
      </c>
      <c r="AU178" s="201" t="s">
        <v>84</v>
      </c>
      <c r="AY178" s="16" t="s">
        <v>146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82</v>
      </c>
      <c r="BK178" s="202">
        <f>ROUND(I178*H178,2)</f>
        <v>0</v>
      </c>
      <c r="BL178" s="16" t="s">
        <v>152</v>
      </c>
      <c r="BM178" s="201" t="s">
        <v>570</v>
      </c>
    </row>
    <row r="179" spans="1:65" s="13" customFormat="1" ht="11.25">
      <c r="B179" s="203"/>
      <c r="C179" s="204"/>
      <c r="D179" s="205" t="s">
        <v>158</v>
      </c>
      <c r="E179" s="206" t="s">
        <v>1</v>
      </c>
      <c r="F179" s="207" t="s">
        <v>571</v>
      </c>
      <c r="G179" s="204"/>
      <c r="H179" s="208">
        <v>23.414999999999999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158</v>
      </c>
      <c r="AU179" s="214" t="s">
        <v>84</v>
      </c>
      <c r="AV179" s="13" t="s">
        <v>84</v>
      </c>
      <c r="AW179" s="13" t="s">
        <v>30</v>
      </c>
      <c r="AX179" s="13" t="s">
        <v>82</v>
      </c>
      <c r="AY179" s="214" t="s">
        <v>146</v>
      </c>
    </row>
    <row r="180" spans="1:65" s="2" customFormat="1" ht="24.2" customHeight="1">
      <c r="A180" s="33"/>
      <c r="B180" s="34"/>
      <c r="C180" s="189" t="s">
        <v>332</v>
      </c>
      <c r="D180" s="189" t="s">
        <v>148</v>
      </c>
      <c r="E180" s="190" t="s">
        <v>572</v>
      </c>
      <c r="F180" s="191" t="s">
        <v>573</v>
      </c>
      <c r="G180" s="192" t="s">
        <v>202</v>
      </c>
      <c r="H180" s="193">
        <v>2.1970000000000001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39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0.09</v>
      </c>
      <c r="T180" s="200">
        <f>S180*H180</f>
        <v>0.19772999999999999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152</v>
      </c>
      <c r="AT180" s="201" t="s">
        <v>148</v>
      </c>
      <c r="AU180" s="201" t="s">
        <v>84</v>
      </c>
      <c r="AY180" s="16" t="s">
        <v>146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82</v>
      </c>
      <c r="BK180" s="202">
        <f>ROUND(I180*H180,2)</f>
        <v>0</v>
      </c>
      <c r="BL180" s="16" t="s">
        <v>152</v>
      </c>
      <c r="BM180" s="201" t="s">
        <v>574</v>
      </c>
    </row>
    <row r="181" spans="1:65" s="13" customFormat="1" ht="11.25">
      <c r="B181" s="203"/>
      <c r="C181" s="204"/>
      <c r="D181" s="205" t="s">
        <v>158</v>
      </c>
      <c r="E181" s="206" t="s">
        <v>1</v>
      </c>
      <c r="F181" s="207" t="s">
        <v>558</v>
      </c>
      <c r="G181" s="204"/>
      <c r="H181" s="208">
        <v>2.1970000000000001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158</v>
      </c>
      <c r="AU181" s="214" t="s">
        <v>84</v>
      </c>
      <c r="AV181" s="13" t="s">
        <v>84</v>
      </c>
      <c r="AW181" s="13" t="s">
        <v>30</v>
      </c>
      <c r="AX181" s="13" t="s">
        <v>82</v>
      </c>
      <c r="AY181" s="214" t="s">
        <v>146</v>
      </c>
    </row>
    <row r="182" spans="1:65" s="2" customFormat="1" ht="33" customHeight="1">
      <c r="A182" s="33"/>
      <c r="B182" s="34"/>
      <c r="C182" s="189" t="s">
        <v>440</v>
      </c>
      <c r="D182" s="189" t="s">
        <v>148</v>
      </c>
      <c r="E182" s="190" t="s">
        <v>575</v>
      </c>
      <c r="F182" s="191" t="s">
        <v>576</v>
      </c>
      <c r="G182" s="192" t="s">
        <v>168</v>
      </c>
      <c r="H182" s="193">
        <v>23.414999999999999</v>
      </c>
      <c r="I182" s="194"/>
      <c r="J182" s="195">
        <f>ROUND(I182*H182,2)</f>
        <v>0</v>
      </c>
      <c r="K182" s="196"/>
      <c r="L182" s="38"/>
      <c r="M182" s="197" t="s">
        <v>1</v>
      </c>
      <c r="N182" s="198" t="s">
        <v>39</v>
      </c>
      <c r="O182" s="70"/>
      <c r="P182" s="199">
        <f>O182*H182</f>
        <v>0</v>
      </c>
      <c r="Q182" s="199">
        <v>0</v>
      </c>
      <c r="R182" s="199">
        <f>Q182*H182</f>
        <v>0</v>
      </c>
      <c r="S182" s="199">
        <v>2.9000000000000001E-2</v>
      </c>
      <c r="T182" s="200">
        <f>S182*H182</f>
        <v>0.67903500000000006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152</v>
      </c>
      <c r="AT182" s="201" t="s">
        <v>148</v>
      </c>
      <c r="AU182" s="201" t="s">
        <v>84</v>
      </c>
      <c r="AY182" s="16" t="s">
        <v>146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82</v>
      </c>
      <c r="BK182" s="202">
        <f>ROUND(I182*H182,2)</f>
        <v>0</v>
      </c>
      <c r="BL182" s="16" t="s">
        <v>152</v>
      </c>
      <c r="BM182" s="201" t="s">
        <v>577</v>
      </c>
    </row>
    <row r="183" spans="1:65" s="2" customFormat="1" ht="33" customHeight="1">
      <c r="A183" s="33"/>
      <c r="B183" s="34"/>
      <c r="C183" s="189" t="s">
        <v>312</v>
      </c>
      <c r="D183" s="189" t="s">
        <v>148</v>
      </c>
      <c r="E183" s="190" t="s">
        <v>578</v>
      </c>
      <c r="F183" s="191" t="s">
        <v>579</v>
      </c>
      <c r="G183" s="192" t="s">
        <v>202</v>
      </c>
      <c r="H183" s="193">
        <v>3.7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39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0.19</v>
      </c>
      <c r="T183" s="200">
        <f>S183*H183</f>
        <v>0.70300000000000007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152</v>
      </c>
      <c r="AT183" s="201" t="s">
        <v>148</v>
      </c>
      <c r="AU183" s="201" t="s">
        <v>84</v>
      </c>
      <c r="AY183" s="16" t="s">
        <v>146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82</v>
      </c>
      <c r="BK183" s="202">
        <f>ROUND(I183*H183,2)</f>
        <v>0</v>
      </c>
      <c r="BL183" s="16" t="s">
        <v>152</v>
      </c>
      <c r="BM183" s="201" t="s">
        <v>580</v>
      </c>
    </row>
    <row r="184" spans="1:65" s="2" customFormat="1" ht="24.2" customHeight="1">
      <c r="A184" s="33"/>
      <c r="B184" s="34"/>
      <c r="C184" s="189" t="s">
        <v>363</v>
      </c>
      <c r="D184" s="189" t="s">
        <v>148</v>
      </c>
      <c r="E184" s="190" t="s">
        <v>581</v>
      </c>
      <c r="F184" s="191" t="s">
        <v>582</v>
      </c>
      <c r="G184" s="192" t="s">
        <v>202</v>
      </c>
      <c r="H184" s="193">
        <v>16.77</v>
      </c>
      <c r="I184" s="194"/>
      <c r="J184" s="195">
        <f>ROUND(I184*H184,2)</f>
        <v>0</v>
      </c>
      <c r="K184" s="196"/>
      <c r="L184" s="38"/>
      <c r="M184" s="197" t="s">
        <v>1</v>
      </c>
      <c r="N184" s="198" t="s">
        <v>39</v>
      </c>
      <c r="O184" s="70"/>
      <c r="P184" s="199">
        <f>O184*H184</f>
        <v>0</v>
      </c>
      <c r="Q184" s="199">
        <v>0</v>
      </c>
      <c r="R184" s="199">
        <f>Q184*H184</f>
        <v>0</v>
      </c>
      <c r="S184" s="199">
        <v>0.05</v>
      </c>
      <c r="T184" s="200">
        <f>S184*H184</f>
        <v>0.83850000000000002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152</v>
      </c>
      <c r="AT184" s="201" t="s">
        <v>148</v>
      </c>
      <c r="AU184" s="201" t="s">
        <v>84</v>
      </c>
      <c r="AY184" s="16" t="s">
        <v>146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82</v>
      </c>
      <c r="BK184" s="202">
        <f>ROUND(I184*H184,2)</f>
        <v>0</v>
      </c>
      <c r="BL184" s="16" t="s">
        <v>152</v>
      </c>
      <c r="BM184" s="201" t="s">
        <v>583</v>
      </c>
    </row>
    <row r="185" spans="1:65" s="12" customFormat="1" ht="22.9" customHeight="1">
      <c r="B185" s="175"/>
      <c r="C185" s="176"/>
      <c r="D185" s="177" t="s">
        <v>73</v>
      </c>
      <c r="E185" s="215" t="s">
        <v>263</v>
      </c>
      <c r="F185" s="215" t="s">
        <v>264</v>
      </c>
      <c r="G185" s="176"/>
      <c r="H185" s="176"/>
      <c r="I185" s="179"/>
      <c r="J185" s="216">
        <f>BK185</f>
        <v>0</v>
      </c>
      <c r="K185" s="176"/>
      <c r="L185" s="181"/>
      <c r="M185" s="182"/>
      <c r="N185" s="183"/>
      <c r="O185" s="183"/>
      <c r="P185" s="184">
        <f>SUM(P186:P191)</f>
        <v>0</v>
      </c>
      <c r="Q185" s="183"/>
      <c r="R185" s="184">
        <f>SUM(R186:R191)</f>
        <v>0</v>
      </c>
      <c r="S185" s="183"/>
      <c r="T185" s="185">
        <f>SUM(T186:T191)</f>
        <v>0</v>
      </c>
      <c r="AR185" s="186" t="s">
        <v>82</v>
      </c>
      <c r="AT185" s="187" t="s">
        <v>73</v>
      </c>
      <c r="AU185" s="187" t="s">
        <v>82</v>
      </c>
      <c r="AY185" s="186" t="s">
        <v>146</v>
      </c>
      <c r="BK185" s="188">
        <f>SUM(BK186:BK191)</f>
        <v>0</v>
      </c>
    </row>
    <row r="186" spans="1:65" s="2" customFormat="1" ht="24.2" customHeight="1">
      <c r="A186" s="33"/>
      <c r="B186" s="34"/>
      <c r="C186" s="189" t="s">
        <v>402</v>
      </c>
      <c r="D186" s="189" t="s">
        <v>148</v>
      </c>
      <c r="E186" s="190" t="s">
        <v>584</v>
      </c>
      <c r="F186" s="191" t="s">
        <v>585</v>
      </c>
      <c r="G186" s="192" t="s">
        <v>174</v>
      </c>
      <c r="H186" s="193">
        <v>44.173000000000002</v>
      </c>
      <c r="I186" s="194"/>
      <c r="J186" s="195">
        <f>ROUND(I186*H186,2)</f>
        <v>0</v>
      </c>
      <c r="K186" s="196"/>
      <c r="L186" s="38"/>
      <c r="M186" s="197" t="s">
        <v>1</v>
      </c>
      <c r="N186" s="198" t="s">
        <v>39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152</v>
      </c>
      <c r="AT186" s="201" t="s">
        <v>148</v>
      </c>
      <c r="AU186" s="201" t="s">
        <v>84</v>
      </c>
      <c r="AY186" s="16" t="s">
        <v>146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82</v>
      </c>
      <c r="BK186" s="202">
        <f>ROUND(I186*H186,2)</f>
        <v>0</v>
      </c>
      <c r="BL186" s="16" t="s">
        <v>152</v>
      </c>
      <c r="BM186" s="201" t="s">
        <v>586</v>
      </c>
    </row>
    <row r="187" spans="1:65" s="2" customFormat="1" ht="24.2" customHeight="1">
      <c r="A187" s="33"/>
      <c r="B187" s="34"/>
      <c r="C187" s="189" t="s">
        <v>393</v>
      </c>
      <c r="D187" s="189" t="s">
        <v>148</v>
      </c>
      <c r="E187" s="190" t="s">
        <v>266</v>
      </c>
      <c r="F187" s="191" t="s">
        <v>267</v>
      </c>
      <c r="G187" s="192" t="s">
        <v>174</v>
      </c>
      <c r="H187" s="193">
        <v>44.173000000000002</v>
      </c>
      <c r="I187" s="194"/>
      <c r="J187" s="195">
        <f>ROUND(I187*H187,2)</f>
        <v>0</v>
      </c>
      <c r="K187" s="196"/>
      <c r="L187" s="38"/>
      <c r="M187" s="197" t="s">
        <v>1</v>
      </c>
      <c r="N187" s="198" t="s">
        <v>39</v>
      </c>
      <c r="O187" s="7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152</v>
      </c>
      <c r="AT187" s="201" t="s">
        <v>148</v>
      </c>
      <c r="AU187" s="201" t="s">
        <v>84</v>
      </c>
      <c r="AY187" s="16" t="s">
        <v>146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82</v>
      </c>
      <c r="BK187" s="202">
        <f>ROUND(I187*H187,2)</f>
        <v>0</v>
      </c>
      <c r="BL187" s="16" t="s">
        <v>152</v>
      </c>
      <c r="BM187" s="201" t="s">
        <v>587</v>
      </c>
    </row>
    <row r="188" spans="1:65" s="2" customFormat="1" ht="24.2" customHeight="1">
      <c r="A188" s="33"/>
      <c r="B188" s="34"/>
      <c r="C188" s="189" t="s">
        <v>388</v>
      </c>
      <c r="D188" s="189" t="s">
        <v>148</v>
      </c>
      <c r="E188" s="190" t="s">
        <v>271</v>
      </c>
      <c r="F188" s="191" t="s">
        <v>272</v>
      </c>
      <c r="G188" s="192" t="s">
        <v>174</v>
      </c>
      <c r="H188" s="193">
        <v>441.73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39</v>
      </c>
      <c r="O188" s="70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152</v>
      </c>
      <c r="AT188" s="201" t="s">
        <v>148</v>
      </c>
      <c r="AU188" s="201" t="s">
        <v>84</v>
      </c>
      <c r="AY188" s="16" t="s">
        <v>146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82</v>
      </c>
      <c r="BK188" s="202">
        <f>ROUND(I188*H188,2)</f>
        <v>0</v>
      </c>
      <c r="BL188" s="16" t="s">
        <v>152</v>
      </c>
      <c r="BM188" s="201" t="s">
        <v>588</v>
      </c>
    </row>
    <row r="189" spans="1:65" s="13" customFormat="1" ht="11.25">
      <c r="B189" s="203"/>
      <c r="C189" s="204"/>
      <c r="D189" s="205" t="s">
        <v>158</v>
      </c>
      <c r="E189" s="204"/>
      <c r="F189" s="207" t="s">
        <v>589</v>
      </c>
      <c r="G189" s="204"/>
      <c r="H189" s="208">
        <v>441.73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84</v>
      </c>
      <c r="AV189" s="13" t="s">
        <v>84</v>
      </c>
      <c r="AW189" s="13" t="s">
        <v>4</v>
      </c>
      <c r="AX189" s="13" t="s">
        <v>82</v>
      </c>
      <c r="AY189" s="214" t="s">
        <v>146</v>
      </c>
    </row>
    <row r="190" spans="1:65" s="2" customFormat="1" ht="37.9" customHeight="1">
      <c r="A190" s="33"/>
      <c r="B190" s="34"/>
      <c r="C190" s="189" t="s">
        <v>422</v>
      </c>
      <c r="D190" s="189" t="s">
        <v>148</v>
      </c>
      <c r="E190" s="190" t="s">
        <v>590</v>
      </c>
      <c r="F190" s="191" t="s">
        <v>591</v>
      </c>
      <c r="G190" s="192" t="s">
        <v>174</v>
      </c>
      <c r="H190" s="193">
        <v>40</v>
      </c>
      <c r="I190" s="194"/>
      <c r="J190" s="195">
        <f>ROUND(I190*H190,2)</f>
        <v>0</v>
      </c>
      <c r="K190" s="196"/>
      <c r="L190" s="38"/>
      <c r="M190" s="197" t="s">
        <v>1</v>
      </c>
      <c r="N190" s="198" t="s">
        <v>39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152</v>
      </c>
      <c r="AT190" s="201" t="s">
        <v>148</v>
      </c>
      <c r="AU190" s="201" t="s">
        <v>84</v>
      </c>
      <c r="AY190" s="16" t="s">
        <v>146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82</v>
      </c>
      <c r="BK190" s="202">
        <f>ROUND(I190*H190,2)</f>
        <v>0</v>
      </c>
      <c r="BL190" s="16" t="s">
        <v>152</v>
      </c>
      <c r="BM190" s="201" t="s">
        <v>592</v>
      </c>
    </row>
    <row r="191" spans="1:65" s="2" customFormat="1" ht="33" customHeight="1">
      <c r="A191" s="33"/>
      <c r="B191" s="34"/>
      <c r="C191" s="189" t="s">
        <v>426</v>
      </c>
      <c r="D191" s="189" t="s">
        <v>148</v>
      </c>
      <c r="E191" s="190" t="s">
        <v>593</v>
      </c>
      <c r="F191" s="191" t="s">
        <v>594</v>
      </c>
      <c r="G191" s="192" t="s">
        <v>174</v>
      </c>
      <c r="H191" s="193">
        <v>4.173</v>
      </c>
      <c r="I191" s="194"/>
      <c r="J191" s="195">
        <f>ROUND(I191*H191,2)</f>
        <v>0</v>
      </c>
      <c r="K191" s="196"/>
      <c r="L191" s="38"/>
      <c r="M191" s="197" t="s">
        <v>1</v>
      </c>
      <c r="N191" s="198" t="s">
        <v>39</v>
      </c>
      <c r="O191" s="70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152</v>
      </c>
      <c r="AT191" s="201" t="s">
        <v>148</v>
      </c>
      <c r="AU191" s="201" t="s">
        <v>84</v>
      </c>
      <c r="AY191" s="16" t="s">
        <v>146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82</v>
      </c>
      <c r="BK191" s="202">
        <f>ROUND(I191*H191,2)</f>
        <v>0</v>
      </c>
      <c r="BL191" s="16" t="s">
        <v>152</v>
      </c>
      <c r="BM191" s="201" t="s">
        <v>595</v>
      </c>
    </row>
    <row r="192" spans="1:65" s="12" customFormat="1" ht="22.9" customHeight="1">
      <c r="B192" s="175"/>
      <c r="C192" s="176"/>
      <c r="D192" s="177" t="s">
        <v>73</v>
      </c>
      <c r="E192" s="215" t="s">
        <v>275</v>
      </c>
      <c r="F192" s="215" t="s">
        <v>276</v>
      </c>
      <c r="G192" s="176"/>
      <c r="H192" s="176"/>
      <c r="I192" s="179"/>
      <c r="J192" s="216">
        <f>BK192</f>
        <v>0</v>
      </c>
      <c r="K192" s="176"/>
      <c r="L192" s="181"/>
      <c r="M192" s="182"/>
      <c r="N192" s="183"/>
      <c r="O192" s="183"/>
      <c r="P192" s="184">
        <f>P193</f>
        <v>0</v>
      </c>
      <c r="Q192" s="183"/>
      <c r="R192" s="184">
        <f>R193</f>
        <v>0</v>
      </c>
      <c r="S192" s="183"/>
      <c r="T192" s="185">
        <f>T193</f>
        <v>0</v>
      </c>
      <c r="AR192" s="186" t="s">
        <v>82</v>
      </c>
      <c r="AT192" s="187" t="s">
        <v>73</v>
      </c>
      <c r="AU192" s="187" t="s">
        <v>82</v>
      </c>
      <c r="AY192" s="186" t="s">
        <v>146</v>
      </c>
      <c r="BK192" s="188">
        <f>BK193</f>
        <v>0</v>
      </c>
    </row>
    <row r="193" spans="1:65" s="2" customFormat="1" ht="24.2" customHeight="1">
      <c r="A193" s="33"/>
      <c r="B193" s="34"/>
      <c r="C193" s="189" t="s">
        <v>397</v>
      </c>
      <c r="D193" s="189" t="s">
        <v>148</v>
      </c>
      <c r="E193" s="190" t="s">
        <v>278</v>
      </c>
      <c r="F193" s="191" t="s">
        <v>279</v>
      </c>
      <c r="G193" s="192" t="s">
        <v>174</v>
      </c>
      <c r="H193" s="193">
        <v>60.103000000000002</v>
      </c>
      <c r="I193" s="194"/>
      <c r="J193" s="195">
        <f>ROUND(I193*H193,2)</f>
        <v>0</v>
      </c>
      <c r="K193" s="196"/>
      <c r="L193" s="38"/>
      <c r="M193" s="197" t="s">
        <v>1</v>
      </c>
      <c r="N193" s="198" t="s">
        <v>39</v>
      </c>
      <c r="O193" s="7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152</v>
      </c>
      <c r="AT193" s="201" t="s">
        <v>148</v>
      </c>
      <c r="AU193" s="201" t="s">
        <v>84</v>
      </c>
      <c r="AY193" s="16" t="s">
        <v>146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82</v>
      </c>
      <c r="BK193" s="202">
        <f>ROUND(I193*H193,2)</f>
        <v>0</v>
      </c>
      <c r="BL193" s="16" t="s">
        <v>152</v>
      </c>
      <c r="BM193" s="201" t="s">
        <v>596</v>
      </c>
    </row>
    <row r="194" spans="1:65" s="12" customFormat="1" ht="25.9" customHeight="1">
      <c r="B194" s="175"/>
      <c r="C194" s="176"/>
      <c r="D194" s="177" t="s">
        <v>73</v>
      </c>
      <c r="E194" s="178" t="s">
        <v>281</v>
      </c>
      <c r="F194" s="178" t="s">
        <v>282</v>
      </c>
      <c r="G194" s="176"/>
      <c r="H194" s="176"/>
      <c r="I194" s="179"/>
      <c r="J194" s="180">
        <f>BK194</f>
        <v>0</v>
      </c>
      <c r="K194" s="176"/>
      <c r="L194" s="181"/>
      <c r="M194" s="182"/>
      <c r="N194" s="183"/>
      <c r="O194" s="183"/>
      <c r="P194" s="184">
        <f>P195+P201</f>
        <v>0</v>
      </c>
      <c r="Q194" s="183"/>
      <c r="R194" s="184">
        <f>R195+R201</f>
        <v>1.7300000000000002</v>
      </c>
      <c r="S194" s="183"/>
      <c r="T194" s="185">
        <f>T195+T201</f>
        <v>0</v>
      </c>
      <c r="AR194" s="186" t="s">
        <v>84</v>
      </c>
      <c r="AT194" s="187" t="s">
        <v>73</v>
      </c>
      <c r="AU194" s="187" t="s">
        <v>74</v>
      </c>
      <c r="AY194" s="186" t="s">
        <v>146</v>
      </c>
      <c r="BK194" s="188">
        <f>BK195+BK201</f>
        <v>0</v>
      </c>
    </row>
    <row r="195" spans="1:65" s="12" customFormat="1" ht="22.9" customHeight="1">
      <c r="B195" s="175"/>
      <c r="C195" s="176"/>
      <c r="D195" s="177" t="s">
        <v>73</v>
      </c>
      <c r="E195" s="215" t="s">
        <v>597</v>
      </c>
      <c r="F195" s="215" t="s">
        <v>598</v>
      </c>
      <c r="G195" s="176"/>
      <c r="H195" s="176"/>
      <c r="I195" s="179"/>
      <c r="J195" s="216">
        <f>BK195</f>
        <v>0</v>
      </c>
      <c r="K195" s="176"/>
      <c r="L195" s="181"/>
      <c r="M195" s="182"/>
      <c r="N195" s="183"/>
      <c r="O195" s="183"/>
      <c r="P195" s="184">
        <f>SUM(P196:P200)</f>
        <v>0</v>
      </c>
      <c r="Q195" s="183"/>
      <c r="R195" s="184">
        <f>SUM(R196:R200)</f>
        <v>0.16</v>
      </c>
      <c r="S195" s="183"/>
      <c r="T195" s="185">
        <f>SUM(T196:T200)</f>
        <v>0</v>
      </c>
      <c r="AR195" s="186" t="s">
        <v>84</v>
      </c>
      <c r="AT195" s="187" t="s">
        <v>73</v>
      </c>
      <c r="AU195" s="187" t="s">
        <v>82</v>
      </c>
      <c r="AY195" s="186" t="s">
        <v>146</v>
      </c>
      <c r="BK195" s="188">
        <f>SUM(BK196:BK200)</f>
        <v>0</v>
      </c>
    </row>
    <row r="196" spans="1:65" s="2" customFormat="1" ht="24.2" customHeight="1">
      <c r="A196" s="33"/>
      <c r="B196" s="34"/>
      <c r="C196" s="189" t="s">
        <v>407</v>
      </c>
      <c r="D196" s="189" t="s">
        <v>148</v>
      </c>
      <c r="E196" s="190" t="s">
        <v>599</v>
      </c>
      <c r="F196" s="191" t="s">
        <v>600</v>
      </c>
      <c r="G196" s="192" t="s">
        <v>174</v>
      </c>
      <c r="H196" s="193">
        <v>0.16</v>
      </c>
      <c r="I196" s="194"/>
      <c r="J196" s="195">
        <f>ROUND(I196*H196,2)</f>
        <v>0</v>
      </c>
      <c r="K196" s="196"/>
      <c r="L196" s="38"/>
      <c r="M196" s="197" t="s">
        <v>1</v>
      </c>
      <c r="N196" s="198" t="s">
        <v>39</v>
      </c>
      <c r="O196" s="7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285</v>
      </c>
      <c r="AT196" s="201" t="s">
        <v>148</v>
      </c>
      <c r="AU196" s="201" t="s">
        <v>84</v>
      </c>
      <c r="AY196" s="16" t="s">
        <v>146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82</v>
      </c>
      <c r="BK196" s="202">
        <f>ROUND(I196*H196,2)</f>
        <v>0</v>
      </c>
      <c r="BL196" s="16" t="s">
        <v>285</v>
      </c>
      <c r="BM196" s="201" t="s">
        <v>601</v>
      </c>
    </row>
    <row r="197" spans="1:65" s="2" customFormat="1" ht="24.2" customHeight="1">
      <c r="A197" s="33"/>
      <c r="B197" s="34"/>
      <c r="C197" s="189" t="s">
        <v>249</v>
      </c>
      <c r="D197" s="189" t="s">
        <v>148</v>
      </c>
      <c r="E197" s="190" t="s">
        <v>602</v>
      </c>
      <c r="F197" s="191" t="s">
        <v>603</v>
      </c>
      <c r="G197" s="192" t="s">
        <v>151</v>
      </c>
      <c r="H197" s="193">
        <v>1</v>
      </c>
      <c r="I197" s="194"/>
      <c r="J197" s="195">
        <f>ROUND(I197*H197,2)</f>
        <v>0</v>
      </c>
      <c r="K197" s="196"/>
      <c r="L197" s="38"/>
      <c r="M197" s="197" t="s">
        <v>1</v>
      </c>
      <c r="N197" s="198" t="s">
        <v>39</v>
      </c>
      <c r="O197" s="70"/>
      <c r="P197" s="199">
        <f>O197*H197</f>
        <v>0</v>
      </c>
      <c r="Q197" s="199">
        <v>0.04</v>
      </c>
      <c r="R197" s="199">
        <f>Q197*H197</f>
        <v>0.04</v>
      </c>
      <c r="S197" s="199">
        <v>0</v>
      </c>
      <c r="T197" s="20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285</v>
      </c>
      <c r="AT197" s="201" t="s">
        <v>148</v>
      </c>
      <c r="AU197" s="201" t="s">
        <v>84</v>
      </c>
      <c r="AY197" s="16" t="s">
        <v>146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82</v>
      </c>
      <c r="BK197" s="202">
        <f>ROUND(I197*H197,2)</f>
        <v>0</v>
      </c>
      <c r="BL197" s="16" t="s">
        <v>285</v>
      </c>
      <c r="BM197" s="201" t="s">
        <v>604</v>
      </c>
    </row>
    <row r="198" spans="1:65" s="2" customFormat="1" ht="24.2" customHeight="1">
      <c r="A198" s="33"/>
      <c r="B198" s="34"/>
      <c r="C198" s="189" t="s">
        <v>254</v>
      </c>
      <c r="D198" s="189" t="s">
        <v>148</v>
      </c>
      <c r="E198" s="190" t="s">
        <v>605</v>
      </c>
      <c r="F198" s="191" t="s">
        <v>606</v>
      </c>
      <c r="G198" s="192" t="s">
        <v>151</v>
      </c>
      <c r="H198" s="193">
        <v>1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39</v>
      </c>
      <c r="O198" s="70"/>
      <c r="P198" s="199">
        <f>O198*H198</f>
        <v>0</v>
      </c>
      <c r="Q198" s="199">
        <v>0.04</v>
      </c>
      <c r="R198" s="199">
        <f>Q198*H198</f>
        <v>0.04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285</v>
      </c>
      <c r="AT198" s="201" t="s">
        <v>148</v>
      </c>
      <c r="AU198" s="201" t="s">
        <v>84</v>
      </c>
      <c r="AY198" s="16" t="s">
        <v>146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82</v>
      </c>
      <c r="BK198" s="202">
        <f>ROUND(I198*H198,2)</f>
        <v>0</v>
      </c>
      <c r="BL198" s="16" t="s">
        <v>285</v>
      </c>
      <c r="BM198" s="201" t="s">
        <v>607</v>
      </c>
    </row>
    <row r="199" spans="1:65" s="2" customFormat="1" ht="24.2" customHeight="1">
      <c r="A199" s="33"/>
      <c r="B199" s="34"/>
      <c r="C199" s="189" t="s">
        <v>608</v>
      </c>
      <c r="D199" s="189" t="s">
        <v>148</v>
      </c>
      <c r="E199" s="190" t="s">
        <v>609</v>
      </c>
      <c r="F199" s="191" t="s">
        <v>610</v>
      </c>
      <c r="G199" s="192" t="s">
        <v>151</v>
      </c>
      <c r="H199" s="193">
        <v>1</v>
      </c>
      <c r="I199" s="194"/>
      <c r="J199" s="195">
        <f>ROUND(I199*H199,2)</f>
        <v>0</v>
      </c>
      <c r="K199" s="196"/>
      <c r="L199" s="38"/>
      <c r="M199" s="197" t="s">
        <v>1</v>
      </c>
      <c r="N199" s="198" t="s">
        <v>39</v>
      </c>
      <c r="O199" s="70"/>
      <c r="P199" s="199">
        <f>O199*H199</f>
        <v>0</v>
      </c>
      <c r="Q199" s="199">
        <v>0.04</v>
      </c>
      <c r="R199" s="199">
        <f>Q199*H199</f>
        <v>0.04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285</v>
      </c>
      <c r="AT199" s="201" t="s">
        <v>148</v>
      </c>
      <c r="AU199" s="201" t="s">
        <v>84</v>
      </c>
      <c r="AY199" s="16" t="s">
        <v>146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82</v>
      </c>
      <c r="BK199" s="202">
        <f>ROUND(I199*H199,2)</f>
        <v>0</v>
      </c>
      <c r="BL199" s="16" t="s">
        <v>285</v>
      </c>
      <c r="BM199" s="201" t="s">
        <v>611</v>
      </c>
    </row>
    <row r="200" spans="1:65" s="2" customFormat="1" ht="24.2" customHeight="1">
      <c r="A200" s="33"/>
      <c r="B200" s="34"/>
      <c r="C200" s="189" t="s">
        <v>259</v>
      </c>
      <c r="D200" s="189" t="s">
        <v>148</v>
      </c>
      <c r="E200" s="190" t="s">
        <v>612</v>
      </c>
      <c r="F200" s="191" t="s">
        <v>606</v>
      </c>
      <c r="G200" s="192" t="s">
        <v>151</v>
      </c>
      <c r="H200" s="193">
        <v>1</v>
      </c>
      <c r="I200" s="194"/>
      <c r="J200" s="195">
        <f>ROUND(I200*H200,2)</f>
        <v>0</v>
      </c>
      <c r="K200" s="196"/>
      <c r="L200" s="38"/>
      <c r="M200" s="197" t="s">
        <v>1</v>
      </c>
      <c r="N200" s="198" t="s">
        <v>39</v>
      </c>
      <c r="O200" s="70"/>
      <c r="P200" s="199">
        <f>O200*H200</f>
        <v>0</v>
      </c>
      <c r="Q200" s="199">
        <v>0.04</v>
      </c>
      <c r="R200" s="199">
        <f>Q200*H200</f>
        <v>0.04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285</v>
      </c>
      <c r="AT200" s="201" t="s">
        <v>148</v>
      </c>
      <c r="AU200" s="201" t="s">
        <v>84</v>
      </c>
      <c r="AY200" s="16" t="s">
        <v>146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82</v>
      </c>
      <c r="BK200" s="202">
        <f>ROUND(I200*H200,2)</f>
        <v>0</v>
      </c>
      <c r="BL200" s="16" t="s">
        <v>285</v>
      </c>
      <c r="BM200" s="201" t="s">
        <v>613</v>
      </c>
    </row>
    <row r="201" spans="1:65" s="12" customFormat="1" ht="22.9" customHeight="1">
      <c r="B201" s="175"/>
      <c r="C201" s="176"/>
      <c r="D201" s="177" t="s">
        <v>73</v>
      </c>
      <c r="E201" s="215" t="s">
        <v>614</v>
      </c>
      <c r="F201" s="215" t="s">
        <v>615</v>
      </c>
      <c r="G201" s="176"/>
      <c r="H201" s="176"/>
      <c r="I201" s="179"/>
      <c r="J201" s="216">
        <f>BK201</f>
        <v>0</v>
      </c>
      <c r="K201" s="176"/>
      <c r="L201" s="181"/>
      <c r="M201" s="182"/>
      <c r="N201" s="183"/>
      <c r="O201" s="183"/>
      <c r="P201" s="184">
        <f>SUM(P202:P207)</f>
        <v>0</v>
      </c>
      <c r="Q201" s="183"/>
      <c r="R201" s="184">
        <f>SUM(R202:R207)</f>
        <v>1.5700000000000003</v>
      </c>
      <c r="S201" s="183"/>
      <c r="T201" s="185">
        <f>SUM(T202:T207)</f>
        <v>0</v>
      </c>
      <c r="AR201" s="186" t="s">
        <v>84</v>
      </c>
      <c r="AT201" s="187" t="s">
        <v>73</v>
      </c>
      <c r="AU201" s="187" t="s">
        <v>82</v>
      </c>
      <c r="AY201" s="186" t="s">
        <v>146</v>
      </c>
      <c r="BK201" s="188">
        <f>SUM(BK202:BK207)</f>
        <v>0</v>
      </c>
    </row>
    <row r="202" spans="1:65" s="2" customFormat="1" ht="24.2" customHeight="1">
      <c r="A202" s="33"/>
      <c r="B202" s="34"/>
      <c r="C202" s="189" t="s">
        <v>418</v>
      </c>
      <c r="D202" s="189" t="s">
        <v>148</v>
      </c>
      <c r="E202" s="190" t="s">
        <v>616</v>
      </c>
      <c r="F202" s="191" t="s">
        <v>617</v>
      </c>
      <c r="G202" s="192" t="s">
        <v>174</v>
      </c>
      <c r="H202" s="193">
        <v>1.57</v>
      </c>
      <c r="I202" s="194"/>
      <c r="J202" s="195">
        <f t="shared" ref="J202:J207" si="0">ROUND(I202*H202,2)</f>
        <v>0</v>
      </c>
      <c r="K202" s="196"/>
      <c r="L202" s="38"/>
      <c r="M202" s="197" t="s">
        <v>1</v>
      </c>
      <c r="N202" s="198" t="s">
        <v>39</v>
      </c>
      <c r="O202" s="70"/>
      <c r="P202" s="199">
        <f t="shared" ref="P202:P207" si="1">O202*H202</f>
        <v>0</v>
      </c>
      <c r="Q202" s="199">
        <v>0</v>
      </c>
      <c r="R202" s="199">
        <f t="shared" ref="R202:R207" si="2">Q202*H202</f>
        <v>0</v>
      </c>
      <c r="S202" s="199">
        <v>0</v>
      </c>
      <c r="T202" s="200">
        <f t="shared" ref="T202:T207" si="3"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285</v>
      </c>
      <c r="AT202" s="201" t="s">
        <v>148</v>
      </c>
      <c r="AU202" s="201" t="s">
        <v>84</v>
      </c>
      <c r="AY202" s="16" t="s">
        <v>146</v>
      </c>
      <c r="BE202" s="202">
        <f t="shared" ref="BE202:BE207" si="4">IF(N202="základní",J202,0)</f>
        <v>0</v>
      </c>
      <c r="BF202" s="202">
        <f t="shared" ref="BF202:BF207" si="5">IF(N202="snížená",J202,0)</f>
        <v>0</v>
      </c>
      <c r="BG202" s="202">
        <f t="shared" ref="BG202:BG207" si="6">IF(N202="zákl. přenesená",J202,0)</f>
        <v>0</v>
      </c>
      <c r="BH202" s="202">
        <f t="shared" ref="BH202:BH207" si="7">IF(N202="sníž. přenesená",J202,0)</f>
        <v>0</v>
      </c>
      <c r="BI202" s="202">
        <f t="shared" ref="BI202:BI207" si="8">IF(N202="nulová",J202,0)</f>
        <v>0</v>
      </c>
      <c r="BJ202" s="16" t="s">
        <v>82</v>
      </c>
      <c r="BK202" s="202">
        <f t="shared" ref="BK202:BK207" si="9">ROUND(I202*H202,2)</f>
        <v>0</v>
      </c>
      <c r="BL202" s="16" t="s">
        <v>285</v>
      </c>
      <c r="BM202" s="201" t="s">
        <v>618</v>
      </c>
    </row>
    <row r="203" spans="1:65" s="2" customFormat="1" ht="33" customHeight="1">
      <c r="A203" s="33"/>
      <c r="B203" s="34"/>
      <c r="C203" s="189" t="s">
        <v>7</v>
      </c>
      <c r="D203" s="189" t="s">
        <v>148</v>
      </c>
      <c r="E203" s="190" t="s">
        <v>619</v>
      </c>
      <c r="F203" s="191" t="s">
        <v>620</v>
      </c>
      <c r="G203" s="192" t="s">
        <v>151</v>
      </c>
      <c r="H203" s="193">
        <v>7</v>
      </c>
      <c r="I203" s="194"/>
      <c r="J203" s="195">
        <f t="shared" si="0"/>
        <v>0</v>
      </c>
      <c r="K203" s="196"/>
      <c r="L203" s="38"/>
      <c r="M203" s="197" t="s">
        <v>1</v>
      </c>
      <c r="N203" s="198" t="s">
        <v>39</v>
      </c>
      <c r="O203" s="70"/>
      <c r="P203" s="199">
        <f t="shared" si="1"/>
        <v>0</v>
      </c>
      <c r="Q203" s="199">
        <v>0.05</v>
      </c>
      <c r="R203" s="199">
        <f t="shared" si="2"/>
        <v>0.35000000000000003</v>
      </c>
      <c r="S203" s="199">
        <v>0</v>
      </c>
      <c r="T203" s="200">
        <f t="shared" si="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285</v>
      </c>
      <c r="AT203" s="201" t="s">
        <v>148</v>
      </c>
      <c r="AU203" s="201" t="s">
        <v>84</v>
      </c>
      <c r="AY203" s="16" t="s">
        <v>146</v>
      </c>
      <c r="BE203" s="202">
        <f t="shared" si="4"/>
        <v>0</v>
      </c>
      <c r="BF203" s="202">
        <f t="shared" si="5"/>
        <v>0</v>
      </c>
      <c r="BG203" s="202">
        <f t="shared" si="6"/>
        <v>0</v>
      </c>
      <c r="BH203" s="202">
        <f t="shared" si="7"/>
        <v>0</v>
      </c>
      <c r="BI203" s="202">
        <f t="shared" si="8"/>
        <v>0</v>
      </c>
      <c r="BJ203" s="16" t="s">
        <v>82</v>
      </c>
      <c r="BK203" s="202">
        <f t="shared" si="9"/>
        <v>0</v>
      </c>
      <c r="BL203" s="16" t="s">
        <v>285</v>
      </c>
      <c r="BM203" s="201" t="s">
        <v>621</v>
      </c>
    </row>
    <row r="204" spans="1:65" s="2" customFormat="1" ht="33" customHeight="1">
      <c r="A204" s="33"/>
      <c r="B204" s="34"/>
      <c r="C204" s="189" t="s">
        <v>244</v>
      </c>
      <c r="D204" s="189" t="s">
        <v>148</v>
      </c>
      <c r="E204" s="190" t="s">
        <v>622</v>
      </c>
      <c r="F204" s="191" t="s">
        <v>623</v>
      </c>
      <c r="G204" s="192" t="s">
        <v>151</v>
      </c>
      <c r="H204" s="193">
        <v>1</v>
      </c>
      <c r="I204" s="194"/>
      <c r="J204" s="195">
        <f t="shared" si="0"/>
        <v>0</v>
      </c>
      <c r="K204" s="196"/>
      <c r="L204" s="38"/>
      <c r="M204" s="197" t="s">
        <v>1</v>
      </c>
      <c r="N204" s="198" t="s">
        <v>39</v>
      </c>
      <c r="O204" s="70"/>
      <c r="P204" s="199">
        <f t="shared" si="1"/>
        <v>0</v>
      </c>
      <c r="Q204" s="199">
        <v>0.14000000000000001</v>
      </c>
      <c r="R204" s="199">
        <f t="shared" si="2"/>
        <v>0.14000000000000001</v>
      </c>
      <c r="S204" s="199">
        <v>0</v>
      </c>
      <c r="T204" s="200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285</v>
      </c>
      <c r="AT204" s="201" t="s">
        <v>148</v>
      </c>
      <c r="AU204" s="201" t="s">
        <v>84</v>
      </c>
      <c r="AY204" s="16" t="s">
        <v>146</v>
      </c>
      <c r="BE204" s="202">
        <f t="shared" si="4"/>
        <v>0</v>
      </c>
      <c r="BF204" s="202">
        <f t="shared" si="5"/>
        <v>0</v>
      </c>
      <c r="BG204" s="202">
        <f t="shared" si="6"/>
        <v>0</v>
      </c>
      <c r="BH204" s="202">
        <f t="shared" si="7"/>
        <v>0</v>
      </c>
      <c r="BI204" s="202">
        <f t="shared" si="8"/>
        <v>0</v>
      </c>
      <c r="BJ204" s="16" t="s">
        <v>82</v>
      </c>
      <c r="BK204" s="202">
        <f t="shared" si="9"/>
        <v>0</v>
      </c>
      <c r="BL204" s="16" t="s">
        <v>285</v>
      </c>
      <c r="BM204" s="201" t="s">
        <v>624</v>
      </c>
    </row>
    <row r="205" spans="1:65" s="2" customFormat="1" ht="33" customHeight="1">
      <c r="A205" s="33"/>
      <c r="B205" s="34"/>
      <c r="C205" s="189" t="s">
        <v>294</v>
      </c>
      <c r="D205" s="189" t="s">
        <v>148</v>
      </c>
      <c r="E205" s="190" t="s">
        <v>625</v>
      </c>
      <c r="F205" s="191" t="s">
        <v>626</v>
      </c>
      <c r="G205" s="192" t="s">
        <v>151</v>
      </c>
      <c r="H205" s="193">
        <v>3</v>
      </c>
      <c r="I205" s="194"/>
      <c r="J205" s="195">
        <f t="shared" si="0"/>
        <v>0</v>
      </c>
      <c r="K205" s="196"/>
      <c r="L205" s="38"/>
      <c r="M205" s="197" t="s">
        <v>1</v>
      </c>
      <c r="N205" s="198" t="s">
        <v>39</v>
      </c>
      <c r="O205" s="70"/>
      <c r="P205" s="199">
        <f t="shared" si="1"/>
        <v>0</v>
      </c>
      <c r="Q205" s="199">
        <v>0.13</v>
      </c>
      <c r="R205" s="199">
        <f t="shared" si="2"/>
        <v>0.39</v>
      </c>
      <c r="S205" s="199">
        <v>0</v>
      </c>
      <c r="T205" s="200">
        <f t="shared" si="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285</v>
      </c>
      <c r="AT205" s="201" t="s">
        <v>148</v>
      </c>
      <c r="AU205" s="201" t="s">
        <v>84</v>
      </c>
      <c r="AY205" s="16" t="s">
        <v>146</v>
      </c>
      <c r="BE205" s="202">
        <f t="shared" si="4"/>
        <v>0</v>
      </c>
      <c r="BF205" s="202">
        <f t="shared" si="5"/>
        <v>0</v>
      </c>
      <c r="BG205" s="202">
        <f t="shared" si="6"/>
        <v>0</v>
      </c>
      <c r="BH205" s="202">
        <f t="shared" si="7"/>
        <v>0</v>
      </c>
      <c r="BI205" s="202">
        <f t="shared" si="8"/>
        <v>0</v>
      </c>
      <c r="BJ205" s="16" t="s">
        <v>82</v>
      </c>
      <c r="BK205" s="202">
        <f t="shared" si="9"/>
        <v>0</v>
      </c>
      <c r="BL205" s="16" t="s">
        <v>285</v>
      </c>
      <c r="BM205" s="201" t="s">
        <v>627</v>
      </c>
    </row>
    <row r="206" spans="1:65" s="2" customFormat="1" ht="21.75" customHeight="1">
      <c r="A206" s="33"/>
      <c r="B206" s="34"/>
      <c r="C206" s="189" t="s">
        <v>628</v>
      </c>
      <c r="D206" s="189" t="s">
        <v>148</v>
      </c>
      <c r="E206" s="190" t="s">
        <v>629</v>
      </c>
      <c r="F206" s="191" t="s">
        <v>630</v>
      </c>
      <c r="G206" s="192" t="s">
        <v>151</v>
      </c>
      <c r="H206" s="193">
        <v>1</v>
      </c>
      <c r="I206" s="194"/>
      <c r="J206" s="195">
        <f t="shared" si="0"/>
        <v>0</v>
      </c>
      <c r="K206" s="196"/>
      <c r="L206" s="38"/>
      <c r="M206" s="197" t="s">
        <v>1</v>
      </c>
      <c r="N206" s="198" t="s">
        <v>39</v>
      </c>
      <c r="O206" s="70"/>
      <c r="P206" s="199">
        <f t="shared" si="1"/>
        <v>0</v>
      </c>
      <c r="Q206" s="199">
        <v>0.32</v>
      </c>
      <c r="R206" s="199">
        <f t="shared" si="2"/>
        <v>0.32</v>
      </c>
      <c r="S206" s="199">
        <v>0</v>
      </c>
      <c r="T206" s="200">
        <f t="shared" si="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285</v>
      </c>
      <c r="AT206" s="201" t="s">
        <v>148</v>
      </c>
      <c r="AU206" s="201" t="s">
        <v>84</v>
      </c>
      <c r="AY206" s="16" t="s">
        <v>146</v>
      </c>
      <c r="BE206" s="202">
        <f t="shared" si="4"/>
        <v>0</v>
      </c>
      <c r="BF206" s="202">
        <f t="shared" si="5"/>
        <v>0</v>
      </c>
      <c r="BG206" s="202">
        <f t="shared" si="6"/>
        <v>0</v>
      </c>
      <c r="BH206" s="202">
        <f t="shared" si="7"/>
        <v>0</v>
      </c>
      <c r="BI206" s="202">
        <f t="shared" si="8"/>
        <v>0</v>
      </c>
      <c r="BJ206" s="16" t="s">
        <v>82</v>
      </c>
      <c r="BK206" s="202">
        <f t="shared" si="9"/>
        <v>0</v>
      </c>
      <c r="BL206" s="16" t="s">
        <v>285</v>
      </c>
      <c r="BM206" s="201" t="s">
        <v>631</v>
      </c>
    </row>
    <row r="207" spans="1:65" s="2" customFormat="1" ht="21.75" customHeight="1">
      <c r="A207" s="33"/>
      <c r="B207" s="34"/>
      <c r="C207" s="189" t="s">
        <v>320</v>
      </c>
      <c r="D207" s="189" t="s">
        <v>148</v>
      </c>
      <c r="E207" s="190" t="s">
        <v>632</v>
      </c>
      <c r="F207" s="191" t="s">
        <v>633</v>
      </c>
      <c r="G207" s="192" t="s">
        <v>151</v>
      </c>
      <c r="H207" s="193">
        <v>1</v>
      </c>
      <c r="I207" s="194"/>
      <c r="J207" s="195">
        <f t="shared" si="0"/>
        <v>0</v>
      </c>
      <c r="K207" s="196"/>
      <c r="L207" s="38"/>
      <c r="M207" s="247" t="s">
        <v>1</v>
      </c>
      <c r="N207" s="248" t="s">
        <v>39</v>
      </c>
      <c r="O207" s="245"/>
      <c r="P207" s="249">
        <f t="shared" si="1"/>
        <v>0</v>
      </c>
      <c r="Q207" s="249">
        <v>0.37</v>
      </c>
      <c r="R207" s="249">
        <f t="shared" si="2"/>
        <v>0.37</v>
      </c>
      <c r="S207" s="249">
        <v>0</v>
      </c>
      <c r="T207" s="250">
        <f t="shared" si="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285</v>
      </c>
      <c r="AT207" s="201" t="s">
        <v>148</v>
      </c>
      <c r="AU207" s="201" t="s">
        <v>84</v>
      </c>
      <c r="AY207" s="16" t="s">
        <v>146</v>
      </c>
      <c r="BE207" s="202">
        <f t="shared" si="4"/>
        <v>0</v>
      </c>
      <c r="BF207" s="202">
        <f t="shared" si="5"/>
        <v>0</v>
      </c>
      <c r="BG207" s="202">
        <f t="shared" si="6"/>
        <v>0</v>
      </c>
      <c r="BH207" s="202">
        <f t="shared" si="7"/>
        <v>0</v>
      </c>
      <c r="BI207" s="202">
        <f t="shared" si="8"/>
        <v>0</v>
      </c>
      <c r="BJ207" s="16" t="s">
        <v>82</v>
      </c>
      <c r="BK207" s="202">
        <f t="shared" si="9"/>
        <v>0</v>
      </c>
      <c r="BL207" s="16" t="s">
        <v>285</v>
      </c>
      <c r="BM207" s="201" t="s">
        <v>634</v>
      </c>
    </row>
    <row r="208" spans="1:65" s="2" customFormat="1" ht="6.95" customHeight="1">
      <c r="A208" s="3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38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sheetProtection algorithmName="SHA-512" hashValue="iNjmsGAkMzM/0a324y6eS5d6JdO2o6mEKJfqHxPWaKj8B80BlihJIKKsdo2UeJfkwo06GmMG5zuYEPh0y7CfRA==" saltValue="jnvAz/r5geWzjLqPrV7xkKX8a0YzTg4aPJ60bVRs15uYqguJE2LXvYdKENeue01sTwVowZs/tZQ6QtBUf1vwqg==" spinCount="100000" sheet="1" objects="1" scenarios="1" formatColumns="0" formatRows="0" autoFilter="0"/>
  <autoFilter ref="C126:K20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90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635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13. 8. 2021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26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27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8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29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26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31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32</v>
      </c>
      <c r="F24" s="33"/>
      <c r="G24" s="33"/>
      <c r="H24" s="33"/>
      <c r="I24" s="118" t="s">
        <v>26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4" t="s">
        <v>1</v>
      </c>
      <c r="F27" s="304"/>
      <c r="G27" s="304"/>
      <c r="H27" s="30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33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6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38</v>
      </c>
      <c r="E33" s="118" t="s">
        <v>39</v>
      </c>
      <c r="F33" s="128">
        <f>ROUND((SUM(BE124:BE169)),  2)</f>
        <v>0</v>
      </c>
      <c r="G33" s="33"/>
      <c r="H33" s="33"/>
      <c r="I33" s="129">
        <v>0.21</v>
      </c>
      <c r="J33" s="128">
        <f>ROUND(((SUM(BE124:BE169))*I33),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40</v>
      </c>
      <c r="F34" s="128">
        <f>ROUND((SUM(BF124:BF169)),  2)</f>
        <v>0</v>
      </c>
      <c r="G34" s="33"/>
      <c r="H34" s="33"/>
      <c r="I34" s="129">
        <v>0.15</v>
      </c>
      <c r="J34" s="128">
        <f>ROUND(((SUM(BF124:BF169))*I34),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41</v>
      </c>
      <c r="F35" s="128">
        <f>ROUND((SUM(BG124:BG169)),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42</v>
      </c>
      <c r="F36" s="128">
        <f>ROUND((SUM(BH124:BH169)),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ROUND((SUM(BI124:BI169)),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44</v>
      </c>
      <c r="E39" s="132"/>
      <c r="F39" s="132"/>
      <c r="G39" s="133" t="s">
        <v>45</v>
      </c>
      <c r="H39" s="134" t="s">
        <v>46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3" t="str">
        <f>E9</f>
        <v>03 - Ohrazení a brána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13. 8. 2021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>Ing. Miloš Kudrnovský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J125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118</v>
      </c>
      <c r="E98" s="160"/>
      <c r="F98" s="160"/>
      <c r="G98" s="160"/>
      <c r="H98" s="160"/>
      <c r="I98" s="160"/>
      <c r="J98" s="161">
        <f>J126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480</v>
      </c>
      <c r="E99" s="160"/>
      <c r="F99" s="160"/>
      <c r="G99" s="160"/>
      <c r="H99" s="160"/>
      <c r="I99" s="160"/>
      <c r="J99" s="161">
        <f>J131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119</v>
      </c>
      <c r="E100" s="160"/>
      <c r="F100" s="160"/>
      <c r="G100" s="160"/>
      <c r="H100" s="160"/>
      <c r="I100" s="160"/>
      <c r="J100" s="161">
        <f>J140</f>
        <v>0</v>
      </c>
      <c r="K100" s="103"/>
      <c r="L100" s="162"/>
    </row>
    <row r="101" spans="1:31" s="9" customFormat="1" ht="24.95" customHeight="1">
      <c r="B101" s="152"/>
      <c r="C101" s="153"/>
      <c r="D101" s="154" t="s">
        <v>121</v>
      </c>
      <c r="E101" s="155"/>
      <c r="F101" s="155"/>
      <c r="G101" s="155"/>
      <c r="H101" s="155"/>
      <c r="I101" s="155"/>
      <c r="J101" s="156">
        <f>J146</f>
        <v>0</v>
      </c>
      <c r="K101" s="153"/>
      <c r="L101" s="157"/>
    </row>
    <row r="102" spans="1:31" s="10" customFormat="1" ht="19.899999999999999" customHeight="1">
      <c r="B102" s="158"/>
      <c r="C102" s="103"/>
      <c r="D102" s="159" t="s">
        <v>123</v>
      </c>
      <c r="E102" s="160"/>
      <c r="F102" s="160"/>
      <c r="G102" s="160"/>
      <c r="H102" s="160"/>
      <c r="I102" s="160"/>
      <c r="J102" s="161">
        <f>J147</f>
        <v>0</v>
      </c>
      <c r="K102" s="103"/>
      <c r="L102" s="162"/>
    </row>
    <row r="103" spans="1:31" s="10" customFormat="1" ht="19.899999999999999" customHeight="1">
      <c r="B103" s="158"/>
      <c r="C103" s="103"/>
      <c r="D103" s="159" t="s">
        <v>124</v>
      </c>
      <c r="E103" s="160"/>
      <c r="F103" s="160"/>
      <c r="G103" s="160"/>
      <c r="H103" s="160"/>
      <c r="I103" s="160"/>
      <c r="J103" s="161">
        <f>J151</f>
        <v>0</v>
      </c>
      <c r="K103" s="103"/>
      <c r="L103" s="162"/>
    </row>
    <row r="104" spans="1:31" s="10" customFormat="1" ht="19.899999999999999" customHeight="1">
      <c r="B104" s="158"/>
      <c r="C104" s="103"/>
      <c r="D104" s="159" t="s">
        <v>481</v>
      </c>
      <c r="E104" s="160"/>
      <c r="F104" s="160"/>
      <c r="G104" s="160"/>
      <c r="H104" s="160"/>
      <c r="I104" s="160"/>
      <c r="J104" s="161">
        <f>J165</f>
        <v>0</v>
      </c>
      <c r="K104" s="103"/>
      <c r="L104" s="162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131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5"/>
      <c r="D114" s="35"/>
      <c r="E114" s="305" t="str">
        <f>E7</f>
        <v>Rekonstrukce a zvelebení dvora budovy Českého rozhlasu Hradec Králové</v>
      </c>
      <c r="F114" s="306"/>
      <c r="G114" s="306"/>
      <c r="H114" s="30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53" t="str">
        <f>E9</f>
        <v>03 - Ohrazení a brána</v>
      </c>
      <c r="F116" s="307"/>
      <c r="G116" s="307"/>
      <c r="H116" s="30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13. 8. 2021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28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28" t="s">
        <v>31</v>
      </c>
      <c r="J121" s="31" t="str">
        <f>E24</f>
        <v>Ing. Miloš Kudrnovský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63"/>
      <c r="B123" s="164"/>
      <c r="C123" s="165" t="s">
        <v>132</v>
      </c>
      <c r="D123" s="166" t="s">
        <v>59</v>
      </c>
      <c r="E123" s="166" t="s">
        <v>55</v>
      </c>
      <c r="F123" s="166" t="s">
        <v>56</v>
      </c>
      <c r="G123" s="166" t="s">
        <v>133</v>
      </c>
      <c r="H123" s="166" t="s">
        <v>134</v>
      </c>
      <c r="I123" s="166" t="s">
        <v>135</v>
      </c>
      <c r="J123" s="167" t="s">
        <v>109</v>
      </c>
      <c r="K123" s="168" t="s">
        <v>136</v>
      </c>
      <c r="L123" s="169"/>
      <c r="M123" s="74" t="s">
        <v>1</v>
      </c>
      <c r="N123" s="75" t="s">
        <v>38</v>
      </c>
      <c r="O123" s="75" t="s">
        <v>137</v>
      </c>
      <c r="P123" s="75" t="s">
        <v>138</v>
      </c>
      <c r="Q123" s="75" t="s">
        <v>139</v>
      </c>
      <c r="R123" s="75" t="s">
        <v>140</v>
      </c>
      <c r="S123" s="75" t="s">
        <v>141</v>
      </c>
      <c r="T123" s="76" t="s">
        <v>142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65" s="2" customFormat="1" ht="22.9" customHeight="1">
      <c r="A124" s="33"/>
      <c r="B124" s="34"/>
      <c r="C124" s="81" t="s">
        <v>143</v>
      </c>
      <c r="D124" s="35"/>
      <c r="E124" s="35"/>
      <c r="F124" s="35"/>
      <c r="G124" s="35"/>
      <c r="H124" s="35"/>
      <c r="I124" s="35"/>
      <c r="J124" s="170">
        <f>BK124</f>
        <v>0</v>
      </c>
      <c r="K124" s="35"/>
      <c r="L124" s="38"/>
      <c r="M124" s="77"/>
      <c r="N124" s="171"/>
      <c r="O124" s="78"/>
      <c r="P124" s="172">
        <f>P125+P146</f>
        <v>0</v>
      </c>
      <c r="Q124" s="78"/>
      <c r="R124" s="172">
        <f>R125+R146</f>
        <v>4.1233541200000001</v>
      </c>
      <c r="S124" s="78"/>
      <c r="T124" s="173">
        <f>T125+T146</f>
        <v>8.425659180000002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73</v>
      </c>
      <c r="AU124" s="16" t="s">
        <v>111</v>
      </c>
      <c r="BK124" s="174">
        <f>BK125+BK146</f>
        <v>0</v>
      </c>
    </row>
    <row r="125" spans="1:65" s="12" customFormat="1" ht="25.9" customHeight="1">
      <c r="B125" s="175"/>
      <c r="C125" s="176"/>
      <c r="D125" s="177" t="s">
        <v>73</v>
      </c>
      <c r="E125" s="178" t="s">
        <v>144</v>
      </c>
      <c r="F125" s="178" t="s">
        <v>145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P126+P131+P140</f>
        <v>0</v>
      </c>
      <c r="Q125" s="183"/>
      <c r="R125" s="184">
        <f>R126+R131+R140</f>
        <v>3.4943079600000004</v>
      </c>
      <c r="S125" s="183"/>
      <c r="T125" s="185">
        <f>T126+T131+T140</f>
        <v>7.9735500000000012</v>
      </c>
      <c r="AR125" s="186" t="s">
        <v>82</v>
      </c>
      <c r="AT125" s="187" t="s">
        <v>73</v>
      </c>
      <c r="AU125" s="187" t="s">
        <v>74</v>
      </c>
      <c r="AY125" s="186" t="s">
        <v>146</v>
      </c>
      <c r="BK125" s="188">
        <f>BK126+BK131+BK140</f>
        <v>0</v>
      </c>
    </row>
    <row r="126" spans="1:65" s="12" customFormat="1" ht="22.9" customHeight="1">
      <c r="B126" s="175"/>
      <c r="C126" s="176"/>
      <c r="D126" s="177" t="s">
        <v>73</v>
      </c>
      <c r="E126" s="215" t="s">
        <v>165</v>
      </c>
      <c r="F126" s="215" t="s">
        <v>258</v>
      </c>
      <c r="G126" s="176"/>
      <c r="H126" s="176"/>
      <c r="I126" s="179"/>
      <c r="J126" s="216">
        <f>BK126</f>
        <v>0</v>
      </c>
      <c r="K126" s="176"/>
      <c r="L126" s="181"/>
      <c r="M126" s="182"/>
      <c r="N126" s="183"/>
      <c r="O126" s="183"/>
      <c r="P126" s="184">
        <f>SUM(P127:P130)</f>
        <v>0</v>
      </c>
      <c r="Q126" s="183"/>
      <c r="R126" s="184">
        <f>SUM(R127:R130)</f>
        <v>3.4943079600000004</v>
      </c>
      <c r="S126" s="183"/>
      <c r="T126" s="185">
        <f>SUM(T127:T130)</f>
        <v>0</v>
      </c>
      <c r="AR126" s="186" t="s">
        <v>82</v>
      </c>
      <c r="AT126" s="187" t="s">
        <v>73</v>
      </c>
      <c r="AU126" s="187" t="s">
        <v>82</v>
      </c>
      <c r="AY126" s="186" t="s">
        <v>146</v>
      </c>
      <c r="BK126" s="188">
        <f>SUM(BK127:BK130)</f>
        <v>0</v>
      </c>
    </row>
    <row r="127" spans="1:65" s="2" customFormat="1" ht="24.2" customHeight="1">
      <c r="A127" s="33"/>
      <c r="B127" s="34"/>
      <c r="C127" s="189" t="s">
        <v>152</v>
      </c>
      <c r="D127" s="189" t="s">
        <v>148</v>
      </c>
      <c r="E127" s="190" t="s">
        <v>636</v>
      </c>
      <c r="F127" s="191" t="s">
        <v>637</v>
      </c>
      <c r="G127" s="192" t="s">
        <v>202</v>
      </c>
      <c r="H127" s="193">
        <v>74.635000000000005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39</v>
      </c>
      <c r="O127" s="70"/>
      <c r="P127" s="199">
        <f>O127*H127</f>
        <v>0</v>
      </c>
      <c r="Q127" s="199">
        <v>2.6360000000000001E-2</v>
      </c>
      <c r="R127" s="199">
        <f>Q127*H127</f>
        <v>1.9673786000000002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152</v>
      </c>
      <c r="AT127" s="201" t="s">
        <v>148</v>
      </c>
      <c r="AU127" s="201" t="s">
        <v>84</v>
      </c>
      <c r="AY127" s="16" t="s">
        <v>146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82</v>
      </c>
      <c r="BK127" s="202">
        <f>ROUND(I127*H127,2)</f>
        <v>0</v>
      </c>
      <c r="BL127" s="16" t="s">
        <v>152</v>
      </c>
      <c r="BM127" s="201" t="s">
        <v>638</v>
      </c>
    </row>
    <row r="128" spans="1:65" s="13" customFormat="1" ht="22.5">
      <c r="B128" s="203"/>
      <c r="C128" s="204"/>
      <c r="D128" s="205" t="s">
        <v>158</v>
      </c>
      <c r="E128" s="206" t="s">
        <v>1</v>
      </c>
      <c r="F128" s="207" t="s">
        <v>639</v>
      </c>
      <c r="G128" s="204"/>
      <c r="H128" s="208">
        <v>74.635000000000005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84</v>
      </c>
      <c r="AV128" s="13" t="s">
        <v>84</v>
      </c>
      <c r="AW128" s="13" t="s">
        <v>30</v>
      </c>
      <c r="AX128" s="13" t="s">
        <v>82</v>
      </c>
      <c r="AY128" s="214" t="s">
        <v>146</v>
      </c>
    </row>
    <row r="129" spans="1:65" s="2" customFormat="1" ht="24.2" customHeight="1">
      <c r="A129" s="33"/>
      <c r="B129" s="34"/>
      <c r="C129" s="189" t="s">
        <v>242</v>
      </c>
      <c r="D129" s="189" t="s">
        <v>148</v>
      </c>
      <c r="E129" s="190" t="s">
        <v>640</v>
      </c>
      <c r="F129" s="191" t="s">
        <v>641</v>
      </c>
      <c r="G129" s="192" t="s">
        <v>202</v>
      </c>
      <c r="H129" s="193">
        <v>57.926000000000002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39</v>
      </c>
      <c r="O129" s="70"/>
      <c r="P129" s="199">
        <f>O129*H129</f>
        <v>0</v>
      </c>
      <c r="Q129" s="199">
        <v>2.6360000000000001E-2</v>
      </c>
      <c r="R129" s="199">
        <f>Q129*H129</f>
        <v>1.5269293600000002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152</v>
      </c>
      <c r="AT129" s="201" t="s">
        <v>148</v>
      </c>
      <c r="AU129" s="201" t="s">
        <v>84</v>
      </c>
      <c r="AY129" s="16" t="s">
        <v>146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82</v>
      </c>
      <c r="BK129" s="202">
        <f>ROUND(I129*H129,2)</f>
        <v>0</v>
      </c>
      <c r="BL129" s="16" t="s">
        <v>152</v>
      </c>
      <c r="BM129" s="201" t="s">
        <v>642</v>
      </c>
    </row>
    <row r="130" spans="1:65" s="13" customFormat="1" ht="22.5">
      <c r="B130" s="203"/>
      <c r="C130" s="204"/>
      <c r="D130" s="205" t="s">
        <v>158</v>
      </c>
      <c r="E130" s="206" t="s">
        <v>1</v>
      </c>
      <c r="F130" s="207" t="s">
        <v>643</v>
      </c>
      <c r="G130" s="204"/>
      <c r="H130" s="208">
        <v>57.926000000000002</v>
      </c>
      <c r="I130" s="209"/>
      <c r="J130" s="204"/>
      <c r="K130" s="204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158</v>
      </c>
      <c r="AU130" s="214" t="s">
        <v>84</v>
      </c>
      <c r="AV130" s="13" t="s">
        <v>84</v>
      </c>
      <c r="AW130" s="13" t="s">
        <v>30</v>
      </c>
      <c r="AX130" s="13" t="s">
        <v>82</v>
      </c>
      <c r="AY130" s="214" t="s">
        <v>146</v>
      </c>
    </row>
    <row r="131" spans="1:65" s="12" customFormat="1" ht="22.9" customHeight="1">
      <c r="B131" s="175"/>
      <c r="C131" s="176"/>
      <c r="D131" s="177" t="s">
        <v>73</v>
      </c>
      <c r="E131" s="215" t="s">
        <v>207</v>
      </c>
      <c r="F131" s="215" t="s">
        <v>563</v>
      </c>
      <c r="G131" s="176"/>
      <c r="H131" s="176"/>
      <c r="I131" s="179"/>
      <c r="J131" s="216">
        <f>BK131</f>
        <v>0</v>
      </c>
      <c r="K131" s="176"/>
      <c r="L131" s="181"/>
      <c r="M131" s="182"/>
      <c r="N131" s="183"/>
      <c r="O131" s="183"/>
      <c r="P131" s="184">
        <f>SUM(P132:P139)</f>
        <v>0</v>
      </c>
      <c r="Q131" s="183"/>
      <c r="R131" s="184">
        <f>SUM(R132:R139)</f>
        <v>0</v>
      </c>
      <c r="S131" s="183"/>
      <c r="T131" s="185">
        <f>SUM(T132:T139)</f>
        <v>7.9735500000000012</v>
      </c>
      <c r="AR131" s="186" t="s">
        <v>82</v>
      </c>
      <c r="AT131" s="187" t="s">
        <v>73</v>
      </c>
      <c r="AU131" s="187" t="s">
        <v>82</v>
      </c>
      <c r="AY131" s="186" t="s">
        <v>146</v>
      </c>
      <c r="BK131" s="188">
        <f>SUM(BK132:BK139)</f>
        <v>0</v>
      </c>
    </row>
    <row r="132" spans="1:65" s="2" customFormat="1" ht="24.2" customHeight="1">
      <c r="A132" s="33"/>
      <c r="B132" s="34"/>
      <c r="C132" s="189" t="s">
        <v>608</v>
      </c>
      <c r="D132" s="189" t="s">
        <v>148</v>
      </c>
      <c r="E132" s="190" t="s">
        <v>149</v>
      </c>
      <c r="F132" s="191" t="s">
        <v>150</v>
      </c>
      <c r="G132" s="192" t="s">
        <v>151</v>
      </c>
      <c r="H132" s="193">
        <v>1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39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152</v>
      </c>
      <c r="AT132" s="201" t="s">
        <v>148</v>
      </c>
      <c r="AU132" s="201" t="s">
        <v>84</v>
      </c>
      <c r="AY132" s="16" t="s">
        <v>146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82</v>
      </c>
      <c r="BK132" s="202">
        <f>ROUND(I132*H132,2)</f>
        <v>0</v>
      </c>
      <c r="BL132" s="16" t="s">
        <v>152</v>
      </c>
      <c r="BM132" s="201" t="s">
        <v>644</v>
      </c>
    </row>
    <row r="133" spans="1:65" s="2" customFormat="1" ht="33" customHeight="1">
      <c r="A133" s="33"/>
      <c r="B133" s="34"/>
      <c r="C133" s="189" t="s">
        <v>259</v>
      </c>
      <c r="D133" s="189" t="s">
        <v>148</v>
      </c>
      <c r="E133" s="190" t="s">
        <v>155</v>
      </c>
      <c r="F133" s="191" t="s">
        <v>156</v>
      </c>
      <c r="G133" s="192" t="s">
        <v>151</v>
      </c>
      <c r="H133" s="193">
        <v>90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39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152</v>
      </c>
      <c r="AT133" s="201" t="s">
        <v>148</v>
      </c>
      <c r="AU133" s="201" t="s">
        <v>84</v>
      </c>
      <c r="AY133" s="16" t="s">
        <v>146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82</v>
      </c>
      <c r="BK133" s="202">
        <f>ROUND(I133*H133,2)</f>
        <v>0</v>
      </c>
      <c r="BL133" s="16" t="s">
        <v>152</v>
      </c>
      <c r="BM133" s="201" t="s">
        <v>645</v>
      </c>
    </row>
    <row r="134" spans="1:65" s="13" customFormat="1" ht="11.25">
      <c r="B134" s="203"/>
      <c r="C134" s="204"/>
      <c r="D134" s="205" t="s">
        <v>158</v>
      </c>
      <c r="E134" s="206" t="s">
        <v>1</v>
      </c>
      <c r="F134" s="207" t="s">
        <v>159</v>
      </c>
      <c r="G134" s="204"/>
      <c r="H134" s="208">
        <v>90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158</v>
      </c>
      <c r="AU134" s="214" t="s">
        <v>84</v>
      </c>
      <c r="AV134" s="13" t="s">
        <v>84</v>
      </c>
      <c r="AW134" s="13" t="s">
        <v>30</v>
      </c>
      <c r="AX134" s="13" t="s">
        <v>82</v>
      </c>
      <c r="AY134" s="214" t="s">
        <v>146</v>
      </c>
    </row>
    <row r="135" spans="1:65" s="2" customFormat="1" ht="33" customHeight="1">
      <c r="A135" s="33"/>
      <c r="B135" s="34"/>
      <c r="C135" s="189" t="s">
        <v>340</v>
      </c>
      <c r="D135" s="189" t="s">
        <v>148</v>
      </c>
      <c r="E135" s="190" t="s">
        <v>161</v>
      </c>
      <c r="F135" s="191" t="s">
        <v>162</v>
      </c>
      <c r="G135" s="192" t="s">
        <v>151</v>
      </c>
      <c r="H135" s="193">
        <v>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39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152</v>
      </c>
      <c r="AT135" s="201" t="s">
        <v>148</v>
      </c>
      <c r="AU135" s="201" t="s">
        <v>84</v>
      </c>
      <c r="AY135" s="16" t="s">
        <v>146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82</v>
      </c>
      <c r="BK135" s="202">
        <f>ROUND(I135*H135,2)</f>
        <v>0</v>
      </c>
      <c r="BL135" s="16" t="s">
        <v>152</v>
      </c>
      <c r="BM135" s="201" t="s">
        <v>646</v>
      </c>
    </row>
    <row r="136" spans="1:65" s="2" customFormat="1" ht="24.2" customHeight="1">
      <c r="A136" s="33"/>
      <c r="B136" s="34"/>
      <c r="C136" s="189" t="s">
        <v>207</v>
      </c>
      <c r="D136" s="189" t="s">
        <v>148</v>
      </c>
      <c r="E136" s="190" t="s">
        <v>647</v>
      </c>
      <c r="F136" s="191" t="s">
        <v>648</v>
      </c>
      <c r="G136" s="192" t="s">
        <v>168</v>
      </c>
      <c r="H136" s="193">
        <v>0.69</v>
      </c>
      <c r="I136" s="194"/>
      <c r="J136" s="195">
        <f>ROUND(I136*H136,2)</f>
        <v>0</v>
      </c>
      <c r="K136" s="196"/>
      <c r="L136" s="38"/>
      <c r="M136" s="197" t="s">
        <v>1</v>
      </c>
      <c r="N136" s="198" t="s">
        <v>39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1.95</v>
      </c>
      <c r="T136" s="200">
        <f>S136*H136</f>
        <v>1.3454999999999999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152</v>
      </c>
      <c r="AT136" s="201" t="s">
        <v>148</v>
      </c>
      <c r="AU136" s="201" t="s">
        <v>84</v>
      </c>
      <c r="AY136" s="16" t="s">
        <v>146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82</v>
      </c>
      <c r="BK136" s="202">
        <f>ROUND(I136*H136,2)</f>
        <v>0</v>
      </c>
      <c r="BL136" s="16" t="s">
        <v>152</v>
      </c>
      <c r="BM136" s="201" t="s">
        <v>649</v>
      </c>
    </row>
    <row r="137" spans="1:65" s="13" customFormat="1" ht="11.25">
      <c r="B137" s="203"/>
      <c r="C137" s="204"/>
      <c r="D137" s="205" t="s">
        <v>158</v>
      </c>
      <c r="E137" s="206" t="s">
        <v>1</v>
      </c>
      <c r="F137" s="207" t="s">
        <v>650</v>
      </c>
      <c r="G137" s="204"/>
      <c r="H137" s="208">
        <v>0.69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158</v>
      </c>
      <c r="AU137" s="214" t="s">
        <v>84</v>
      </c>
      <c r="AV137" s="13" t="s">
        <v>84</v>
      </c>
      <c r="AW137" s="13" t="s">
        <v>30</v>
      </c>
      <c r="AX137" s="13" t="s">
        <v>82</v>
      </c>
      <c r="AY137" s="214" t="s">
        <v>146</v>
      </c>
    </row>
    <row r="138" spans="1:65" s="2" customFormat="1" ht="24.2" customHeight="1">
      <c r="A138" s="33"/>
      <c r="B138" s="34"/>
      <c r="C138" s="189" t="s">
        <v>216</v>
      </c>
      <c r="D138" s="189" t="s">
        <v>148</v>
      </c>
      <c r="E138" s="190" t="s">
        <v>581</v>
      </c>
      <c r="F138" s="191" t="s">
        <v>651</v>
      </c>
      <c r="G138" s="192" t="s">
        <v>202</v>
      </c>
      <c r="H138" s="193">
        <v>132.56100000000001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39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0.05</v>
      </c>
      <c r="T138" s="200">
        <f>S138*H138</f>
        <v>6.6280500000000009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285</v>
      </c>
      <c r="AT138" s="201" t="s">
        <v>148</v>
      </c>
      <c r="AU138" s="201" t="s">
        <v>84</v>
      </c>
      <c r="AY138" s="16" t="s">
        <v>146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82</v>
      </c>
      <c r="BK138" s="202">
        <f>ROUND(I138*H138,2)</f>
        <v>0</v>
      </c>
      <c r="BL138" s="16" t="s">
        <v>285</v>
      </c>
      <c r="BM138" s="201" t="s">
        <v>652</v>
      </c>
    </row>
    <row r="139" spans="1:65" s="13" customFormat="1" ht="11.25">
      <c r="B139" s="203"/>
      <c r="C139" s="204"/>
      <c r="D139" s="205" t="s">
        <v>158</v>
      </c>
      <c r="E139" s="206" t="s">
        <v>1</v>
      </c>
      <c r="F139" s="207" t="s">
        <v>653</v>
      </c>
      <c r="G139" s="204"/>
      <c r="H139" s="208">
        <v>132.56100000000001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158</v>
      </c>
      <c r="AU139" s="214" t="s">
        <v>84</v>
      </c>
      <c r="AV139" s="13" t="s">
        <v>84</v>
      </c>
      <c r="AW139" s="13" t="s">
        <v>30</v>
      </c>
      <c r="AX139" s="13" t="s">
        <v>82</v>
      </c>
      <c r="AY139" s="214" t="s">
        <v>146</v>
      </c>
    </row>
    <row r="140" spans="1:65" s="12" customFormat="1" ht="22.9" customHeight="1">
      <c r="B140" s="175"/>
      <c r="C140" s="176"/>
      <c r="D140" s="177" t="s">
        <v>73</v>
      </c>
      <c r="E140" s="215" t="s">
        <v>263</v>
      </c>
      <c r="F140" s="215" t="s">
        <v>264</v>
      </c>
      <c r="G140" s="176"/>
      <c r="H140" s="176"/>
      <c r="I140" s="179"/>
      <c r="J140" s="216">
        <f>BK140</f>
        <v>0</v>
      </c>
      <c r="K140" s="176"/>
      <c r="L140" s="181"/>
      <c r="M140" s="182"/>
      <c r="N140" s="183"/>
      <c r="O140" s="183"/>
      <c r="P140" s="184">
        <f>SUM(P141:P145)</f>
        <v>0</v>
      </c>
      <c r="Q140" s="183"/>
      <c r="R140" s="184">
        <f>SUM(R141:R145)</f>
        <v>0</v>
      </c>
      <c r="S140" s="183"/>
      <c r="T140" s="185">
        <f>SUM(T141:T145)</f>
        <v>0</v>
      </c>
      <c r="AR140" s="186" t="s">
        <v>82</v>
      </c>
      <c r="AT140" s="187" t="s">
        <v>73</v>
      </c>
      <c r="AU140" s="187" t="s">
        <v>82</v>
      </c>
      <c r="AY140" s="186" t="s">
        <v>146</v>
      </c>
      <c r="BK140" s="188">
        <f>SUM(BK141:BK145)</f>
        <v>0</v>
      </c>
    </row>
    <row r="141" spans="1:65" s="2" customFormat="1" ht="24.2" customHeight="1">
      <c r="A141" s="33"/>
      <c r="B141" s="34"/>
      <c r="C141" s="189" t="s">
        <v>7</v>
      </c>
      <c r="D141" s="189" t="s">
        <v>148</v>
      </c>
      <c r="E141" s="190" t="s">
        <v>584</v>
      </c>
      <c r="F141" s="191" t="s">
        <v>585</v>
      </c>
      <c r="G141" s="192" t="s">
        <v>174</v>
      </c>
      <c r="H141" s="193">
        <v>8.4260000000000002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39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152</v>
      </c>
      <c r="AT141" s="201" t="s">
        <v>148</v>
      </c>
      <c r="AU141" s="201" t="s">
        <v>84</v>
      </c>
      <c r="AY141" s="16" t="s">
        <v>146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82</v>
      </c>
      <c r="BK141" s="202">
        <f>ROUND(I141*H141,2)</f>
        <v>0</v>
      </c>
      <c r="BL141" s="16" t="s">
        <v>152</v>
      </c>
      <c r="BM141" s="201" t="s">
        <v>654</v>
      </c>
    </row>
    <row r="142" spans="1:65" s="2" customFormat="1" ht="24.2" customHeight="1">
      <c r="A142" s="33"/>
      <c r="B142" s="34"/>
      <c r="C142" s="189" t="s">
        <v>244</v>
      </c>
      <c r="D142" s="189" t="s">
        <v>148</v>
      </c>
      <c r="E142" s="190" t="s">
        <v>266</v>
      </c>
      <c r="F142" s="191" t="s">
        <v>267</v>
      </c>
      <c r="G142" s="192" t="s">
        <v>174</v>
      </c>
      <c r="H142" s="193">
        <v>8.4260000000000002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39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152</v>
      </c>
      <c r="AT142" s="201" t="s">
        <v>148</v>
      </c>
      <c r="AU142" s="201" t="s">
        <v>84</v>
      </c>
      <c r="AY142" s="16" t="s">
        <v>146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82</v>
      </c>
      <c r="BK142" s="202">
        <f>ROUND(I142*H142,2)</f>
        <v>0</v>
      </c>
      <c r="BL142" s="16" t="s">
        <v>152</v>
      </c>
      <c r="BM142" s="201" t="s">
        <v>655</v>
      </c>
    </row>
    <row r="143" spans="1:65" s="2" customFormat="1" ht="24.2" customHeight="1">
      <c r="A143" s="33"/>
      <c r="B143" s="34"/>
      <c r="C143" s="189" t="s">
        <v>249</v>
      </c>
      <c r="D143" s="189" t="s">
        <v>148</v>
      </c>
      <c r="E143" s="190" t="s">
        <v>271</v>
      </c>
      <c r="F143" s="191" t="s">
        <v>272</v>
      </c>
      <c r="G143" s="192" t="s">
        <v>174</v>
      </c>
      <c r="H143" s="193">
        <v>84.26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39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152</v>
      </c>
      <c r="AT143" s="201" t="s">
        <v>148</v>
      </c>
      <c r="AU143" s="201" t="s">
        <v>84</v>
      </c>
      <c r="AY143" s="16" t="s">
        <v>146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82</v>
      </c>
      <c r="BK143" s="202">
        <f>ROUND(I143*H143,2)</f>
        <v>0</v>
      </c>
      <c r="BL143" s="16" t="s">
        <v>152</v>
      </c>
      <c r="BM143" s="201" t="s">
        <v>656</v>
      </c>
    </row>
    <row r="144" spans="1:65" s="13" customFormat="1" ht="11.25">
      <c r="B144" s="203"/>
      <c r="C144" s="204"/>
      <c r="D144" s="205" t="s">
        <v>158</v>
      </c>
      <c r="E144" s="204"/>
      <c r="F144" s="207" t="s">
        <v>657</v>
      </c>
      <c r="G144" s="204"/>
      <c r="H144" s="208">
        <v>84.26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84</v>
      </c>
      <c r="AV144" s="13" t="s">
        <v>84</v>
      </c>
      <c r="AW144" s="13" t="s">
        <v>4</v>
      </c>
      <c r="AX144" s="13" t="s">
        <v>82</v>
      </c>
      <c r="AY144" s="214" t="s">
        <v>146</v>
      </c>
    </row>
    <row r="145" spans="1:65" s="2" customFormat="1" ht="33" customHeight="1">
      <c r="A145" s="33"/>
      <c r="B145" s="34"/>
      <c r="C145" s="189" t="s">
        <v>254</v>
      </c>
      <c r="D145" s="189" t="s">
        <v>148</v>
      </c>
      <c r="E145" s="190" t="s">
        <v>593</v>
      </c>
      <c r="F145" s="191" t="s">
        <v>594</v>
      </c>
      <c r="G145" s="192" t="s">
        <v>174</v>
      </c>
      <c r="H145" s="193">
        <v>8.4260000000000002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39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152</v>
      </c>
      <c r="AT145" s="201" t="s">
        <v>148</v>
      </c>
      <c r="AU145" s="201" t="s">
        <v>84</v>
      </c>
      <c r="AY145" s="16" t="s">
        <v>146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82</v>
      </c>
      <c r="BK145" s="202">
        <f>ROUND(I145*H145,2)</f>
        <v>0</v>
      </c>
      <c r="BL145" s="16" t="s">
        <v>152</v>
      </c>
      <c r="BM145" s="201" t="s">
        <v>658</v>
      </c>
    </row>
    <row r="146" spans="1:65" s="12" customFormat="1" ht="25.9" customHeight="1">
      <c r="B146" s="175"/>
      <c r="C146" s="176"/>
      <c r="D146" s="177" t="s">
        <v>73</v>
      </c>
      <c r="E146" s="178" t="s">
        <v>281</v>
      </c>
      <c r="F146" s="178" t="s">
        <v>282</v>
      </c>
      <c r="G146" s="176"/>
      <c r="H146" s="176"/>
      <c r="I146" s="179"/>
      <c r="J146" s="180">
        <f>BK146</f>
        <v>0</v>
      </c>
      <c r="K146" s="176"/>
      <c r="L146" s="181"/>
      <c r="M146" s="182"/>
      <c r="N146" s="183"/>
      <c r="O146" s="183"/>
      <c r="P146" s="184">
        <f>P147+P151+P165</f>
        <v>0</v>
      </c>
      <c r="Q146" s="183"/>
      <c r="R146" s="184">
        <f>R147+R151+R165</f>
        <v>0.62904615999999991</v>
      </c>
      <c r="S146" s="183"/>
      <c r="T146" s="185">
        <f>T147+T151+T165</f>
        <v>0.45210918</v>
      </c>
      <c r="AR146" s="186" t="s">
        <v>84</v>
      </c>
      <c r="AT146" s="187" t="s">
        <v>73</v>
      </c>
      <c r="AU146" s="187" t="s">
        <v>74</v>
      </c>
      <c r="AY146" s="186" t="s">
        <v>146</v>
      </c>
      <c r="BK146" s="188">
        <f>BK147+BK151+BK165</f>
        <v>0</v>
      </c>
    </row>
    <row r="147" spans="1:65" s="12" customFormat="1" ht="22.9" customHeight="1">
      <c r="B147" s="175"/>
      <c r="C147" s="176"/>
      <c r="D147" s="177" t="s">
        <v>73</v>
      </c>
      <c r="E147" s="215" t="s">
        <v>301</v>
      </c>
      <c r="F147" s="215" t="s">
        <v>302</v>
      </c>
      <c r="G147" s="176"/>
      <c r="H147" s="176"/>
      <c r="I147" s="179"/>
      <c r="J147" s="216">
        <f>BK147</f>
        <v>0</v>
      </c>
      <c r="K147" s="176"/>
      <c r="L147" s="181"/>
      <c r="M147" s="182"/>
      <c r="N147" s="183"/>
      <c r="O147" s="183"/>
      <c r="P147" s="184">
        <f>SUM(P148:P150)</f>
        <v>0</v>
      </c>
      <c r="Q147" s="183"/>
      <c r="R147" s="184">
        <f>SUM(R148:R150)</f>
        <v>0</v>
      </c>
      <c r="S147" s="183"/>
      <c r="T147" s="185">
        <f>SUM(T148:T150)</f>
        <v>0.1328</v>
      </c>
      <c r="AR147" s="186" t="s">
        <v>84</v>
      </c>
      <c r="AT147" s="187" t="s">
        <v>73</v>
      </c>
      <c r="AU147" s="187" t="s">
        <v>82</v>
      </c>
      <c r="AY147" s="186" t="s">
        <v>146</v>
      </c>
      <c r="BK147" s="188">
        <f>SUM(BK148:BK150)</f>
        <v>0</v>
      </c>
    </row>
    <row r="148" spans="1:65" s="2" customFormat="1" ht="24.2" customHeight="1">
      <c r="A148" s="33"/>
      <c r="B148" s="34"/>
      <c r="C148" s="189" t="s">
        <v>211</v>
      </c>
      <c r="D148" s="189" t="s">
        <v>148</v>
      </c>
      <c r="E148" s="190" t="s">
        <v>659</v>
      </c>
      <c r="F148" s="191" t="s">
        <v>660</v>
      </c>
      <c r="G148" s="192" t="s">
        <v>335</v>
      </c>
      <c r="H148" s="193">
        <v>4.1500000000000004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39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1.4E-2</v>
      </c>
      <c r="T148" s="200">
        <f>S148*H148</f>
        <v>5.8100000000000006E-2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285</v>
      </c>
      <c r="AT148" s="201" t="s">
        <v>148</v>
      </c>
      <c r="AU148" s="201" t="s">
        <v>84</v>
      </c>
      <c r="AY148" s="16" t="s">
        <v>146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82</v>
      </c>
      <c r="BK148" s="202">
        <f>ROUND(I148*H148,2)</f>
        <v>0</v>
      </c>
      <c r="BL148" s="16" t="s">
        <v>285</v>
      </c>
      <c r="BM148" s="201" t="s">
        <v>661</v>
      </c>
    </row>
    <row r="149" spans="1:65" s="13" customFormat="1" ht="11.25">
      <c r="B149" s="203"/>
      <c r="C149" s="204"/>
      <c r="D149" s="205" t="s">
        <v>158</v>
      </c>
      <c r="E149" s="206" t="s">
        <v>1</v>
      </c>
      <c r="F149" s="207" t="s">
        <v>662</v>
      </c>
      <c r="G149" s="204"/>
      <c r="H149" s="208">
        <v>4.1500000000000004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84</v>
      </c>
      <c r="AV149" s="13" t="s">
        <v>84</v>
      </c>
      <c r="AW149" s="13" t="s">
        <v>30</v>
      </c>
      <c r="AX149" s="13" t="s">
        <v>82</v>
      </c>
      <c r="AY149" s="214" t="s">
        <v>146</v>
      </c>
    </row>
    <row r="150" spans="1:65" s="2" customFormat="1" ht="16.5" customHeight="1">
      <c r="A150" s="33"/>
      <c r="B150" s="34"/>
      <c r="C150" s="189" t="s">
        <v>237</v>
      </c>
      <c r="D150" s="189" t="s">
        <v>148</v>
      </c>
      <c r="E150" s="190" t="s">
        <v>663</v>
      </c>
      <c r="F150" s="191" t="s">
        <v>664</v>
      </c>
      <c r="G150" s="192" t="s">
        <v>202</v>
      </c>
      <c r="H150" s="193">
        <v>4.9800000000000004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39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1.4999999999999999E-2</v>
      </c>
      <c r="T150" s="200">
        <f>S150*H150</f>
        <v>7.4700000000000003E-2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285</v>
      </c>
      <c r="AT150" s="201" t="s">
        <v>148</v>
      </c>
      <c r="AU150" s="201" t="s">
        <v>84</v>
      </c>
      <c r="AY150" s="16" t="s">
        <v>146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82</v>
      </c>
      <c r="BK150" s="202">
        <f>ROUND(I150*H150,2)</f>
        <v>0</v>
      </c>
      <c r="BL150" s="16" t="s">
        <v>285</v>
      </c>
      <c r="BM150" s="201" t="s">
        <v>665</v>
      </c>
    </row>
    <row r="151" spans="1:65" s="12" customFormat="1" ht="22.9" customHeight="1">
      <c r="B151" s="175"/>
      <c r="C151" s="176"/>
      <c r="D151" s="177" t="s">
        <v>73</v>
      </c>
      <c r="E151" s="215" t="s">
        <v>386</v>
      </c>
      <c r="F151" s="215" t="s">
        <v>387</v>
      </c>
      <c r="G151" s="176"/>
      <c r="H151" s="176"/>
      <c r="I151" s="179"/>
      <c r="J151" s="216">
        <f>BK151</f>
        <v>0</v>
      </c>
      <c r="K151" s="176"/>
      <c r="L151" s="181"/>
      <c r="M151" s="182"/>
      <c r="N151" s="183"/>
      <c r="O151" s="183"/>
      <c r="P151" s="184">
        <f>SUM(P152:P164)</f>
        <v>0</v>
      </c>
      <c r="Q151" s="183"/>
      <c r="R151" s="184">
        <f>SUM(R152:R164)</f>
        <v>0.12904615999999997</v>
      </c>
      <c r="S151" s="183"/>
      <c r="T151" s="185">
        <f>SUM(T152:T164)</f>
        <v>0.11930918</v>
      </c>
      <c r="AR151" s="186" t="s">
        <v>84</v>
      </c>
      <c r="AT151" s="187" t="s">
        <v>73</v>
      </c>
      <c r="AU151" s="187" t="s">
        <v>82</v>
      </c>
      <c r="AY151" s="186" t="s">
        <v>146</v>
      </c>
      <c r="BK151" s="188">
        <f>SUM(BK152:BK164)</f>
        <v>0</v>
      </c>
    </row>
    <row r="152" spans="1:65" s="2" customFormat="1" ht="16.5" customHeight="1">
      <c r="A152" s="33"/>
      <c r="B152" s="34"/>
      <c r="C152" s="189" t="s">
        <v>232</v>
      </c>
      <c r="D152" s="189" t="s">
        <v>148</v>
      </c>
      <c r="E152" s="190" t="s">
        <v>666</v>
      </c>
      <c r="F152" s="191" t="s">
        <v>667</v>
      </c>
      <c r="G152" s="192" t="s">
        <v>202</v>
      </c>
      <c r="H152" s="193">
        <v>4.9800000000000004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39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5.94E-3</v>
      </c>
      <c r="T152" s="200">
        <f>S152*H152</f>
        <v>2.9581200000000002E-2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285</v>
      </c>
      <c r="AT152" s="201" t="s">
        <v>148</v>
      </c>
      <c r="AU152" s="201" t="s">
        <v>84</v>
      </c>
      <c r="AY152" s="16" t="s">
        <v>146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82</v>
      </c>
      <c r="BK152" s="202">
        <f>ROUND(I152*H152,2)</f>
        <v>0</v>
      </c>
      <c r="BL152" s="16" t="s">
        <v>285</v>
      </c>
      <c r="BM152" s="201" t="s">
        <v>668</v>
      </c>
    </row>
    <row r="153" spans="1:65" s="13" customFormat="1" ht="11.25">
      <c r="B153" s="203"/>
      <c r="C153" s="204"/>
      <c r="D153" s="205" t="s">
        <v>158</v>
      </c>
      <c r="E153" s="206" t="s">
        <v>1</v>
      </c>
      <c r="F153" s="207" t="s">
        <v>669</v>
      </c>
      <c r="G153" s="204"/>
      <c r="H153" s="208">
        <v>4.9800000000000004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84</v>
      </c>
      <c r="AV153" s="13" t="s">
        <v>84</v>
      </c>
      <c r="AW153" s="13" t="s">
        <v>30</v>
      </c>
      <c r="AX153" s="13" t="s">
        <v>82</v>
      </c>
      <c r="AY153" s="214" t="s">
        <v>146</v>
      </c>
    </row>
    <row r="154" spans="1:65" s="2" customFormat="1" ht="24.2" customHeight="1">
      <c r="A154" s="33"/>
      <c r="B154" s="34"/>
      <c r="C154" s="189" t="s">
        <v>285</v>
      </c>
      <c r="D154" s="189" t="s">
        <v>148</v>
      </c>
      <c r="E154" s="190" t="s">
        <v>670</v>
      </c>
      <c r="F154" s="191" t="s">
        <v>671</v>
      </c>
      <c r="G154" s="192" t="s">
        <v>335</v>
      </c>
      <c r="H154" s="193">
        <v>46.978000000000002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39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1.91E-3</v>
      </c>
      <c r="T154" s="200">
        <f>S154*H154</f>
        <v>8.9727979999999999E-2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285</v>
      </c>
      <c r="AT154" s="201" t="s">
        <v>148</v>
      </c>
      <c r="AU154" s="201" t="s">
        <v>84</v>
      </c>
      <c r="AY154" s="16" t="s">
        <v>146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82</v>
      </c>
      <c r="BK154" s="202">
        <f>ROUND(I154*H154,2)</f>
        <v>0</v>
      </c>
      <c r="BL154" s="16" t="s">
        <v>285</v>
      </c>
      <c r="BM154" s="201" t="s">
        <v>672</v>
      </c>
    </row>
    <row r="155" spans="1:65" s="13" customFormat="1" ht="11.25">
      <c r="B155" s="203"/>
      <c r="C155" s="204"/>
      <c r="D155" s="205" t="s">
        <v>158</v>
      </c>
      <c r="E155" s="206" t="s">
        <v>1</v>
      </c>
      <c r="F155" s="207" t="s">
        <v>673</v>
      </c>
      <c r="G155" s="204"/>
      <c r="H155" s="208">
        <v>46.978000000000002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158</v>
      </c>
      <c r="AU155" s="214" t="s">
        <v>84</v>
      </c>
      <c r="AV155" s="13" t="s">
        <v>84</v>
      </c>
      <c r="AW155" s="13" t="s">
        <v>30</v>
      </c>
      <c r="AX155" s="13" t="s">
        <v>82</v>
      </c>
      <c r="AY155" s="214" t="s">
        <v>146</v>
      </c>
    </row>
    <row r="156" spans="1:65" s="2" customFormat="1" ht="33" customHeight="1">
      <c r="A156" s="33"/>
      <c r="B156" s="34"/>
      <c r="C156" s="189" t="s">
        <v>165</v>
      </c>
      <c r="D156" s="189" t="s">
        <v>148</v>
      </c>
      <c r="E156" s="190" t="s">
        <v>674</v>
      </c>
      <c r="F156" s="191" t="s">
        <v>675</v>
      </c>
      <c r="G156" s="192" t="s">
        <v>335</v>
      </c>
      <c r="H156" s="193">
        <v>37.317999999999998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39</v>
      </c>
      <c r="O156" s="70"/>
      <c r="P156" s="199">
        <f>O156*H156</f>
        <v>0</v>
      </c>
      <c r="Q156" s="199">
        <v>2.4199999999999998E-3</v>
      </c>
      <c r="R156" s="199">
        <f>Q156*H156</f>
        <v>9.0309559999999983E-2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285</v>
      </c>
      <c r="AT156" s="201" t="s">
        <v>148</v>
      </c>
      <c r="AU156" s="201" t="s">
        <v>84</v>
      </c>
      <c r="AY156" s="16" t="s">
        <v>146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82</v>
      </c>
      <c r="BK156" s="202">
        <f>ROUND(I156*H156,2)</f>
        <v>0</v>
      </c>
      <c r="BL156" s="16" t="s">
        <v>285</v>
      </c>
      <c r="BM156" s="201" t="s">
        <v>676</v>
      </c>
    </row>
    <row r="157" spans="1:65" s="13" customFormat="1" ht="22.5">
      <c r="B157" s="203"/>
      <c r="C157" s="204"/>
      <c r="D157" s="205" t="s">
        <v>158</v>
      </c>
      <c r="E157" s="206" t="s">
        <v>1</v>
      </c>
      <c r="F157" s="207" t="s">
        <v>677</v>
      </c>
      <c r="G157" s="204"/>
      <c r="H157" s="208">
        <v>37.317999999999998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84</v>
      </c>
      <c r="AV157" s="13" t="s">
        <v>84</v>
      </c>
      <c r="AW157" s="13" t="s">
        <v>30</v>
      </c>
      <c r="AX157" s="13" t="s">
        <v>82</v>
      </c>
      <c r="AY157" s="214" t="s">
        <v>146</v>
      </c>
    </row>
    <row r="158" spans="1:65" s="2" customFormat="1" ht="33" customHeight="1">
      <c r="A158" s="33"/>
      <c r="B158" s="34"/>
      <c r="C158" s="189" t="s">
        <v>199</v>
      </c>
      <c r="D158" s="189" t="s">
        <v>148</v>
      </c>
      <c r="E158" s="190" t="s">
        <v>678</v>
      </c>
      <c r="F158" s="191" t="s">
        <v>679</v>
      </c>
      <c r="G158" s="192" t="s">
        <v>335</v>
      </c>
      <c r="H158" s="193">
        <v>9.66</v>
      </c>
      <c r="I158" s="194"/>
      <c r="J158" s="195">
        <f>ROUND(I158*H158,2)</f>
        <v>0</v>
      </c>
      <c r="K158" s="196"/>
      <c r="L158" s="38"/>
      <c r="M158" s="197" t="s">
        <v>1</v>
      </c>
      <c r="N158" s="198" t="s">
        <v>39</v>
      </c>
      <c r="O158" s="70"/>
      <c r="P158" s="199">
        <f>O158*H158</f>
        <v>0</v>
      </c>
      <c r="Q158" s="199">
        <v>4.0099999999999997E-3</v>
      </c>
      <c r="R158" s="199">
        <f>Q158*H158</f>
        <v>3.8736599999999996E-2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285</v>
      </c>
      <c r="AT158" s="201" t="s">
        <v>148</v>
      </c>
      <c r="AU158" s="201" t="s">
        <v>84</v>
      </c>
      <c r="AY158" s="16" t="s">
        <v>146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82</v>
      </c>
      <c r="BK158" s="202">
        <f>ROUND(I158*H158,2)</f>
        <v>0</v>
      </c>
      <c r="BL158" s="16" t="s">
        <v>285</v>
      </c>
      <c r="BM158" s="201" t="s">
        <v>680</v>
      </c>
    </row>
    <row r="159" spans="1:65" s="13" customFormat="1" ht="11.25">
      <c r="B159" s="203"/>
      <c r="C159" s="204"/>
      <c r="D159" s="205" t="s">
        <v>158</v>
      </c>
      <c r="E159" s="206" t="s">
        <v>1</v>
      </c>
      <c r="F159" s="207" t="s">
        <v>681</v>
      </c>
      <c r="G159" s="204"/>
      <c r="H159" s="208">
        <v>9.66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158</v>
      </c>
      <c r="AU159" s="214" t="s">
        <v>84</v>
      </c>
      <c r="AV159" s="13" t="s">
        <v>84</v>
      </c>
      <c r="AW159" s="13" t="s">
        <v>30</v>
      </c>
      <c r="AX159" s="13" t="s">
        <v>82</v>
      </c>
      <c r="AY159" s="214" t="s">
        <v>146</v>
      </c>
    </row>
    <row r="160" spans="1:65" s="2" customFormat="1" ht="33" customHeight="1">
      <c r="A160" s="33"/>
      <c r="B160" s="34"/>
      <c r="C160" s="189" t="s">
        <v>290</v>
      </c>
      <c r="D160" s="189" t="s">
        <v>148</v>
      </c>
      <c r="E160" s="190" t="s">
        <v>682</v>
      </c>
      <c r="F160" s="191" t="s">
        <v>683</v>
      </c>
      <c r="G160" s="192" t="s">
        <v>151</v>
      </c>
      <c r="H160" s="193">
        <v>64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39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285</v>
      </c>
      <c r="AT160" s="201" t="s">
        <v>148</v>
      </c>
      <c r="AU160" s="201" t="s">
        <v>84</v>
      </c>
      <c r="AY160" s="16" t="s">
        <v>146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82</v>
      </c>
      <c r="BK160" s="202">
        <f>ROUND(I160*H160,2)</f>
        <v>0</v>
      </c>
      <c r="BL160" s="16" t="s">
        <v>285</v>
      </c>
      <c r="BM160" s="201" t="s">
        <v>684</v>
      </c>
    </row>
    <row r="161" spans="1:65" s="13" customFormat="1" ht="11.25">
      <c r="B161" s="203"/>
      <c r="C161" s="204"/>
      <c r="D161" s="205" t="s">
        <v>158</v>
      </c>
      <c r="E161" s="206" t="s">
        <v>1</v>
      </c>
      <c r="F161" s="207" t="s">
        <v>685</v>
      </c>
      <c r="G161" s="204"/>
      <c r="H161" s="208">
        <v>64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158</v>
      </c>
      <c r="AU161" s="214" t="s">
        <v>84</v>
      </c>
      <c r="AV161" s="13" t="s">
        <v>84</v>
      </c>
      <c r="AW161" s="13" t="s">
        <v>30</v>
      </c>
      <c r="AX161" s="13" t="s">
        <v>82</v>
      </c>
      <c r="AY161" s="214" t="s">
        <v>146</v>
      </c>
    </row>
    <row r="162" spans="1:65" s="2" customFormat="1" ht="33" customHeight="1">
      <c r="A162" s="33"/>
      <c r="B162" s="34"/>
      <c r="C162" s="189" t="s">
        <v>218</v>
      </c>
      <c r="D162" s="189" t="s">
        <v>148</v>
      </c>
      <c r="E162" s="190" t="s">
        <v>686</v>
      </c>
      <c r="F162" s="191" t="s">
        <v>687</v>
      </c>
      <c r="G162" s="192" t="s">
        <v>151</v>
      </c>
      <c r="H162" s="193">
        <v>68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39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285</v>
      </c>
      <c r="AT162" s="201" t="s">
        <v>148</v>
      </c>
      <c r="AU162" s="201" t="s">
        <v>84</v>
      </c>
      <c r="AY162" s="16" t="s">
        <v>146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82</v>
      </c>
      <c r="BK162" s="202">
        <f>ROUND(I162*H162,2)</f>
        <v>0</v>
      </c>
      <c r="BL162" s="16" t="s">
        <v>285</v>
      </c>
      <c r="BM162" s="201" t="s">
        <v>688</v>
      </c>
    </row>
    <row r="163" spans="1:65" s="13" customFormat="1" ht="11.25">
      <c r="B163" s="203"/>
      <c r="C163" s="204"/>
      <c r="D163" s="205" t="s">
        <v>158</v>
      </c>
      <c r="E163" s="206" t="s">
        <v>1</v>
      </c>
      <c r="F163" s="207" t="s">
        <v>689</v>
      </c>
      <c r="G163" s="204"/>
      <c r="H163" s="208">
        <v>68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158</v>
      </c>
      <c r="AU163" s="214" t="s">
        <v>84</v>
      </c>
      <c r="AV163" s="13" t="s">
        <v>84</v>
      </c>
      <c r="AW163" s="13" t="s">
        <v>30</v>
      </c>
      <c r="AX163" s="13" t="s">
        <v>82</v>
      </c>
      <c r="AY163" s="214" t="s">
        <v>146</v>
      </c>
    </row>
    <row r="164" spans="1:65" s="2" customFormat="1" ht="24.2" customHeight="1">
      <c r="A164" s="33"/>
      <c r="B164" s="34"/>
      <c r="C164" s="189" t="s">
        <v>527</v>
      </c>
      <c r="D164" s="189" t="s">
        <v>148</v>
      </c>
      <c r="E164" s="190" t="s">
        <v>413</v>
      </c>
      <c r="F164" s="191" t="s">
        <v>414</v>
      </c>
      <c r="G164" s="192" t="s">
        <v>174</v>
      </c>
      <c r="H164" s="193">
        <v>0.129</v>
      </c>
      <c r="I164" s="194"/>
      <c r="J164" s="195">
        <f>ROUND(I164*H164,2)</f>
        <v>0</v>
      </c>
      <c r="K164" s="196"/>
      <c r="L164" s="38"/>
      <c r="M164" s="197" t="s">
        <v>1</v>
      </c>
      <c r="N164" s="198" t="s">
        <v>39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285</v>
      </c>
      <c r="AT164" s="201" t="s">
        <v>148</v>
      </c>
      <c r="AU164" s="201" t="s">
        <v>84</v>
      </c>
      <c r="AY164" s="16" t="s">
        <v>146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82</v>
      </c>
      <c r="BK164" s="202">
        <f>ROUND(I164*H164,2)</f>
        <v>0</v>
      </c>
      <c r="BL164" s="16" t="s">
        <v>285</v>
      </c>
      <c r="BM164" s="201" t="s">
        <v>690</v>
      </c>
    </row>
    <row r="165" spans="1:65" s="12" customFormat="1" ht="22.9" customHeight="1">
      <c r="B165" s="175"/>
      <c r="C165" s="176"/>
      <c r="D165" s="177" t="s">
        <v>73</v>
      </c>
      <c r="E165" s="215" t="s">
        <v>597</v>
      </c>
      <c r="F165" s="215" t="s">
        <v>598</v>
      </c>
      <c r="G165" s="176"/>
      <c r="H165" s="176"/>
      <c r="I165" s="179"/>
      <c r="J165" s="216">
        <f>BK165</f>
        <v>0</v>
      </c>
      <c r="K165" s="176"/>
      <c r="L165" s="181"/>
      <c r="M165" s="182"/>
      <c r="N165" s="183"/>
      <c r="O165" s="183"/>
      <c r="P165" s="184">
        <f>SUM(P166:P169)</f>
        <v>0</v>
      </c>
      <c r="Q165" s="183"/>
      <c r="R165" s="184">
        <f>SUM(R166:R169)</f>
        <v>0.5</v>
      </c>
      <c r="S165" s="183"/>
      <c r="T165" s="185">
        <f>SUM(T166:T169)</f>
        <v>0.2</v>
      </c>
      <c r="AR165" s="186" t="s">
        <v>84</v>
      </c>
      <c r="AT165" s="187" t="s">
        <v>73</v>
      </c>
      <c r="AU165" s="187" t="s">
        <v>82</v>
      </c>
      <c r="AY165" s="186" t="s">
        <v>146</v>
      </c>
      <c r="BK165" s="188">
        <f>SUM(BK166:BK169)</f>
        <v>0</v>
      </c>
    </row>
    <row r="166" spans="1:65" s="2" customFormat="1" ht="24.2" customHeight="1">
      <c r="A166" s="33"/>
      <c r="B166" s="34"/>
      <c r="C166" s="189" t="s">
        <v>186</v>
      </c>
      <c r="D166" s="189" t="s">
        <v>148</v>
      </c>
      <c r="E166" s="190" t="s">
        <v>599</v>
      </c>
      <c r="F166" s="191" t="s">
        <v>600</v>
      </c>
      <c r="G166" s="192" t="s">
        <v>174</v>
      </c>
      <c r="H166" s="193">
        <v>0.5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39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152</v>
      </c>
      <c r="AT166" s="201" t="s">
        <v>148</v>
      </c>
      <c r="AU166" s="201" t="s">
        <v>84</v>
      </c>
      <c r="AY166" s="16" t="s">
        <v>146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82</v>
      </c>
      <c r="BK166" s="202">
        <f>ROUND(I166*H166,2)</f>
        <v>0</v>
      </c>
      <c r="BL166" s="16" t="s">
        <v>152</v>
      </c>
      <c r="BM166" s="201" t="s">
        <v>691</v>
      </c>
    </row>
    <row r="167" spans="1:65" s="2" customFormat="1" ht="24.2" customHeight="1">
      <c r="A167" s="33"/>
      <c r="B167" s="34"/>
      <c r="C167" s="189" t="s">
        <v>82</v>
      </c>
      <c r="D167" s="189" t="s">
        <v>148</v>
      </c>
      <c r="E167" s="190" t="s">
        <v>692</v>
      </c>
      <c r="F167" s="191" t="s">
        <v>693</v>
      </c>
      <c r="G167" s="192" t="s">
        <v>151</v>
      </c>
      <c r="H167" s="193">
        <v>1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39</v>
      </c>
      <c r="O167" s="70"/>
      <c r="P167" s="199">
        <f>O167*H167</f>
        <v>0</v>
      </c>
      <c r="Q167" s="199">
        <v>0.2</v>
      </c>
      <c r="R167" s="199">
        <f>Q167*H167</f>
        <v>0.2</v>
      </c>
      <c r="S167" s="199">
        <v>0.2</v>
      </c>
      <c r="T167" s="200">
        <f>S167*H167</f>
        <v>0.2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285</v>
      </c>
      <c r="AT167" s="201" t="s">
        <v>148</v>
      </c>
      <c r="AU167" s="201" t="s">
        <v>84</v>
      </c>
      <c r="AY167" s="16" t="s">
        <v>146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82</v>
      </c>
      <c r="BK167" s="202">
        <f>ROUND(I167*H167,2)</f>
        <v>0</v>
      </c>
      <c r="BL167" s="16" t="s">
        <v>285</v>
      </c>
      <c r="BM167" s="201" t="s">
        <v>694</v>
      </c>
    </row>
    <row r="168" spans="1:65" s="2" customFormat="1" ht="21.75" customHeight="1">
      <c r="A168" s="33"/>
      <c r="B168" s="34"/>
      <c r="C168" s="189" t="s">
        <v>84</v>
      </c>
      <c r="D168" s="189" t="s">
        <v>148</v>
      </c>
      <c r="E168" s="190" t="s">
        <v>695</v>
      </c>
      <c r="F168" s="191" t="s">
        <v>696</v>
      </c>
      <c r="G168" s="192" t="s">
        <v>151</v>
      </c>
      <c r="H168" s="193">
        <v>1</v>
      </c>
      <c r="I168" s="194"/>
      <c r="J168" s="195">
        <f>ROUND(I168*H168,2)</f>
        <v>0</v>
      </c>
      <c r="K168" s="196"/>
      <c r="L168" s="38"/>
      <c r="M168" s="197" t="s">
        <v>1</v>
      </c>
      <c r="N168" s="198" t="s">
        <v>39</v>
      </c>
      <c r="O168" s="70"/>
      <c r="P168" s="199">
        <f>O168*H168</f>
        <v>0</v>
      </c>
      <c r="Q168" s="199">
        <v>0.3</v>
      </c>
      <c r="R168" s="199">
        <f>Q168*H168</f>
        <v>0.3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285</v>
      </c>
      <c r="AT168" s="201" t="s">
        <v>148</v>
      </c>
      <c r="AU168" s="201" t="s">
        <v>84</v>
      </c>
      <c r="AY168" s="16" t="s">
        <v>146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82</v>
      </c>
      <c r="BK168" s="202">
        <f>ROUND(I168*H168,2)</f>
        <v>0</v>
      </c>
      <c r="BL168" s="16" t="s">
        <v>285</v>
      </c>
      <c r="BM168" s="201" t="s">
        <v>697</v>
      </c>
    </row>
    <row r="169" spans="1:65" s="2" customFormat="1" ht="58.5">
      <c r="A169" s="33"/>
      <c r="B169" s="34"/>
      <c r="C169" s="35"/>
      <c r="D169" s="205" t="s">
        <v>324</v>
      </c>
      <c r="E169" s="35"/>
      <c r="F169" s="239" t="s">
        <v>698</v>
      </c>
      <c r="G169" s="35"/>
      <c r="H169" s="35"/>
      <c r="I169" s="240"/>
      <c r="J169" s="35"/>
      <c r="K169" s="35"/>
      <c r="L169" s="38"/>
      <c r="M169" s="243"/>
      <c r="N169" s="244"/>
      <c r="O169" s="245"/>
      <c r="P169" s="245"/>
      <c r="Q169" s="245"/>
      <c r="R169" s="245"/>
      <c r="S169" s="245"/>
      <c r="T169" s="246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324</v>
      </c>
      <c r="AU169" s="16" t="s">
        <v>84</v>
      </c>
    </row>
    <row r="170" spans="1:65" s="2" customFormat="1" ht="6.95" customHeight="1">
      <c r="A170" s="3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hpH9eNs5DSTqHo2l8JK/a9Smoh/6rkkDAR6Eum+HlLhQkB3ZTWaGvcsmlPyny1Leljd6TvnT3S8byuZpbuG1Nw==" saltValue="R0cWm2uVBg5yBY2WnXYa1sJ6qXReJduFO+JMC13GiwxWS7TFhwqtrkA/9fSyF6gtgQWSi1vJ26sJczdcR5bEkA==" spinCount="100000" sheet="1" objects="1" scenarios="1" formatColumns="0" formatRows="0" autoFilter="0"/>
  <autoFilter ref="C123:K16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93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699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13. 8. 2021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26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27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8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29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26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31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32</v>
      </c>
      <c r="F24" s="33"/>
      <c r="G24" s="33"/>
      <c r="H24" s="33"/>
      <c r="I24" s="118" t="s">
        <v>26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4" t="s">
        <v>1</v>
      </c>
      <c r="F27" s="304"/>
      <c r="G27" s="304"/>
      <c r="H27" s="30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33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6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38</v>
      </c>
      <c r="E33" s="118" t="s">
        <v>39</v>
      </c>
      <c r="F33" s="128">
        <f>ROUND((SUM(BE122:BE153)),  2)</f>
        <v>0</v>
      </c>
      <c r="G33" s="33"/>
      <c r="H33" s="33"/>
      <c r="I33" s="129">
        <v>0.21</v>
      </c>
      <c r="J33" s="128">
        <f>ROUND(((SUM(BE122:BE153))*I33),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40</v>
      </c>
      <c r="F34" s="128">
        <f>ROUND((SUM(BF122:BF153)),  2)</f>
        <v>0</v>
      </c>
      <c r="G34" s="33"/>
      <c r="H34" s="33"/>
      <c r="I34" s="129">
        <v>0.15</v>
      </c>
      <c r="J34" s="128">
        <f>ROUND(((SUM(BF122:BF153))*I34),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41</v>
      </c>
      <c r="F35" s="128">
        <f>ROUND((SUM(BG122:BG153)),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42</v>
      </c>
      <c r="F36" s="128">
        <f>ROUND((SUM(BH122:BH153)),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ROUND((SUM(BI122:BI153)),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44</v>
      </c>
      <c r="E39" s="132"/>
      <c r="F39" s="132"/>
      <c r="G39" s="133" t="s">
        <v>45</v>
      </c>
      <c r="H39" s="134" t="s">
        <v>46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3" t="str">
        <f>E9</f>
        <v>04 - Mobiliář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13. 8. 2021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>Ing. Miloš Kudrnovský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J123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119</v>
      </c>
      <c r="E98" s="160"/>
      <c r="F98" s="160"/>
      <c r="G98" s="160"/>
      <c r="H98" s="160"/>
      <c r="I98" s="160"/>
      <c r="J98" s="161">
        <f>J124</f>
        <v>0</v>
      </c>
      <c r="K98" s="103"/>
      <c r="L98" s="162"/>
    </row>
    <row r="99" spans="1:31" s="9" customFormat="1" ht="24.95" customHeight="1">
      <c r="B99" s="152"/>
      <c r="C99" s="153"/>
      <c r="D99" s="154" t="s">
        <v>121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31" s="10" customFormat="1" ht="19.899999999999999" customHeight="1">
      <c r="B100" s="158"/>
      <c r="C100" s="103"/>
      <c r="D100" s="159" t="s">
        <v>125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481</v>
      </c>
      <c r="E101" s="160"/>
      <c r="F101" s="160"/>
      <c r="G101" s="160"/>
      <c r="H101" s="160"/>
      <c r="I101" s="160"/>
      <c r="J101" s="161">
        <f>J133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126</v>
      </c>
      <c r="E102" s="160"/>
      <c r="F102" s="160"/>
      <c r="G102" s="160"/>
      <c r="H102" s="160"/>
      <c r="I102" s="160"/>
      <c r="J102" s="161">
        <f>J150</f>
        <v>0</v>
      </c>
      <c r="K102" s="103"/>
      <c r="L102" s="162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131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6.25" customHeight="1">
      <c r="A112" s="33"/>
      <c r="B112" s="34"/>
      <c r="C112" s="35"/>
      <c r="D112" s="35"/>
      <c r="E112" s="305" t="str">
        <f>E7</f>
        <v>Rekonstrukce a zvelebení dvora budovy Českého rozhlasu Hradec Králové</v>
      </c>
      <c r="F112" s="306"/>
      <c r="G112" s="306"/>
      <c r="H112" s="30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3" t="str">
        <f>E9</f>
        <v>04 - Mobiliář</v>
      </c>
      <c r="F114" s="307"/>
      <c r="G114" s="307"/>
      <c r="H114" s="307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 t="str">
        <f>IF(J12="","",J12)</f>
        <v>13. 8. 2021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29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5"/>
      <c r="E119" s="35"/>
      <c r="F119" s="26" t="str">
        <f>IF(E18="","",E18)</f>
        <v>Vyplň údaj</v>
      </c>
      <c r="G119" s="35"/>
      <c r="H119" s="35"/>
      <c r="I119" s="28" t="s">
        <v>31</v>
      </c>
      <c r="J119" s="31" t="str">
        <f>E24</f>
        <v>Ing. Miloš Kudrnovský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132</v>
      </c>
      <c r="D121" s="166" t="s">
        <v>59</v>
      </c>
      <c r="E121" s="166" t="s">
        <v>55</v>
      </c>
      <c r="F121" s="166" t="s">
        <v>56</v>
      </c>
      <c r="G121" s="166" t="s">
        <v>133</v>
      </c>
      <c r="H121" s="166" t="s">
        <v>134</v>
      </c>
      <c r="I121" s="166" t="s">
        <v>135</v>
      </c>
      <c r="J121" s="167" t="s">
        <v>109</v>
      </c>
      <c r="K121" s="168" t="s">
        <v>136</v>
      </c>
      <c r="L121" s="169"/>
      <c r="M121" s="74" t="s">
        <v>1</v>
      </c>
      <c r="N121" s="75" t="s">
        <v>38</v>
      </c>
      <c r="O121" s="75" t="s">
        <v>137</v>
      </c>
      <c r="P121" s="75" t="s">
        <v>138</v>
      </c>
      <c r="Q121" s="75" t="s">
        <v>139</v>
      </c>
      <c r="R121" s="75" t="s">
        <v>140</v>
      </c>
      <c r="S121" s="75" t="s">
        <v>141</v>
      </c>
      <c r="T121" s="76" t="s">
        <v>142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143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P123+P129</f>
        <v>0</v>
      </c>
      <c r="Q122" s="78"/>
      <c r="R122" s="172">
        <f>R123+R129</f>
        <v>0.73883670000000001</v>
      </c>
      <c r="S122" s="78"/>
      <c r="T122" s="173">
        <f>T123+T129</f>
        <v>0.3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111</v>
      </c>
      <c r="BK122" s="174">
        <f>BK123+BK129</f>
        <v>0</v>
      </c>
    </row>
    <row r="123" spans="1:65" s="12" customFormat="1" ht="25.9" customHeight="1">
      <c r="B123" s="175"/>
      <c r="C123" s="176"/>
      <c r="D123" s="177" t="s">
        <v>73</v>
      </c>
      <c r="E123" s="178" t="s">
        <v>144</v>
      </c>
      <c r="F123" s="178" t="s">
        <v>145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0</v>
      </c>
      <c r="S123" s="183"/>
      <c r="T123" s="185">
        <f>T124</f>
        <v>0</v>
      </c>
      <c r="AR123" s="186" t="s">
        <v>82</v>
      </c>
      <c r="AT123" s="187" t="s">
        <v>73</v>
      </c>
      <c r="AU123" s="187" t="s">
        <v>74</v>
      </c>
      <c r="AY123" s="186" t="s">
        <v>146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73</v>
      </c>
      <c r="E124" s="215" t="s">
        <v>263</v>
      </c>
      <c r="F124" s="215" t="s">
        <v>264</v>
      </c>
      <c r="G124" s="176"/>
      <c r="H124" s="176"/>
      <c r="I124" s="179"/>
      <c r="J124" s="216">
        <f>BK124</f>
        <v>0</v>
      </c>
      <c r="K124" s="176"/>
      <c r="L124" s="181"/>
      <c r="M124" s="182"/>
      <c r="N124" s="183"/>
      <c r="O124" s="183"/>
      <c r="P124" s="184">
        <f>SUM(P125:P128)</f>
        <v>0</v>
      </c>
      <c r="Q124" s="183"/>
      <c r="R124" s="184">
        <f>SUM(R125:R128)</f>
        <v>0</v>
      </c>
      <c r="S124" s="183"/>
      <c r="T124" s="185">
        <f>SUM(T125:T128)</f>
        <v>0</v>
      </c>
      <c r="AR124" s="186" t="s">
        <v>82</v>
      </c>
      <c r="AT124" s="187" t="s">
        <v>73</v>
      </c>
      <c r="AU124" s="187" t="s">
        <v>82</v>
      </c>
      <c r="AY124" s="186" t="s">
        <v>146</v>
      </c>
      <c r="BK124" s="188">
        <f>SUM(BK125:BK128)</f>
        <v>0</v>
      </c>
    </row>
    <row r="125" spans="1:65" s="2" customFormat="1" ht="24.2" customHeight="1">
      <c r="A125" s="33"/>
      <c r="B125" s="34"/>
      <c r="C125" s="189" t="s">
        <v>8</v>
      </c>
      <c r="D125" s="189" t="s">
        <v>148</v>
      </c>
      <c r="E125" s="190" t="s">
        <v>584</v>
      </c>
      <c r="F125" s="191" t="s">
        <v>585</v>
      </c>
      <c r="G125" s="192" t="s">
        <v>174</v>
      </c>
      <c r="H125" s="193">
        <v>0.3</v>
      </c>
      <c r="I125" s="194"/>
      <c r="J125" s="195">
        <f>ROUND(I125*H125,2)</f>
        <v>0</v>
      </c>
      <c r="K125" s="196"/>
      <c r="L125" s="38"/>
      <c r="M125" s="197" t="s">
        <v>1</v>
      </c>
      <c r="N125" s="198" t="s">
        <v>39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152</v>
      </c>
      <c r="AT125" s="201" t="s">
        <v>148</v>
      </c>
      <c r="AU125" s="201" t="s">
        <v>84</v>
      </c>
      <c r="AY125" s="16" t="s">
        <v>146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82</v>
      </c>
      <c r="BK125" s="202">
        <f>ROUND(I125*H125,2)</f>
        <v>0</v>
      </c>
      <c r="BL125" s="16" t="s">
        <v>152</v>
      </c>
      <c r="BM125" s="201" t="s">
        <v>700</v>
      </c>
    </row>
    <row r="126" spans="1:65" s="2" customFormat="1" ht="24.2" customHeight="1">
      <c r="A126" s="33"/>
      <c r="B126" s="34"/>
      <c r="C126" s="189" t="s">
        <v>285</v>
      </c>
      <c r="D126" s="189" t="s">
        <v>148</v>
      </c>
      <c r="E126" s="190" t="s">
        <v>266</v>
      </c>
      <c r="F126" s="191" t="s">
        <v>267</v>
      </c>
      <c r="G126" s="192" t="s">
        <v>174</v>
      </c>
      <c r="H126" s="193">
        <v>0.3</v>
      </c>
      <c r="I126" s="194"/>
      <c r="J126" s="195">
        <f>ROUND(I126*H126,2)</f>
        <v>0</v>
      </c>
      <c r="K126" s="196"/>
      <c r="L126" s="38"/>
      <c r="M126" s="197" t="s">
        <v>1</v>
      </c>
      <c r="N126" s="198" t="s">
        <v>39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152</v>
      </c>
      <c r="AT126" s="201" t="s">
        <v>148</v>
      </c>
      <c r="AU126" s="201" t="s">
        <v>84</v>
      </c>
      <c r="AY126" s="16" t="s">
        <v>146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82</v>
      </c>
      <c r="BK126" s="202">
        <f>ROUND(I126*H126,2)</f>
        <v>0</v>
      </c>
      <c r="BL126" s="16" t="s">
        <v>152</v>
      </c>
      <c r="BM126" s="201" t="s">
        <v>701</v>
      </c>
    </row>
    <row r="127" spans="1:65" s="2" customFormat="1" ht="24.2" customHeight="1">
      <c r="A127" s="33"/>
      <c r="B127" s="34"/>
      <c r="C127" s="189" t="s">
        <v>290</v>
      </c>
      <c r="D127" s="189" t="s">
        <v>148</v>
      </c>
      <c r="E127" s="190" t="s">
        <v>271</v>
      </c>
      <c r="F127" s="191" t="s">
        <v>272</v>
      </c>
      <c r="G127" s="192" t="s">
        <v>174</v>
      </c>
      <c r="H127" s="193">
        <v>3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39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152</v>
      </c>
      <c r="AT127" s="201" t="s">
        <v>148</v>
      </c>
      <c r="AU127" s="201" t="s">
        <v>84</v>
      </c>
      <c r="AY127" s="16" t="s">
        <v>146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82</v>
      </c>
      <c r="BK127" s="202">
        <f>ROUND(I127*H127,2)</f>
        <v>0</v>
      </c>
      <c r="BL127" s="16" t="s">
        <v>152</v>
      </c>
      <c r="BM127" s="201" t="s">
        <v>702</v>
      </c>
    </row>
    <row r="128" spans="1:65" s="13" customFormat="1" ht="11.25">
      <c r="B128" s="203"/>
      <c r="C128" s="204"/>
      <c r="D128" s="205" t="s">
        <v>158</v>
      </c>
      <c r="E128" s="204"/>
      <c r="F128" s="207" t="s">
        <v>703</v>
      </c>
      <c r="G128" s="204"/>
      <c r="H128" s="208">
        <v>3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84</v>
      </c>
      <c r="AV128" s="13" t="s">
        <v>84</v>
      </c>
      <c r="AW128" s="13" t="s">
        <v>4</v>
      </c>
      <c r="AX128" s="13" t="s">
        <v>82</v>
      </c>
      <c r="AY128" s="214" t="s">
        <v>146</v>
      </c>
    </row>
    <row r="129" spans="1:65" s="12" customFormat="1" ht="25.9" customHeight="1">
      <c r="B129" s="175"/>
      <c r="C129" s="176"/>
      <c r="D129" s="177" t="s">
        <v>73</v>
      </c>
      <c r="E129" s="178" t="s">
        <v>281</v>
      </c>
      <c r="F129" s="178" t="s">
        <v>282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P130+P133+P150</f>
        <v>0</v>
      </c>
      <c r="Q129" s="183"/>
      <c r="R129" s="184">
        <f>R130+R133+R150</f>
        <v>0.73883670000000001</v>
      </c>
      <c r="S129" s="183"/>
      <c r="T129" s="185">
        <f>T130+T133+T150</f>
        <v>0.3</v>
      </c>
      <c r="AR129" s="186" t="s">
        <v>84</v>
      </c>
      <c r="AT129" s="187" t="s">
        <v>73</v>
      </c>
      <c r="AU129" s="187" t="s">
        <v>74</v>
      </c>
      <c r="AY129" s="186" t="s">
        <v>146</v>
      </c>
      <c r="BK129" s="188">
        <f>BK130+BK133+BK150</f>
        <v>0</v>
      </c>
    </row>
    <row r="130" spans="1:65" s="12" customFormat="1" ht="22.9" customHeight="1">
      <c r="B130" s="175"/>
      <c r="C130" s="176"/>
      <c r="D130" s="177" t="s">
        <v>73</v>
      </c>
      <c r="E130" s="215" t="s">
        <v>416</v>
      </c>
      <c r="F130" s="215" t="s">
        <v>417</v>
      </c>
      <c r="G130" s="176"/>
      <c r="H130" s="176"/>
      <c r="I130" s="179"/>
      <c r="J130" s="216">
        <f>BK130</f>
        <v>0</v>
      </c>
      <c r="K130" s="176"/>
      <c r="L130" s="181"/>
      <c r="M130" s="182"/>
      <c r="N130" s="183"/>
      <c r="O130" s="183"/>
      <c r="P130" s="184">
        <f>SUM(P131:P132)</f>
        <v>0</v>
      </c>
      <c r="Q130" s="183"/>
      <c r="R130" s="184">
        <f>SUM(R131:R132)</f>
        <v>0.08</v>
      </c>
      <c r="S130" s="183"/>
      <c r="T130" s="185">
        <f>SUM(T131:T132)</f>
        <v>0</v>
      </c>
      <c r="AR130" s="186" t="s">
        <v>84</v>
      </c>
      <c r="AT130" s="187" t="s">
        <v>73</v>
      </c>
      <c r="AU130" s="187" t="s">
        <v>82</v>
      </c>
      <c r="AY130" s="186" t="s">
        <v>146</v>
      </c>
      <c r="BK130" s="188">
        <f>SUM(BK131:BK132)</f>
        <v>0</v>
      </c>
    </row>
    <row r="131" spans="1:65" s="2" customFormat="1" ht="24.2" customHeight="1">
      <c r="A131" s="33"/>
      <c r="B131" s="34"/>
      <c r="C131" s="189" t="s">
        <v>176</v>
      </c>
      <c r="D131" s="189" t="s">
        <v>148</v>
      </c>
      <c r="E131" s="190" t="s">
        <v>435</v>
      </c>
      <c r="F131" s="191" t="s">
        <v>436</v>
      </c>
      <c r="G131" s="192" t="s">
        <v>174</v>
      </c>
      <c r="H131" s="193">
        <v>0.08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39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285</v>
      </c>
      <c r="AT131" s="201" t="s">
        <v>148</v>
      </c>
      <c r="AU131" s="201" t="s">
        <v>84</v>
      </c>
      <c r="AY131" s="16" t="s">
        <v>146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82</v>
      </c>
      <c r="BK131" s="202">
        <f>ROUND(I131*H131,2)</f>
        <v>0</v>
      </c>
      <c r="BL131" s="16" t="s">
        <v>285</v>
      </c>
      <c r="BM131" s="201" t="s">
        <v>704</v>
      </c>
    </row>
    <row r="132" spans="1:65" s="2" customFormat="1" ht="16.5" customHeight="1">
      <c r="A132" s="33"/>
      <c r="B132" s="34"/>
      <c r="C132" s="189" t="s">
        <v>237</v>
      </c>
      <c r="D132" s="189" t="s">
        <v>148</v>
      </c>
      <c r="E132" s="190" t="s">
        <v>705</v>
      </c>
      <c r="F132" s="191" t="s">
        <v>706</v>
      </c>
      <c r="G132" s="192" t="s">
        <v>707</v>
      </c>
      <c r="H132" s="193">
        <v>1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39</v>
      </c>
      <c r="O132" s="70"/>
      <c r="P132" s="199">
        <f>O132*H132</f>
        <v>0</v>
      </c>
      <c r="Q132" s="199">
        <v>0.08</v>
      </c>
      <c r="R132" s="199">
        <f>Q132*H132</f>
        <v>0.08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285</v>
      </c>
      <c r="AT132" s="201" t="s">
        <v>148</v>
      </c>
      <c r="AU132" s="201" t="s">
        <v>84</v>
      </c>
      <c r="AY132" s="16" t="s">
        <v>146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82</v>
      </c>
      <c r="BK132" s="202">
        <f>ROUND(I132*H132,2)</f>
        <v>0</v>
      </c>
      <c r="BL132" s="16" t="s">
        <v>285</v>
      </c>
      <c r="BM132" s="201" t="s">
        <v>708</v>
      </c>
    </row>
    <row r="133" spans="1:65" s="12" customFormat="1" ht="22.9" customHeight="1">
      <c r="B133" s="175"/>
      <c r="C133" s="176"/>
      <c r="D133" s="177" t="s">
        <v>73</v>
      </c>
      <c r="E133" s="215" t="s">
        <v>597</v>
      </c>
      <c r="F133" s="215" t="s">
        <v>598</v>
      </c>
      <c r="G133" s="176"/>
      <c r="H133" s="176"/>
      <c r="I133" s="179"/>
      <c r="J133" s="216">
        <f>BK133</f>
        <v>0</v>
      </c>
      <c r="K133" s="176"/>
      <c r="L133" s="181"/>
      <c r="M133" s="182"/>
      <c r="N133" s="183"/>
      <c r="O133" s="183"/>
      <c r="P133" s="184">
        <f>SUM(P134:P149)</f>
        <v>0</v>
      </c>
      <c r="Q133" s="183"/>
      <c r="R133" s="184">
        <f>SUM(R134:R149)</f>
        <v>0.65500000000000003</v>
      </c>
      <c r="S133" s="183"/>
      <c r="T133" s="185">
        <f>SUM(T134:T149)</f>
        <v>0.3</v>
      </c>
      <c r="AR133" s="186" t="s">
        <v>84</v>
      </c>
      <c r="AT133" s="187" t="s">
        <v>73</v>
      </c>
      <c r="AU133" s="187" t="s">
        <v>82</v>
      </c>
      <c r="AY133" s="186" t="s">
        <v>146</v>
      </c>
      <c r="BK133" s="188">
        <f>SUM(BK134:BK149)</f>
        <v>0</v>
      </c>
    </row>
    <row r="134" spans="1:65" s="2" customFormat="1" ht="24.2" customHeight="1">
      <c r="A134" s="33"/>
      <c r="B134" s="34"/>
      <c r="C134" s="189" t="s">
        <v>227</v>
      </c>
      <c r="D134" s="189" t="s">
        <v>148</v>
      </c>
      <c r="E134" s="190" t="s">
        <v>599</v>
      </c>
      <c r="F134" s="191" t="s">
        <v>600</v>
      </c>
      <c r="G134" s="192" t="s">
        <v>174</v>
      </c>
      <c r="H134" s="193">
        <v>0.65500000000000003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39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285</v>
      </c>
      <c r="AT134" s="201" t="s">
        <v>148</v>
      </c>
      <c r="AU134" s="201" t="s">
        <v>84</v>
      </c>
      <c r="AY134" s="16" t="s">
        <v>146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82</v>
      </c>
      <c r="BK134" s="202">
        <f>ROUND(I134*H134,2)</f>
        <v>0</v>
      </c>
      <c r="BL134" s="16" t="s">
        <v>285</v>
      </c>
      <c r="BM134" s="201" t="s">
        <v>709</v>
      </c>
    </row>
    <row r="135" spans="1:65" s="2" customFormat="1" ht="37.9" customHeight="1">
      <c r="A135" s="33"/>
      <c r="B135" s="34"/>
      <c r="C135" s="189" t="s">
        <v>211</v>
      </c>
      <c r="D135" s="189" t="s">
        <v>148</v>
      </c>
      <c r="E135" s="190" t="s">
        <v>710</v>
      </c>
      <c r="F135" s="191" t="s">
        <v>711</v>
      </c>
      <c r="G135" s="192" t="s">
        <v>151</v>
      </c>
      <c r="H135" s="193">
        <v>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39</v>
      </c>
      <c r="O135" s="70"/>
      <c r="P135" s="199">
        <f>O135*H135</f>
        <v>0</v>
      </c>
      <c r="Q135" s="199">
        <v>0.01</v>
      </c>
      <c r="R135" s="199">
        <f>Q135*H135</f>
        <v>0.01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285</v>
      </c>
      <c r="AT135" s="201" t="s">
        <v>148</v>
      </c>
      <c r="AU135" s="201" t="s">
        <v>84</v>
      </c>
      <c r="AY135" s="16" t="s">
        <v>146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82</v>
      </c>
      <c r="BK135" s="202">
        <f>ROUND(I135*H135,2)</f>
        <v>0</v>
      </c>
      <c r="BL135" s="16" t="s">
        <v>285</v>
      </c>
      <c r="BM135" s="201" t="s">
        <v>712</v>
      </c>
    </row>
    <row r="136" spans="1:65" s="2" customFormat="1" ht="29.25">
      <c r="A136" s="33"/>
      <c r="B136" s="34"/>
      <c r="C136" s="35"/>
      <c r="D136" s="205" t="s">
        <v>324</v>
      </c>
      <c r="E136" s="35"/>
      <c r="F136" s="239" t="s">
        <v>713</v>
      </c>
      <c r="G136" s="35"/>
      <c r="H136" s="35"/>
      <c r="I136" s="240"/>
      <c r="J136" s="35"/>
      <c r="K136" s="35"/>
      <c r="L136" s="38"/>
      <c r="M136" s="241"/>
      <c r="N136" s="24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324</v>
      </c>
      <c r="AU136" s="16" t="s">
        <v>84</v>
      </c>
    </row>
    <row r="137" spans="1:65" s="2" customFormat="1" ht="16.5" customHeight="1">
      <c r="A137" s="33"/>
      <c r="B137" s="34"/>
      <c r="C137" s="189" t="s">
        <v>232</v>
      </c>
      <c r="D137" s="189" t="s">
        <v>148</v>
      </c>
      <c r="E137" s="190" t="s">
        <v>714</v>
      </c>
      <c r="F137" s="191" t="s">
        <v>715</v>
      </c>
      <c r="G137" s="192" t="s">
        <v>151</v>
      </c>
      <c r="H137" s="193">
        <v>1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39</v>
      </c>
      <c r="O137" s="70"/>
      <c r="P137" s="199">
        <f>O137*H137</f>
        <v>0</v>
      </c>
      <c r="Q137" s="199">
        <v>1.4999999999999999E-2</v>
      </c>
      <c r="R137" s="199">
        <f>Q137*H137</f>
        <v>1.4999999999999999E-2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285</v>
      </c>
      <c r="AT137" s="201" t="s">
        <v>148</v>
      </c>
      <c r="AU137" s="201" t="s">
        <v>84</v>
      </c>
      <c r="AY137" s="16" t="s">
        <v>146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82</v>
      </c>
      <c r="BK137" s="202">
        <f>ROUND(I137*H137,2)</f>
        <v>0</v>
      </c>
      <c r="BL137" s="16" t="s">
        <v>285</v>
      </c>
      <c r="BM137" s="201" t="s">
        <v>716</v>
      </c>
    </row>
    <row r="138" spans="1:65" s="2" customFormat="1" ht="19.5">
      <c r="A138" s="33"/>
      <c r="B138" s="34"/>
      <c r="C138" s="35"/>
      <c r="D138" s="205" t="s">
        <v>324</v>
      </c>
      <c r="E138" s="35"/>
      <c r="F138" s="239" t="s">
        <v>717</v>
      </c>
      <c r="G138" s="35"/>
      <c r="H138" s="35"/>
      <c r="I138" s="240"/>
      <c r="J138" s="35"/>
      <c r="K138" s="35"/>
      <c r="L138" s="38"/>
      <c r="M138" s="241"/>
      <c r="N138" s="24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324</v>
      </c>
      <c r="AU138" s="16" t="s">
        <v>84</v>
      </c>
    </row>
    <row r="139" spans="1:65" s="2" customFormat="1" ht="37.9" customHeight="1">
      <c r="A139" s="33"/>
      <c r="B139" s="34"/>
      <c r="C139" s="189" t="s">
        <v>84</v>
      </c>
      <c r="D139" s="189" t="s">
        <v>148</v>
      </c>
      <c r="E139" s="190" t="s">
        <v>718</v>
      </c>
      <c r="F139" s="191" t="s">
        <v>719</v>
      </c>
      <c r="G139" s="192" t="s">
        <v>151</v>
      </c>
      <c r="H139" s="193">
        <v>1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39</v>
      </c>
      <c r="O139" s="70"/>
      <c r="P139" s="199">
        <f>O139*H139</f>
        <v>0</v>
      </c>
      <c r="Q139" s="199">
        <v>0.05</v>
      </c>
      <c r="R139" s="199">
        <f>Q139*H139</f>
        <v>0.05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285</v>
      </c>
      <c r="AT139" s="201" t="s">
        <v>148</v>
      </c>
      <c r="AU139" s="201" t="s">
        <v>84</v>
      </c>
      <c r="AY139" s="16" t="s">
        <v>146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82</v>
      </c>
      <c r="BK139" s="202">
        <f>ROUND(I139*H139,2)</f>
        <v>0</v>
      </c>
      <c r="BL139" s="16" t="s">
        <v>285</v>
      </c>
      <c r="BM139" s="201" t="s">
        <v>720</v>
      </c>
    </row>
    <row r="140" spans="1:65" s="2" customFormat="1" ht="19.5">
      <c r="A140" s="33"/>
      <c r="B140" s="34"/>
      <c r="C140" s="35"/>
      <c r="D140" s="205" t="s">
        <v>324</v>
      </c>
      <c r="E140" s="35"/>
      <c r="F140" s="239" t="s">
        <v>717</v>
      </c>
      <c r="G140" s="35"/>
      <c r="H140" s="35"/>
      <c r="I140" s="240"/>
      <c r="J140" s="35"/>
      <c r="K140" s="35"/>
      <c r="L140" s="38"/>
      <c r="M140" s="241"/>
      <c r="N140" s="24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324</v>
      </c>
      <c r="AU140" s="16" t="s">
        <v>84</v>
      </c>
    </row>
    <row r="141" spans="1:65" s="2" customFormat="1" ht="21.75" customHeight="1">
      <c r="A141" s="33"/>
      <c r="B141" s="34"/>
      <c r="C141" s="189" t="s">
        <v>216</v>
      </c>
      <c r="D141" s="189" t="s">
        <v>148</v>
      </c>
      <c r="E141" s="190" t="s">
        <v>721</v>
      </c>
      <c r="F141" s="191" t="s">
        <v>722</v>
      </c>
      <c r="G141" s="192" t="s">
        <v>151</v>
      </c>
      <c r="H141" s="193">
        <v>1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39</v>
      </c>
      <c r="O141" s="70"/>
      <c r="P141" s="199">
        <f>O141*H141</f>
        <v>0</v>
      </c>
      <c r="Q141" s="199">
        <v>0.2</v>
      </c>
      <c r="R141" s="199">
        <f>Q141*H141</f>
        <v>0.2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285</v>
      </c>
      <c r="AT141" s="201" t="s">
        <v>148</v>
      </c>
      <c r="AU141" s="201" t="s">
        <v>84</v>
      </c>
      <c r="AY141" s="16" t="s">
        <v>146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82</v>
      </c>
      <c r="BK141" s="202">
        <f>ROUND(I141*H141,2)</f>
        <v>0</v>
      </c>
      <c r="BL141" s="16" t="s">
        <v>285</v>
      </c>
      <c r="BM141" s="201" t="s">
        <v>723</v>
      </c>
    </row>
    <row r="142" spans="1:65" s="2" customFormat="1" ht="107.25">
      <c r="A142" s="33"/>
      <c r="B142" s="34"/>
      <c r="C142" s="35"/>
      <c r="D142" s="205" t="s">
        <v>324</v>
      </c>
      <c r="E142" s="35"/>
      <c r="F142" s="239" t="s">
        <v>724</v>
      </c>
      <c r="G142" s="35"/>
      <c r="H142" s="35"/>
      <c r="I142" s="240"/>
      <c r="J142" s="35"/>
      <c r="K142" s="35"/>
      <c r="L142" s="38"/>
      <c r="M142" s="241"/>
      <c r="N142" s="24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324</v>
      </c>
      <c r="AU142" s="16" t="s">
        <v>84</v>
      </c>
    </row>
    <row r="143" spans="1:65" s="2" customFormat="1" ht="24.2" customHeight="1">
      <c r="A143" s="33"/>
      <c r="B143" s="34"/>
      <c r="C143" s="189" t="s">
        <v>242</v>
      </c>
      <c r="D143" s="189" t="s">
        <v>148</v>
      </c>
      <c r="E143" s="190" t="s">
        <v>725</v>
      </c>
      <c r="F143" s="191" t="s">
        <v>726</v>
      </c>
      <c r="G143" s="192" t="s">
        <v>151</v>
      </c>
      <c r="H143" s="193">
        <v>1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39</v>
      </c>
      <c r="O143" s="70"/>
      <c r="P143" s="199">
        <f>O143*H143</f>
        <v>0</v>
      </c>
      <c r="Q143" s="199">
        <v>0.08</v>
      </c>
      <c r="R143" s="199">
        <f>Q143*H143</f>
        <v>0.08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285</v>
      </c>
      <c r="AT143" s="201" t="s">
        <v>148</v>
      </c>
      <c r="AU143" s="201" t="s">
        <v>84</v>
      </c>
      <c r="AY143" s="16" t="s">
        <v>146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82</v>
      </c>
      <c r="BK143" s="202">
        <f>ROUND(I143*H143,2)</f>
        <v>0</v>
      </c>
      <c r="BL143" s="16" t="s">
        <v>285</v>
      </c>
      <c r="BM143" s="201" t="s">
        <v>727</v>
      </c>
    </row>
    <row r="144" spans="1:65" s="2" customFormat="1" ht="68.25">
      <c r="A144" s="33"/>
      <c r="B144" s="34"/>
      <c r="C144" s="35"/>
      <c r="D144" s="205" t="s">
        <v>324</v>
      </c>
      <c r="E144" s="35"/>
      <c r="F144" s="239" t="s">
        <v>728</v>
      </c>
      <c r="G144" s="35"/>
      <c r="H144" s="35"/>
      <c r="I144" s="240"/>
      <c r="J144" s="35"/>
      <c r="K144" s="35"/>
      <c r="L144" s="38"/>
      <c r="M144" s="241"/>
      <c r="N144" s="24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324</v>
      </c>
      <c r="AU144" s="16" t="s">
        <v>84</v>
      </c>
    </row>
    <row r="145" spans="1:65" s="2" customFormat="1" ht="37.9" customHeight="1">
      <c r="A145" s="33"/>
      <c r="B145" s="34"/>
      <c r="C145" s="189" t="s">
        <v>194</v>
      </c>
      <c r="D145" s="189" t="s">
        <v>148</v>
      </c>
      <c r="E145" s="190" t="s">
        <v>729</v>
      </c>
      <c r="F145" s="191" t="s">
        <v>730</v>
      </c>
      <c r="G145" s="192" t="s">
        <v>151</v>
      </c>
      <c r="H145" s="193">
        <v>1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39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0.3</v>
      </c>
      <c r="T145" s="200">
        <f>S145*H145</f>
        <v>0.3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285</v>
      </c>
      <c r="AT145" s="201" t="s">
        <v>148</v>
      </c>
      <c r="AU145" s="201" t="s">
        <v>84</v>
      </c>
      <c r="AY145" s="16" t="s">
        <v>146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82</v>
      </c>
      <c r="BK145" s="202">
        <f>ROUND(I145*H145,2)</f>
        <v>0</v>
      </c>
      <c r="BL145" s="16" t="s">
        <v>285</v>
      </c>
      <c r="BM145" s="201" t="s">
        <v>731</v>
      </c>
    </row>
    <row r="146" spans="1:65" s="2" customFormat="1" ht="16.5" customHeight="1">
      <c r="A146" s="33"/>
      <c r="B146" s="34"/>
      <c r="C146" s="189" t="s">
        <v>199</v>
      </c>
      <c r="D146" s="189" t="s">
        <v>148</v>
      </c>
      <c r="E146" s="190" t="s">
        <v>732</v>
      </c>
      <c r="F146" s="191" t="s">
        <v>733</v>
      </c>
      <c r="G146" s="192" t="s">
        <v>151</v>
      </c>
      <c r="H146" s="193">
        <v>2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39</v>
      </c>
      <c r="O146" s="70"/>
      <c r="P146" s="199">
        <f>O146*H146</f>
        <v>0</v>
      </c>
      <c r="Q146" s="199">
        <v>0.1</v>
      </c>
      <c r="R146" s="199">
        <f>Q146*H146</f>
        <v>0.2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285</v>
      </c>
      <c r="AT146" s="201" t="s">
        <v>148</v>
      </c>
      <c r="AU146" s="201" t="s">
        <v>84</v>
      </c>
      <c r="AY146" s="16" t="s">
        <v>146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82</v>
      </c>
      <c r="BK146" s="202">
        <f>ROUND(I146*H146,2)</f>
        <v>0</v>
      </c>
      <c r="BL146" s="16" t="s">
        <v>285</v>
      </c>
      <c r="BM146" s="201" t="s">
        <v>734</v>
      </c>
    </row>
    <row r="147" spans="1:65" s="2" customFormat="1" ht="19.5">
      <c r="A147" s="33"/>
      <c r="B147" s="34"/>
      <c r="C147" s="35"/>
      <c r="D147" s="205" t="s">
        <v>324</v>
      </c>
      <c r="E147" s="35"/>
      <c r="F147" s="239" t="s">
        <v>717</v>
      </c>
      <c r="G147" s="35"/>
      <c r="H147" s="35"/>
      <c r="I147" s="240"/>
      <c r="J147" s="35"/>
      <c r="K147" s="35"/>
      <c r="L147" s="38"/>
      <c r="M147" s="241"/>
      <c r="N147" s="24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324</v>
      </c>
      <c r="AU147" s="16" t="s">
        <v>84</v>
      </c>
    </row>
    <row r="148" spans="1:65" s="2" customFormat="1" ht="49.15" customHeight="1">
      <c r="A148" s="33"/>
      <c r="B148" s="34"/>
      <c r="C148" s="189" t="s">
        <v>207</v>
      </c>
      <c r="D148" s="189" t="s">
        <v>148</v>
      </c>
      <c r="E148" s="190" t="s">
        <v>735</v>
      </c>
      <c r="F148" s="191" t="s">
        <v>736</v>
      </c>
      <c r="G148" s="192" t="s">
        <v>707</v>
      </c>
      <c r="H148" s="193">
        <v>1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39</v>
      </c>
      <c r="O148" s="70"/>
      <c r="P148" s="199">
        <f>O148*H148</f>
        <v>0</v>
      </c>
      <c r="Q148" s="199">
        <v>0.1</v>
      </c>
      <c r="R148" s="199">
        <f>Q148*H148</f>
        <v>0.1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285</v>
      </c>
      <c r="AT148" s="201" t="s">
        <v>148</v>
      </c>
      <c r="AU148" s="201" t="s">
        <v>84</v>
      </c>
      <c r="AY148" s="16" t="s">
        <v>146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82</v>
      </c>
      <c r="BK148" s="202">
        <f>ROUND(I148*H148,2)</f>
        <v>0</v>
      </c>
      <c r="BL148" s="16" t="s">
        <v>285</v>
      </c>
      <c r="BM148" s="201" t="s">
        <v>737</v>
      </c>
    </row>
    <row r="149" spans="1:65" s="2" customFormat="1" ht="39">
      <c r="A149" s="33"/>
      <c r="B149" s="34"/>
      <c r="C149" s="35"/>
      <c r="D149" s="205" t="s">
        <v>324</v>
      </c>
      <c r="E149" s="35"/>
      <c r="F149" s="239" t="s">
        <v>738</v>
      </c>
      <c r="G149" s="35"/>
      <c r="H149" s="35"/>
      <c r="I149" s="240"/>
      <c r="J149" s="35"/>
      <c r="K149" s="35"/>
      <c r="L149" s="38"/>
      <c r="M149" s="241"/>
      <c r="N149" s="24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324</v>
      </c>
      <c r="AU149" s="16" t="s">
        <v>84</v>
      </c>
    </row>
    <row r="150" spans="1:65" s="12" customFormat="1" ht="22.9" customHeight="1">
      <c r="B150" s="175"/>
      <c r="C150" s="176"/>
      <c r="D150" s="177" t="s">
        <v>73</v>
      </c>
      <c r="E150" s="215" t="s">
        <v>438</v>
      </c>
      <c r="F150" s="215" t="s">
        <v>439</v>
      </c>
      <c r="G150" s="176"/>
      <c r="H150" s="176"/>
      <c r="I150" s="179"/>
      <c r="J150" s="216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3.8367000000000002E-3</v>
      </c>
      <c r="S150" s="183"/>
      <c r="T150" s="185">
        <f>SUM(T151:T153)</f>
        <v>0</v>
      </c>
      <c r="AR150" s="186" t="s">
        <v>84</v>
      </c>
      <c r="AT150" s="187" t="s">
        <v>73</v>
      </c>
      <c r="AU150" s="187" t="s">
        <v>82</v>
      </c>
      <c r="AY150" s="186" t="s">
        <v>146</v>
      </c>
      <c r="BK150" s="188">
        <f>SUM(BK151:BK153)</f>
        <v>0</v>
      </c>
    </row>
    <row r="151" spans="1:65" s="2" customFormat="1" ht="24.2" customHeight="1">
      <c r="A151" s="33"/>
      <c r="B151" s="34"/>
      <c r="C151" s="189" t="s">
        <v>186</v>
      </c>
      <c r="D151" s="189" t="s">
        <v>148</v>
      </c>
      <c r="E151" s="190" t="s">
        <v>739</v>
      </c>
      <c r="F151" s="191" t="s">
        <v>740</v>
      </c>
      <c r="G151" s="192" t="s">
        <v>202</v>
      </c>
      <c r="H151" s="193">
        <v>13.23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39</v>
      </c>
      <c r="O151" s="70"/>
      <c r="P151" s="199">
        <f>O151*H151</f>
        <v>0</v>
      </c>
      <c r="Q151" s="199">
        <v>1.7000000000000001E-4</v>
      </c>
      <c r="R151" s="199">
        <f>Q151*H151</f>
        <v>2.2491000000000004E-3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285</v>
      </c>
      <c r="AT151" s="201" t="s">
        <v>148</v>
      </c>
      <c r="AU151" s="201" t="s">
        <v>84</v>
      </c>
      <c r="AY151" s="16" t="s">
        <v>146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82</v>
      </c>
      <c r="BK151" s="202">
        <f>ROUND(I151*H151,2)</f>
        <v>0</v>
      </c>
      <c r="BL151" s="16" t="s">
        <v>285</v>
      </c>
      <c r="BM151" s="201" t="s">
        <v>741</v>
      </c>
    </row>
    <row r="152" spans="1:65" s="13" customFormat="1" ht="11.25">
      <c r="B152" s="203"/>
      <c r="C152" s="204"/>
      <c r="D152" s="205" t="s">
        <v>158</v>
      </c>
      <c r="E152" s="206" t="s">
        <v>1</v>
      </c>
      <c r="F152" s="207" t="s">
        <v>742</v>
      </c>
      <c r="G152" s="204"/>
      <c r="H152" s="208">
        <v>13.23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158</v>
      </c>
      <c r="AU152" s="214" t="s">
        <v>84</v>
      </c>
      <c r="AV152" s="13" t="s">
        <v>84</v>
      </c>
      <c r="AW152" s="13" t="s">
        <v>30</v>
      </c>
      <c r="AX152" s="13" t="s">
        <v>82</v>
      </c>
      <c r="AY152" s="214" t="s">
        <v>146</v>
      </c>
    </row>
    <row r="153" spans="1:65" s="2" customFormat="1" ht="24.2" customHeight="1">
      <c r="A153" s="33"/>
      <c r="B153" s="34"/>
      <c r="C153" s="189" t="s">
        <v>527</v>
      </c>
      <c r="D153" s="189" t="s">
        <v>148</v>
      </c>
      <c r="E153" s="190" t="s">
        <v>743</v>
      </c>
      <c r="F153" s="191" t="s">
        <v>744</v>
      </c>
      <c r="G153" s="192" t="s">
        <v>202</v>
      </c>
      <c r="H153" s="193">
        <v>13.23</v>
      </c>
      <c r="I153" s="194"/>
      <c r="J153" s="195">
        <f>ROUND(I153*H153,2)</f>
        <v>0</v>
      </c>
      <c r="K153" s="196"/>
      <c r="L153" s="38"/>
      <c r="M153" s="247" t="s">
        <v>1</v>
      </c>
      <c r="N153" s="248" t="s">
        <v>39</v>
      </c>
      <c r="O153" s="245"/>
      <c r="P153" s="249">
        <f>O153*H153</f>
        <v>0</v>
      </c>
      <c r="Q153" s="249">
        <v>1.2E-4</v>
      </c>
      <c r="R153" s="249">
        <f>Q153*H153</f>
        <v>1.5876E-3</v>
      </c>
      <c r="S153" s="249">
        <v>0</v>
      </c>
      <c r="T153" s="25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285</v>
      </c>
      <c r="AT153" s="201" t="s">
        <v>148</v>
      </c>
      <c r="AU153" s="201" t="s">
        <v>84</v>
      </c>
      <c r="AY153" s="16" t="s">
        <v>146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82</v>
      </c>
      <c r="BK153" s="202">
        <f>ROUND(I153*H153,2)</f>
        <v>0</v>
      </c>
      <c r="BL153" s="16" t="s">
        <v>285</v>
      </c>
      <c r="BM153" s="201" t="s">
        <v>745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j7LYGgIp+SswdPdUeCN2JWeECgr174Qcb5OQCLZrM+dHDxrfCIxaAgFEboH37eO2A4PoU/6JUac2D3Hts8hOHw==" saltValue="T+J3rwaCUBXD/9NteJhnifs3dvPZvh+OTmF28bArGhwjdKrcdkAUjqxe3KtXew2X3I5K6qK95GONFlzfCNYtuw==" spinCount="100000" sheet="1" objects="1" scenarios="1" formatColumns="0" formatRows="0" autoFilter="0"/>
  <autoFilter ref="C121:K15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100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1" customFormat="1" ht="12" customHeight="1">
      <c r="B8" s="19"/>
      <c r="D8" s="118" t="s">
        <v>105</v>
      </c>
      <c r="L8" s="19"/>
    </row>
    <row r="9" spans="1:46" s="2" customFormat="1" ht="16.5" customHeight="1">
      <c r="A9" s="33"/>
      <c r="B9" s="38"/>
      <c r="C9" s="33"/>
      <c r="D9" s="33"/>
      <c r="E9" s="298" t="s">
        <v>746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747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0" t="s">
        <v>748</v>
      </c>
      <c r="F11" s="301"/>
      <c r="G11" s="301"/>
      <c r="H11" s="30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13. 8. 2021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2" t="str">
        <f>'Rekapitulace stavby'!E14</f>
        <v>Vyplň údaj</v>
      </c>
      <c r="F20" s="303"/>
      <c r="G20" s="303"/>
      <c r="H20" s="303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32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4" t="s">
        <v>1</v>
      </c>
      <c r="F29" s="304"/>
      <c r="G29" s="304"/>
      <c r="H29" s="304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ROUND(J130,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38</v>
      </c>
      <c r="E35" s="118" t="s">
        <v>39</v>
      </c>
      <c r="F35" s="128">
        <f>ROUND((SUM(BE130:BE223)),  2)</f>
        <v>0</v>
      </c>
      <c r="G35" s="33"/>
      <c r="H35" s="33"/>
      <c r="I35" s="129">
        <v>0.21</v>
      </c>
      <c r="J35" s="128">
        <f>ROUND(((SUM(BE130:BE223))*I35),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40</v>
      </c>
      <c r="F36" s="128">
        <f>ROUND((SUM(BF130:BF223)),  2)</f>
        <v>0</v>
      </c>
      <c r="G36" s="33"/>
      <c r="H36" s="33"/>
      <c r="I36" s="129">
        <v>0.15</v>
      </c>
      <c r="J36" s="128">
        <f>ROUND(((SUM(BF130:BF223))*I36),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ROUND((SUM(BG130:BG223)),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42</v>
      </c>
      <c r="F38" s="128">
        <f>ROUND((SUM(BH130:BH223)),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43</v>
      </c>
      <c r="F39" s="128">
        <f>ROUND((SUM(BI130:BI223)),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5" t="s">
        <v>746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747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3" t="str">
        <f>E11</f>
        <v>05a - Vodovod a kanalizace</v>
      </c>
      <c r="F89" s="307"/>
      <c r="G89" s="307"/>
      <c r="H89" s="30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13. 8. 2021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>Ing. Miloš Kudrnovský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108</v>
      </c>
      <c r="D96" s="149"/>
      <c r="E96" s="149"/>
      <c r="F96" s="149"/>
      <c r="G96" s="149"/>
      <c r="H96" s="149"/>
      <c r="I96" s="149"/>
      <c r="J96" s="150" t="s">
        <v>109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110</v>
      </c>
      <c r="D98" s="35"/>
      <c r="E98" s="35"/>
      <c r="F98" s="35"/>
      <c r="G98" s="35"/>
      <c r="H98" s="35"/>
      <c r="I98" s="35"/>
      <c r="J98" s="83">
        <f>J130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111</v>
      </c>
    </row>
    <row r="99" spans="1:47" s="9" customFormat="1" ht="24.95" customHeight="1">
      <c r="B99" s="152"/>
      <c r="C99" s="153"/>
      <c r="D99" s="154" t="s">
        <v>112</v>
      </c>
      <c r="E99" s="155"/>
      <c r="F99" s="155"/>
      <c r="G99" s="155"/>
      <c r="H99" s="155"/>
      <c r="I99" s="155"/>
      <c r="J99" s="156">
        <f>J131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113</v>
      </c>
      <c r="E100" s="160"/>
      <c r="F100" s="160"/>
      <c r="G100" s="160"/>
      <c r="H100" s="160"/>
      <c r="I100" s="160"/>
      <c r="J100" s="161">
        <f>J138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J165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118</v>
      </c>
      <c r="E102" s="160"/>
      <c r="F102" s="160"/>
      <c r="G102" s="160"/>
      <c r="H102" s="160"/>
      <c r="I102" s="160"/>
      <c r="J102" s="161">
        <f>J172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749</v>
      </c>
      <c r="E103" s="160"/>
      <c r="F103" s="160"/>
      <c r="G103" s="160"/>
      <c r="H103" s="160"/>
      <c r="I103" s="160"/>
      <c r="J103" s="161">
        <f>J175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480</v>
      </c>
      <c r="E104" s="160"/>
      <c r="F104" s="160"/>
      <c r="G104" s="160"/>
      <c r="H104" s="160"/>
      <c r="I104" s="160"/>
      <c r="J104" s="161">
        <f>J192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121</v>
      </c>
      <c r="E105" s="155"/>
      <c r="F105" s="155"/>
      <c r="G105" s="155"/>
      <c r="H105" s="155"/>
      <c r="I105" s="155"/>
      <c r="J105" s="156">
        <f>J199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750</v>
      </c>
      <c r="E106" s="160"/>
      <c r="F106" s="160"/>
      <c r="G106" s="160"/>
      <c r="H106" s="160"/>
      <c r="I106" s="160"/>
      <c r="J106" s="161">
        <f>J200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751</v>
      </c>
      <c r="E107" s="160"/>
      <c r="F107" s="160"/>
      <c r="G107" s="160"/>
      <c r="H107" s="160"/>
      <c r="I107" s="160"/>
      <c r="J107" s="161">
        <f>J208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752</v>
      </c>
      <c r="E108" s="160"/>
      <c r="F108" s="160"/>
      <c r="G108" s="160"/>
      <c r="H108" s="160"/>
      <c r="I108" s="160"/>
      <c r="J108" s="161">
        <f>J219</f>
        <v>0</v>
      </c>
      <c r="K108" s="103"/>
      <c r="L108" s="162"/>
    </row>
    <row r="109" spans="1:47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24.95" customHeight="1">
      <c r="A115" s="33"/>
      <c r="B115" s="34"/>
      <c r="C115" s="22" t="s">
        <v>131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6.25" customHeight="1">
      <c r="A118" s="33"/>
      <c r="B118" s="34"/>
      <c r="C118" s="35"/>
      <c r="D118" s="35"/>
      <c r="E118" s="305" t="str">
        <f>E7</f>
        <v>Rekonstrukce a zvelebení dvora budovy Českého rozhlasu Hradec Králové</v>
      </c>
      <c r="F118" s="306"/>
      <c r="G118" s="306"/>
      <c r="H118" s="30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1" customFormat="1" ht="12" customHeight="1">
      <c r="B119" s="20"/>
      <c r="C119" s="28" t="s">
        <v>105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pans="1:31" s="2" customFormat="1" ht="16.5" customHeight="1">
      <c r="A120" s="33"/>
      <c r="B120" s="34"/>
      <c r="C120" s="35"/>
      <c r="D120" s="35"/>
      <c r="E120" s="305" t="s">
        <v>746</v>
      </c>
      <c r="F120" s="307"/>
      <c r="G120" s="307"/>
      <c r="H120" s="307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747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53" t="str">
        <f>E11</f>
        <v>05a - Vodovod a kanalizace</v>
      </c>
      <c r="F122" s="307"/>
      <c r="G122" s="307"/>
      <c r="H122" s="307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5"/>
      <c r="E124" s="35"/>
      <c r="F124" s="26" t="str">
        <f>F14</f>
        <v xml:space="preserve"> </v>
      </c>
      <c r="G124" s="35"/>
      <c r="H124" s="35"/>
      <c r="I124" s="28" t="s">
        <v>22</v>
      </c>
      <c r="J124" s="65" t="str">
        <f>IF(J14="","",J14)</f>
        <v>13. 8. 2021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24</v>
      </c>
      <c r="D126" s="35"/>
      <c r="E126" s="35"/>
      <c r="F126" s="26" t="str">
        <f>E17</f>
        <v xml:space="preserve"> </v>
      </c>
      <c r="G126" s="35"/>
      <c r="H126" s="35"/>
      <c r="I126" s="28" t="s">
        <v>29</v>
      </c>
      <c r="J126" s="31" t="str">
        <f>E23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27</v>
      </c>
      <c r="D127" s="35"/>
      <c r="E127" s="35"/>
      <c r="F127" s="26" t="str">
        <f>IF(E20="","",E20)</f>
        <v>Vyplň údaj</v>
      </c>
      <c r="G127" s="35"/>
      <c r="H127" s="35"/>
      <c r="I127" s="28" t="s">
        <v>31</v>
      </c>
      <c r="J127" s="31" t="str">
        <f>E26</f>
        <v>Ing. Miloš Kudrnovský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63"/>
      <c r="B129" s="164"/>
      <c r="C129" s="165" t="s">
        <v>132</v>
      </c>
      <c r="D129" s="166" t="s">
        <v>59</v>
      </c>
      <c r="E129" s="166" t="s">
        <v>55</v>
      </c>
      <c r="F129" s="166" t="s">
        <v>56</v>
      </c>
      <c r="G129" s="166" t="s">
        <v>133</v>
      </c>
      <c r="H129" s="166" t="s">
        <v>134</v>
      </c>
      <c r="I129" s="166" t="s">
        <v>135</v>
      </c>
      <c r="J129" s="167" t="s">
        <v>109</v>
      </c>
      <c r="K129" s="168" t="s">
        <v>136</v>
      </c>
      <c r="L129" s="169"/>
      <c r="M129" s="74" t="s">
        <v>1</v>
      </c>
      <c r="N129" s="75" t="s">
        <v>38</v>
      </c>
      <c r="O129" s="75" t="s">
        <v>137</v>
      </c>
      <c r="P129" s="75" t="s">
        <v>138</v>
      </c>
      <c r="Q129" s="75" t="s">
        <v>139</v>
      </c>
      <c r="R129" s="75" t="s">
        <v>140</v>
      </c>
      <c r="S129" s="75" t="s">
        <v>141</v>
      </c>
      <c r="T129" s="76" t="s">
        <v>142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</row>
    <row r="130" spans="1:65" s="2" customFormat="1" ht="22.9" customHeight="1">
      <c r="A130" s="33"/>
      <c r="B130" s="34"/>
      <c r="C130" s="81" t="s">
        <v>143</v>
      </c>
      <c r="D130" s="35"/>
      <c r="E130" s="35"/>
      <c r="F130" s="35"/>
      <c r="G130" s="35"/>
      <c r="H130" s="35"/>
      <c r="I130" s="35"/>
      <c r="J130" s="170">
        <f>BK130</f>
        <v>0</v>
      </c>
      <c r="K130" s="35"/>
      <c r="L130" s="38"/>
      <c r="M130" s="77"/>
      <c r="N130" s="171"/>
      <c r="O130" s="78"/>
      <c r="P130" s="172">
        <f>P131+P199</f>
        <v>0</v>
      </c>
      <c r="Q130" s="78"/>
      <c r="R130" s="172">
        <f>R131+R199</f>
        <v>11.866615300000001</v>
      </c>
      <c r="S130" s="78"/>
      <c r="T130" s="173">
        <f>T131+T199</f>
        <v>1.6863600000000001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73</v>
      </c>
      <c r="AU130" s="16" t="s">
        <v>111</v>
      </c>
      <c r="BK130" s="174">
        <f>BK131+BK199</f>
        <v>0</v>
      </c>
    </row>
    <row r="131" spans="1:65" s="12" customFormat="1" ht="25.9" customHeight="1">
      <c r="B131" s="175"/>
      <c r="C131" s="176"/>
      <c r="D131" s="177" t="s">
        <v>73</v>
      </c>
      <c r="E131" s="178" t="s">
        <v>144</v>
      </c>
      <c r="F131" s="178" t="s">
        <v>145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P132+SUM(P133:P138)+P165+P172+P175+P192</f>
        <v>0</v>
      </c>
      <c r="Q131" s="183"/>
      <c r="R131" s="184">
        <f>R132+SUM(R133:R138)+R165+R172+R175+R192</f>
        <v>11.720842300000001</v>
      </c>
      <c r="S131" s="183"/>
      <c r="T131" s="185">
        <f>T132+SUM(T133:T138)+T165+T172+T175+T192</f>
        <v>1.04556</v>
      </c>
      <c r="AR131" s="186" t="s">
        <v>82</v>
      </c>
      <c r="AT131" s="187" t="s">
        <v>73</v>
      </c>
      <c r="AU131" s="187" t="s">
        <v>74</v>
      </c>
      <c r="AY131" s="186" t="s">
        <v>146</v>
      </c>
      <c r="BK131" s="188">
        <f>BK132+SUM(BK133:BK138)+BK165+BK172+BK175+BK192</f>
        <v>0</v>
      </c>
    </row>
    <row r="132" spans="1:65" s="2" customFormat="1" ht="16.5" customHeight="1">
      <c r="A132" s="33"/>
      <c r="B132" s="34"/>
      <c r="C132" s="189" t="s">
        <v>382</v>
      </c>
      <c r="D132" s="189" t="s">
        <v>148</v>
      </c>
      <c r="E132" s="190" t="s">
        <v>753</v>
      </c>
      <c r="F132" s="191" t="s">
        <v>754</v>
      </c>
      <c r="G132" s="192" t="s">
        <v>755</v>
      </c>
      <c r="H132" s="193">
        <v>1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39</v>
      </c>
      <c r="O132" s="70"/>
      <c r="P132" s="199">
        <f>O132*H132</f>
        <v>0</v>
      </c>
      <c r="Q132" s="199">
        <v>8.3000000000000001E-4</v>
      </c>
      <c r="R132" s="199">
        <f>Q132*H132</f>
        <v>8.3000000000000001E-4</v>
      </c>
      <c r="S132" s="199">
        <v>4.0000000000000003E-5</v>
      </c>
      <c r="T132" s="200">
        <f>S132*H132</f>
        <v>4.0000000000000003E-5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152</v>
      </c>
      <c r="AT132" s="201" t="s">
        <v>148</v>
      </c>
      <c r="AU132" s="201" t="s">
        <v>82</v>
      </c>
      <c r="AY132" s="16" t="s">
        <v>146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82</v>
      </c>
      <c r="BK132" s="202">
        <f>ROUND(I132*H132,2)</f>
        <v>0</v>
      </c>
      <c r="BL132" s="16" t="s">
        <v>152</v>
      </c>
      <c r="BM132" s="201" t="s">
        <v>756</v>
      </c>
    </row>
    <row r="133" spans="1:65" s="2" customFormat="1" ht="24.2" customHeight="1">
      <c r="A133" s="33"/>
      <c r="B133" s="34"/>
      <c r="C133" s="189" t="s">
        <v>426</v>
      </c>
      <c r="D133" s="189" t="s">
        <v>148</v>
      </c>
      <c r="E133" s="190" t="s">
        <v>584</v>
      </c>
      <c r="F133" s="191" t="s">
        <v>585</v>
      </c>
      <c r="G133" s="192" t="s">
        <v>174</v>
      </c>
      <c r="H133" s="193">
        <v>1.6859999999999999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39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152</v>
      </c>
      <c r="AT133" s="201" t="s">
        <v>148</v>
      </c>
      <c r="AU133" s="201" t="s">
        <v>82</v>
      </c>
      <c r="AY133" s="16" t="s">
        <v>146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82</v>
      </c>
      <c r="BK133" s="202">
        <f>ROUND(I133*H133,2)</f>
        <v>0</v>
      </c>
      <c r="BL133" s="16" t="s">
        <v>152</v>
      </c>
      <c r="BM133" s="201" t="s">
        <v>757</v>
      </c>
    </row>
    <row r="134" spans="1:65" s="2" customFormat="1" ht="24.2" customHeight="1">
      <c r="A134" s="33"/>
      <c r="B134" s="34"/>
      <c r="C134" s="189" t="s">
        <v>430</v>
      </c>
      <c r="D134" s="189" t="s">
        <v>148</v>
      </c>
      <c r="E134" s="190" t="s">
        <v>266</v>
      </c>
      <c r="F134" s="191" t="s">
        <v>267</v>
      </c>
      <c r="G134" s="192" t="s">
        <v>174</v>
      </c>
      <c r="H134" s="193">
        <v>1.6859999999999999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39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152</v>
      </c>
      <c r="AT134" s="201" t="s">
        <v>148</v>
      </c>
      <c r="AU134" s="201" t="s">
        <v>82</v>
      </c>
      <c r="AY134" s="16" t="s">
        <v>146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82</v>
      </c>
      <c r="BK134" s="202">
        <f>ROUND(I134*H134,2)</f>
        <v>0</v>
      </c>
      <c r="BL134" s="16" t="s">
        <v>152</v>
      </c>
      <c r="BM134" s="201" t="s">
        <v>758</v>
      </c>
    </row>
    <row r="135" spans="1:65" s="2" customFormat="1" ht="24.2" customHeight="1">
      <c r="A135" s="33"/>
      <c r="B135" s="34"/>
      <c r="C135" s="189" t="s">
        <v>265</v>
      </c>
      <c r="D135" s="189" t="s">
        <v>148</v>
      </c>
      <c r="E135" s="190" t="s">
        <v>271</v>
      </c>
      <c r="F135" s="191" t="s">
        <v>272</v>
      </c>
      <c r="G135" s="192" t="s">
        <v>174</v>
      </c>
      <c r="H135" s="193">
        <v>16.86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39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152</v>
      </c>
      <c r="AT135" s="201" t="s">
        <v>148</v>
      </c>
      <c r="AU135" s="201" t="s">
        <v>82</v>
      </c>
      <c r="AY135" s="16" t="s">
        <v>146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82</v>
      </c>
      <c r="BK135" s="202">
        <f>ROUND(I135*H135,2)</f>
        <v>0</v>
      </c>
      <c r="BL135" s="16" t="s">
        <v>152</v>
      </c>
      <c r="BM135" s="201" t="s">
        <v>759</v>
      </c>
    </row>
    <row r="136" spans="1:65" s="13" customFormat="1" ht="11.25">
      <c r="B136" s="203"/>
      <c r="C136" s="204"/>
      <c r="D136" s="205" t="s">
        <v>158</v>
      </c>
      <c r="E136" s="204"/>
      <c r="F136" s="207" t="s">
        <v>760</v>
      </c>
      <c r="G136" s="204"/>
      <c r="H136" s="208">
        <v>16.86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158</v>
      </c>
      <c r="AU136" s="214" t="s">
        <v>82</v>
      </c>
      <c r="AV136" s="13" t="s">
        <v>84</v>
      </c>
      <c r="AW136" s="13" t="s">
        <v>4</v>
      </c>
      <c r="AX136" s="13" t="s">
        <v>82</v>
      </c>
      <c r="AY136" s="214" t="s">
        <v>146</v>
      </c>
    </row>
    <row r="137" spans="1:65" s="2" customFormat="1" ht="33" customHeight="1">
      <c r="A137" s="33"/>
      <c r="B137" s="34"/>
      <c r="C137" s="189" t="s">
        <v>270</v>
      </c>
      <c r="D137" s="189" t="s">
        <v>148</v>
      </c>
      <c r="E137" s="190" t="s">
        <v>593</v>
      </c>
      <c r="F137" s="191" t="s">
        <v>594</v>
      </c>
      <c r="G137" s="192" t="s">
        <v>174</v>
      </c>
      <c r="H137" s="193">
        <v>1.6859999999999999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39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152</v>
      </c>
      <c r="AT137" s="201" t="s">
        <v>148</v>
      </c>
      <c r="AU137" s="201" t="s">
        <v>82</v>
      </c>
      <c r="AY137" s="16" t="s">
        <v>146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82</v>
      </c>
      <c r="BK137" s="202">
        <f>ROUND(I137*H137,2)</f>
        <v>0</v>
      </c>
      <c r="BL137" s="16" t="s">
        <v>152</v>
      </c>
      <c r="BM137" s="201" t="s">
        <v>761</v>
      </c>
    </row>
    <row r="138" spans="1:65" s="12" customFormat="1" ht="22.9" customHeight="1">
      <c r="B138" s="175"/>
      <c r="C138" s="176"/>
      <c r="D138" s="177" t="s">
        <v>73</v>
      </c>
      <c r="E138" s="215" t="s">
        <v>82</v>
      </c>
      <c r="F138" s="215" t="s">
        <v>164</v>
      </c>
      <c r="G138" s="176"/>
      <c r="H138" s="176"/>
      <c r="I138" s="179"/>
      <c r="J138" s="216">
        <f>BK138</f>
        <v>0</v>
      </c>
      <c r="K138" s="176"/>
      <c r="L138" s="181"/>
      <c r="M138" s="182"/>
      <c r="N138" s="183"/>
      <c r="O138" s="183"/>
      <c r="P138" s="184">
        <f>SUM(P139:P164)</f>
        <v>0</v>
      </c>
      <c r="Q138" s="183"/>
      <c r="R138" s="184">
        <f>SUM(R139:R164)</f>
        <v>0</v>
      </c>
      <c r="S138" s="183"/>
      <c r="T138" s="185">
        <f>SUM(T139:T164)</f>
        <v>0</v>
      </c>
      <c r="AR138" s="186" t="s">
        <v>82</v>
      </c>
      <c r="AT138" s="187" t="s">
        <v>73</v>
      </c>
      <c r="AU138" s="187" t="s">
        <v>82</v>
      </c>
      <c r="AY138" s="186" t="s">
        <v>146</v>
      </c>
      <c r="BK138" s="188">
        <f>SUM(BK139:BK164)</f>
        <v>0</v>
      </c>
    </row>
    <row r="139" spans="1:65" s="2" customFormat="1" ht="24.2" customHeight="1">
      <c r="A139" s="33"/>
      <c r="B139" s="34"/>
      <c r="C139" s="189" t="s">
        <v>244</v>
      </c>
      <c r="D139" s="189" t="s">
        <v>148</v>
      </c>
      <c r="E139" s="190" t="s">
        <v>762</v>
      </c>
      <c r="F139" s="191" t="s">
        <v>763</v>
      </c>
      <c r="G139" s="192" t="s">
        <v>168</v>
      </c>
      <c r="H139" s="193">
        <v>2.64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39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152</v>
      </c>
      <c r="AT139" s="201" t="s">
        <v>148</v>
      </c>
      <c r="AU139" s="201" t="s">
        <v>84</v>
      </c>
      <c r="AY139" s="16" t="s">
        <v>146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82</v>
      </c>
      <c r="BK139" s="202">
        <f>ROUND(I139*H139,2)</f>
        <v>0</v>
      </c>
      <c r="BL139" s="16" t="s">
        <v>152</v>
      </c>
      <c r="BM139" s="201" t="s">
        <v>764</v>
      </c>
    </row>
    <row r="140" spans="1:65" s="13" customFormat="1" ht="11.25">
      <c r="B140" s="203"/>
      <c r="C140" s="204"/>
      <c r="D140" s="205" t="s">
        <v>158</v>
      </c>
      <c r="E140" s="206" t="s">
        <v>1</v>
      </c>
      <c r="F140" s="207" t="s">
        <v>765</v>
      </c>
      <c r="G140" s="204"/>
      <c r="H140" s="208">
        <v>1.03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158</v>
      </c>
      <c r="AU140" s="214" t="s">
        <v>84</v>
      </c>
      <c r="AV140" s="13" t="s">
        <v>84</v>
      </c>
      <c r="AW140" s="13" t="s">
        <v>30</v>
      </c>
      <c r="AX140" s="13" t="s">
        <v>74</v>
      </c>
      <c r="AY140" s="214" t="s">
        <v>146</v>
      </c>
    </row>
    <row r="141" spans="1:65" s="13" customFormat="1" ht="11.25">
      <c r="B141" s="203"/>
      <c r="C141" s="204"/>
      <c r="D141" s="205" t="s">
        <v>158</v>
      </c>
      <c r="E141" s="206" t="s">
        <v>1</v>
      </c>
      <c r="F141" s="207" t="s">
        <v>766</v>
      </c>
      <c r="G141" s="204"/>
      <c r="H141" s="208">
        <v>1.61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158</v>
      </c>
      <c r="AU141" s="214" t="s">
        <v>84</v>
      </c>
      <c r="AV141" s="13" t="s">
        <v>84</v>
      </c>
      <c r="AW141" s="13" t="s">
        <v>30</v>
      </c>
      <c r="AX141" s="13" t="s">
        <v>74</v>
      </c>
      <c r="AY141" s="214" t="s">
        <v>146</v>
      </c>
    </row>
    <row r="142" spans="1:65" s="14" customFormat="1" ht="11.25">
      <c r="B142" s="217"/>
      <c r="C142" s="218"/>
      <c r="D142" s="205" t="s">
        <v>158</v>
      </c>
      <c r="E142" s="219" t="s">
        <v>1</v>
      </c>
      <c r="F142" s="220" t="s">
        <v>206</v>
      </c>
      <c r="G142" s="218"/>
      <c r="H142" s="221">
        <v>2.64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158</v>
      </c>
      <c r="AU142" s="227" t="s">
        <v>84</v>
      </c>
      <c r="AV142" s="14" t="s">
        <v>152</v>
      </c>
      <c r="AW142" s="14" t="s">
        <v>30</v>
      </c>
      <c r="AX142" s="14" t="s">
        <v>82</v>
      </c>
      <c r="AY142" s="227" t="s">
        <v>146</v>
      </c>
    </row>
    <row r="143" spans="1:65" s="2" customFormat="1" ht="24.2" customHeight="1">
      <c r="A143" s="33"/>
      <c r="B143" s="34"/>
      <c r="C143" s="189" t="s">
        <v>249</v>
      </c>
      <c r="D143" s="189" t="s">
        <v>148</v>
      </c>
      <c r="E143" s="190" t="s">
        <v>767</v>
      </c>
      <c r="F143" s="191" t="s">
        <v>768</v>
      </c>
      <c r="G143" s="192" t="s">
        <v>168</v>
      </c>
      <c r="H143" s="193">
        <v>2.64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39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152</v>
      </c>
      <c r="AT143" s="201" t="s">
        <v>148</v>
      </c>
      <c r="AU143" s="201" t="s">
        <v>84</v>
      </c>
      <c r="AY143" s="16" t="s">
        <v>146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82</v>
      </c>
      <c r="BK143" s="202">
        <f>ROUND(I143*H143,2)</f>
        <v>0</v>
      </c>
      <c r="BL143" s="16" t="s">
        <v>152</v>
      </c>
      <c r="BM143" s="201" t="s">
        <v>769</v>
      </c>
    </row>
    <row r="144" spans="1:65" s="13" customFormat="1" ht="11.25">
      <c r="B144" s="203"/>
      <c r="C144" s="204"/>
      <c r="D144" s="205" t="s">
        <v>158</v>
      </c>
      <c r="E144" s="206" t="s">
        <v>1</v>
      </c>
      <c r="F144" s="207" t="s">
        <v>765</v>
      </c>
      <c r="G144" s="204"/>
      <c r="H144" s="208">
        <v>1.03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84</v>
      </c>
      <c r="AV144" s="13" t="s">
        <v>84</v>
      </c>
      <c r="AW144" s="13" t="s">
        <v>30</v>
      </c>
      <c r="AX144" s="13" t="s">
        <v>74</v>
      </c>
      <c r="AY144" s="214" t="s">
        <v>146</v>
      </c>
    </row>
    <row r="145" spans="1:65" s="13" customFormat="1" ht="11.25">
      <c r="B145" s="203"/>
      <c r="C145" s="204"/>
      <c r="D145" s="205" t="s">
        <v>158</v>
      </c>
      <c r="E145" s="206" t="s">
        <v>1</v>
      </c>
      <c r="F145" s="207" t="s">
        <v>766</v>
      </c>
      <c r="G145" s="204"/>
      <c r="H145" s="208">
        <v>1.61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158</v>
      </c>
      <c r="AU145" s="214" t="s">
        <v>84</v>
      </c>
      <c r="AV145" s="13" t="s">
        <v>84</v>
      </c>
      <c r="AW145" s="13" t="s">
        <v>30</v>
      </c>
      <c r="AX145" s="13" t="s">
        <v>74</v>
      </c>
      <c r="AY145" s="214" t="s">
        <v>146</v>
      </c>
    </row>
    <row r="146" spans="1:65" s="14" customFormat="1" ht="11.25">
      <c r="B146" s="217"/>
      <c r="C146" s="218"/>
      <c r="D146" s="205" t="s">
        <v>158</v>
      </c>
      <c r="E146" s="219" t="s">
        <v>1</v>
      </c>
      <c r="F146" s="220" t="s">
        <v>206</v>
      </c>
      <c r="G146" s="218"/>
      <c r="H146" s="221">
        <v>2.64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158</v>
      </c>
      <c r="AU146" s="227" t="s">
        <v>84</v>
      </c>
      <c r="AV146" s="14" t="s">
        <v>152</v>
      </c>
      <c r="AW146" s="14" t="s">
        <v>30</v>
      </c>
      <c r="AX146" s="14" t="s">
        <v>82</v>
      </c>
      <c r="AY146" s="227" t="s">
        <v>146</v>
      </c>
    </row>
    <row r="147" spans="1:65" s="2" customFormat="1" ht="24.2" customHeight="1">
      <c r="A147" s="33"/>
      <c r="B147" s="34"/>
      <c r="C147" s="189" t="s">
        <v>254</v>
      </c>
      <c r="D147" s="189" t="s">
        <v>148</v>
      </c>
      <c r="E147" s="190" t="s">
        <v>770</v>
      </c>
      <c r="F147" s="191" t="s">
        <v>771</v>
      </c>
      <c r="G147" s="192" t="s">
        <v>168</v>
      </c>
      <c r="H147" s="193">
        <v>61.497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39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152</v>
      </c>
      <c r="AT147" s="201" t="s">
        <v>148</v>
      </c>
      <c r="AU147" s="201" t="s">
        <v>84</v>
      </c>
      <c r="AY147" s="16" t="s">
        <v>146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82</v>
      </c>
      <c r="BK147" s="202">
        <f>ROUND(I147*H147,2)</f>
        <v>0</v>
      </c>
      <c r="BL147" s="16" t="s">
        <v>152</v>
      </c>
      <c r="BM147" s="201" t="s">
        <v>772</v>
      </c>
    </row>
    <row r="148" spans="1:65" s="13" customFormat="1" ht="11.25">
      <c r="B148" s="203"/>
      <c r="C148" s="204"/>
      <c r="D148" s="205" t="s">
        <v>158</v>
      </c>
      <c r="E148" s="206" t="s">
        <v>1</v>
      </c>
      <c r="F148" s="207" t="s">
        <v>773</v>
      </c>
      <c r="G148" s="204"/>
      <c r="H148" s="208">
        <v>13.68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158</v>
      </c>
      <c r="AU148" s="214" t="s">
        <v>84</v>
      </c>
      <c r="AV148" s="13" t="s">
        <v>84</v>
      </c>
      <c r="AW148" s="13" t="s">
        <v>30</v>
      </c>
      <c r="AX148" s="13" t="s">
        <v>74</v>
      </c>
      <c r="AY148" s="214" t="s">
        <v>146</v>
      </c>
    </row>
    <row r="149" spans="1:65" s="13" customFormat="1" ht="11.25">
      <c r="B149" s="203"/>
      <c r="C149" s="204"/>
      <c r="D149" s="205" t="s">
        <v>158</v>
      </c>
      <c r="E149" s="206" t="s">
        <v>1</v>
      </c>
      <c r="F149" s="207" t="s">
        <v>774</v>
      </c>
      <c r="G149" s="204"/>
      <c r="H149" s="208">
        <v>47.817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84</v>
      </c>
      <c r="AV149" s="13" t="s">
        <v>84</v>
      </c>
      <c r="AW149" s="13" t="s">
        <v>30</v>
      </c>
      <c r="AX149" s="13" t="s">
        <v>74</v>
      </c>
      <c r="AY149" s="214" t="s">
        <v>146</v>
      </c>
    </row>
    <row r="150" spans="1:65" s="14" customFormat="1" ht="11.25">
      <c r="B150" s="217"/>
      <c r="C150" s="218"/>
      <c r="D150" s="205" t="s">
        <v>158</v>
      </c>
      <c r="E150" s="219" t="s">
        <v>1</v>
      </c>
      <c r="F150" s="220" t="s">
        <v>206</v>
      </c>
      <c r="G150" s="218"/>
      <c r="H150" s="221">
        <v>61.497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158</v>
      </c>
      <c r="AU150" s="227" t="s">
        <v>84</v>
      </c>
      <c r="AV150" s="14" t="s">
        <v>152</v>
      </c>
      <c r="AW150" s="14" t="s">
        <v>30</v>
      </c>
      <c r="AX150" s="14" t="s">
        <v>82</v>
      </c>
      <c r="AY150" s="227" t="s">
        <v>146</v>
      </c>
    </row>
    <row r="151" spans="1:65" s="2" customFormat="1" ht="33" customHeight="1">
      <c r="A151" s="33"/>
      <c r="B151" s="34"/>
      <c r="C151" s="189" t="s">
        <v>608</v>
      </c>
      <c r="D151" s="189" t="s">
        <v>148</v>
      </c>
      <c r="E151" s="190" t="s">
        <v>775</v>
      </c>
      <c r="F151" s="191" t="s">
        <v>776</v>
      </c>
      <c r="G151" s="192" t="s">
        <v>168</v>
      </c>
      <c r="H151" s="193">
        <v>61.497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39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152</v>
      </c>
      <c r="AT151" s="201" t="s">
        <v>148</v>
      </c>
      <c r="AU151" s="201" t="s">
        <v>84</v>
      </c>
      <c r="AY151" s="16" t="s">
        <v>146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82</v>
      </c>
      <c r="BK151" s="202">
        <f>ROUND(I151*H151,2)</f>
        <v>0</v>
      </c>
      <c r="BL151" s="16" t="s">
        <v>152</v>
      </c>
      <c r="BM151" s="201" t="s">
        <v>777</v>
      </c>
    </row>
    <row r="152" spans="1:65" s="13" customFormat="1" ht="11.25">
      <c r="B152" s="203"/>
      <c r="C152" s="204"/>
      <c r="D152" s="205" t="s">
        <v>158</v>
      </c>
      <c r="E152" s="206" t="s">
        <v>1</v>
      </c>
      <c r="F152" s="207" t="s">
        <v>773</v>
      </c>
      <c r="G152" s="204"/>
      <c r="H152" s="208">
        <v>13.68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158</v>
      </c>
      <c r="AU152" s="214" t="s">
        <v>84</v>
      </c>
      <c r="AV152" s="13" t="s">
        <v>84</v>
      </c>
      <c r="AW152" s="13" t="s">
        <v>30</v>
      </c>
      <c r="AX152" s="13" t="s">
        <v>74</v>
      </c>
      <c r="AY152" s="214" t="s">
        <v>146</v>
      </c>
    </row>
    <row r="153" spans="1:65" s="13" customFormat="1" ht="11.25">
      <c r="B153" s="203"/>
      <c r="C153" s="204"/>
      <c r="D153" s="205" t="s">
        <v>158</v>
      </c>
      <c r="E153" s="206" t="s">
        <v>1</v>
      </c>
      <c r="F153" s="207" t="s">
        <v>774</v>
      </c>
      <c r="G153" s="204"/>
      <c r="H153" s="208">
        <v>47.817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84</v>
      </c>
      <c r="AV153" s="13" t="s">
        <v>84</v>
      </c>
      <c r="AW153" s="13" t="s">
        <v>30</v>
      </c>
      <c r="AX153" s="13" t="s">
        <v>74</v>
      </c>
      <c r="AY153" s="214" t="s">
        <v>146</v>
      </c>
    </row>
    <row r="154" spans="1:65" s="14" customFormat="1" ht="11.25">
      <c r="B154" s="217"/>
      <c r="C154" s="218"/>
      <c r="D154" s="205" t="s">
        <v>158</v>
      </c>
      <c r="E154" s="219" t="s">
        <v>1</v>
      </c>
      <c r="F154" s="220" t="s">
        <v>206</v>
      </c>
      <c r="G154" s="218"/>
      <c r="H154" s="221">
        <v>61.497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158</v>
      </c>
      <c r="AU154" s="227" t="s">
        <v>84</v>
      </c>
      <c r="AV154" s="14" t="s">
        <v>152</v>
      </c>
      <c r="AW154" s="14" t="s">
        <v>30</v>
      </c>
      <c r="AX154" s="14" t="s">
        <v>82</v>
      </c>
      <c r="AY154" s="227" t="s">
        <v>146</v>
      </c>
    </row>
    <row r="155" spans="1:65" s="2" customFormat="1" ht="24.2" customHeight="1">
      <c r="A155" s="33"/>
      <c r="B155" s="34"/>
      <c r="C155" s="189" t="s">
        <v>237</v>
      </c>
      <c r="D155" s="189" t="s">
        <v>148</v>
      </c>
      <c r="E155" s="190" t="s">
        <v>778</v>
      </c>
      <c r="F155" s="191" t="s">
        <v>779</v>
      </c>
      <c r="G155" s="192" t="s">
        <v>174</v>
      </c>
      <c r="H155" s="193">
        <v>64.703000000000003</v>
      </c>
      <c r="I155" s="194"/>
      <c r="J155" s="195">
        <f>ROUND(I155*H155,2)</f>
        <v>0</v>
      </c>
      <c r="K155" s="196"/>
      <c r="L155" s="38"/>
      <c r="M155" s="197" t="s">
        <v>1</v>
      </c>
      <c r="N155" s="198" t="s">
        <v>39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152</v>
      </c>
      <c r="AT155" s="201" t="s">
        <v>148</v>
      </c>
      <c r="AU155" s="201" t="s">
        <v>84</v>
      </c>
      <c r="AY155" s="16" t="s">
        <v>146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82</v>
      </c>
      <c r="BK155" s="202">
        <f>ROUND(I155*H155,2)</f>
        <v>0</v>
      </c>
      <c r="BL155" s="16" t="s">
        <v>152</v>
      </c>
      <c r="BM155" s="201" t="s">
        <v>780</v>
      </c>
    </row>
    <row r="156" spans="1:65" s="13" customFormat="1" ht="11.25">
      <c r="B156" s="203"/>
      <c r="C156" s="204"/>
      <c r="D156" s="205" t="s">
        <v>158</v>
      </c>
      <c r="E156" s="206" t="s">
        <v>1</v>
      </c>
      <c r="F156" s="207" t="s">
        <v>781</v>
      </c>
      <c r="G156" s="204"/>
      <c r="H156" s="208">
        <v>13.68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158</v>
      </c>
      <c r="AU156" s="214" t="s">
        <v>84</v>
      </c>
      <c r="AV156" s="13" t="s">
        <v>84</v>
      </c>
      <c r="AW156" s="13" t="s">
        <v>30</v>
      </c>
      <c r="AX156" s="13" t="s">
        <v>74</v>
      </c>
      <c r="AY156" s="214" t="s">
        <v>146</v>
      </c>
    </row>
    <row r="157" spans="1:65" s="13" customFormat="1" ht="11.25">
      <c r="B157" s="203"/>
      <c r="C157" s="204"/>
      <c r="D157" s="205" t="s">
        <v>158</v>
      </c>
      <c r="E157" s="206" t="s">
        <v>1</v>
      </c>
      <c r="F157" s="207" t="s">
        <v>782</v>
      </c>
      <c r="G157" s="204"/>
      <c r="H157" s="208">
        <v>2.0609999999999999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84</v>
      </c>
      <c r="AV157" s="13" t="s">
        <v>84</v>
      </c>
      <c r="AW157" s="13" t="s">
        <v>30</v>
      </c>
      <c r="AX157" s="13" t="s">
        <v>74</v>
      </c>
      <c r="AY157" s="214" t="s">
        <v>146</v>
      </c>
    </row>
    <row r="158" spans="1:65" s="13" customFormat="1" ht="11.25">
      <c r="B158" s="203"/>
      <c r="C158" s="204"/>
      <c r="D158" s="205" t="s">
        <v>158</v>
      </c>
      <c r="E158" s="206" t="s">
        <v>1</v>
      </c>
      <c r="F158" s="207" t="s">
        <v>783</v>
      </c>
      <c r="G158" s="204"/>
      <c r="H158" s="208">
        <v>2.8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84</v>
      </c>
      <c r="AV158" s="13" t="s">
        <v>84</v>
      </c>
      <c r="AW158" s="13" t="s">
        <v>30</v>
      </c>
      <c r="AX158" s="13" t="s">
        <v>74</v>
      </c>
      <c r="AY158" s="214" t="s">
        <v>146</v>
      </c>
    </row>
    <row r="159" spans="1:65" s="13" customFormat="1" ht="11.25">
      <c r="B159" s="203"/>
      <c r="C159" s="204"/>
      <c r="D159" s="205" t="s">
        <v>158</v>
      </c>
      <c r="E159" s="206" t="s">
        <v>1</v>
      </c>
      <c r="F159" s="207" t="s">
        <v>784</v>
      </c>
      <c r="G159" s="204"/>
      <c r="H159" s="208">
        <v>46.161999999999999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158</v>
      </c>
      <c r="AU159" s="214" t="s">
        <v>84</v>
      </c>
      <c r="AV159" s="13" t="s">
        <v>84</v>
      </c>
      <c r="AW159" s="13" t="s">
        <v>30</v>
      </c>
      <c r="AX159" s="13" t="s">
        <v>74</v>
      </c>
      <c r="AY159" s="214" t="s">
        <v>146</v>
      </c>
    </row>
    <row r="160" spans="1:65" s="14" customFormat="1" ht="11.25">
      <c r="B160" s="217"/>
      <c r="C160" s="218"/>
      <c r="D160" s="205" t="s">
        <v>158</v>
      </c>
      <c r="E160" s="219" t="s">
        <v>1</v>
      </c>
      <c r="F160" s="220" t="s">
        <v>206</v>
      </c>
      <c r="G160" s="218"/>
      <c r="H160" s="221">
        <v>64.703000000000003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158</v>
      </c>
      <c r="AU160" s="227" t="s">
        <v>84</v>
      </c>
      <c r="AV160" s="14" t="s">
        <v>152</v>
      </c>
      <c r="AW160" s="14" t="s">
        <v>30</v>
      </c>
      <c r="AX160" s="14" t="s">
        <v>82</v>
      </c>
      <c r="AY160" s="227" t="s">
        <v>146</v>
      </c>
    </row>
    <row r="161" spans="1:65" s="2" customFormat="1" ht="24.2" customHeight="1">
      <c r="A161" s="33"/>
      <c r="B161" s="34"/>
      <c r="C161" s="189" t="s">
        <v>232</v>
      </c>
      <c r="D161" s="189" t="s">
        <v>148</v>
      </c>
      <c r="E161" s="190" t="s">
        <v>785</v>
      </c>
      <c r="F161" s="191" t="s">
        <v>786</v>
      </c>
      <c r="G161" s="192" t="s">
        <v>168</v>
      </c>
      <c r="H161" s="193">
        <v>29.920999999999999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39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152</v>
      </c>
      <c r="AT161" s="201" t="s">
        <v>148</v>
      </c>
      <c r="AU161" s="201" t="s">
        <v>84</v>
      </c>
      <c r="AY161" s="16" t="s">
        <v>146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82</v>
      </c>
      <c r="BK161" s="202">
        <f>ROUND(I161*H161,2)</f>
        <v>0</v>
      </c>
      <c r="BL161" s="16" t="s">
        <v>152</v>
      </c>
      <c r="BM161" s="201" t="s">
        <v>787</v>
      </c>
    </row>
    <row r="162" spans="1:65" s="13" customFormat="1" ht="11.25">
      <c r="B162" s="203"/>
      <c r="C162" s="204"/>
      <c r="D162" s="205" t="s">
        <v>158</v>
      </c>
      <c r="E162" s="206" t="s">
        <v>1</v>
      </c>
      <c r="F162" s="207" t="s">
        <v>788</v>
      </c>
      <c r="G162" s="204"/>
      <c r="H162" s="208">
        <v>6.84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158</v>
      </c>
      <c r="AU162" s="214" t="s">
        <v>84</v>
      </c>
      <c r="AV162" s="13" t="s">
        <v>84</v>
      </c>
      <c r="AW162" s="13" t="s">
        <v>30</v>
      </c>
      <c r="AX162" s="13" t="s">
        <v>74</v>
      </c>
      <c r="AY162" s="214" t="s">
        <v>146</v>
      </c>
    </row>
    <row r="163" spans="1:65" s="13" customFormat="1" ht="11.25">
      <c r="B163" s="203"/>
      <c r="C163" s="204"/>
      <c r="D163" s="205" t="s">
        <v>158</v>
      </c>
      <c r="E163" s="206" t="s">
        <v>1</v>
      </c>
      <c r="F163" s="207" t="s">
        <v>789</v>
      </c>
      <c r="G163" s="204"/>
      <c r="H163" s="208">
        <v>23.081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158</v>
      </c>
      <c r="AU163" s="214" t="s">
        <v>84</v>
      </c>
      <c r="AV163" s="13" t="s">
        <v>84</v>
      </c>
      <c r="AW163" s="13" t="s">
        <v>30</v>
      </c>
      <c r="AX163" s="13" t="s">
        <v>74</v>
      </c>
      <c r="AY163" s="214" t="s">
        <v>146</v>
      </c>
    </row>
    <row r="164" spans="1:65" s="14" customFormat="1" ht="11.25">
      <c r="B164" s="217"/>
      <c r="C164" s="218"/>
      <c r="D164" s="205" t="s">
        <v>158</v>
      </c>
      <c r="E164" s="219" t="s">
        <v>1</v>
      </c>
      <c r="F164" s="220" t="s">
        <v>206</v>
      </c>
      <c r="G164" s="218"/>
      <c r="H164" s="221">
        <v>29.920999999999999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158</v>
      </c>
      <c r="AU164" s="227" t="s">
        <v>84</v>
      </c>
      <c r="AV164" s="14" t="s">
        <v>152</v>
      </c>
      <c r="AW164" s="14" t="s">
        <v>30</v>
      </c>
      <c r="AX164" s="14" t="s">
        <v>82</v>
      </c>
      <c r="AY164" s="227" t="s">
        <v>146</v>
      </c>
    </row>
    <row r="165" spans="1:65" s="12" customFormat="1" ht="22.9" customHeight="1">
      <c r="B165" s="175"/>
      <c r="C165" s="176"/>
      <c r="D165" s="177" t="s">
        <v>73</v>
      </c>
      <c r="E165" s="215" t="s">
        <v>152</v>
      </c>
      <c r="F165" s="215" t="s">
        <v>231</v>
      </c>
      <c r="G165" s="176"/>
      <c r="H165" s="176"/>
      <c r="I165" s="179"/>
      <c r="J165" s="216">
        <f>BK165</f>
        <v>0</v>
      </c>
      <c r="K165" s="176"/>
      <c r="L165" s="181"/>
      <c r="M165" s="182"/>
      <c r="N165" s="183"/>
      <c r="O165" s="183"/>
      <c r="P165" s="184">
        <f>SUM(P166:P171)</f>
        <v>0</v>
      </c>
      <c r="Q165" s="183"/>
      <c r="R165" s="184">
        <f>SUM(R166:R171)</f>
        <v>0</v>
      </c>
      <c r="S165" s="183"/>
      <c r="T165" s="185">
        <f>SUM(T166:T171)</f>
        <v>0</v>
      </c>
      <c r="AR165" s="186" t="s">
        <v>82</v>
      </c>
      <c r="AT165" s="187" t="s">
        <v>73</v>
      </c>
      <c r="AU165" s="187" t="s">
        <v>82</v>
      </c>
      <c r="AY165" s="186" t="s">
        <v>146</v>
      </c>
      <c r="BK165" s="188">
        <f>SUM(BK166:BK171)</f>
        <v>0</v>
      </c>
    </row>
    <row r="166" spans="1:65" s="2" customFormat="1" ht="16.5" customHeight="1">
      <c r="A166" s="33"/>
      <c r="B166" s="34"/>
      <c r="C166" s="189" t="s">
        <v>176</v>
      </c>
      <c r="D166" s="189" t="s">
        <v>148</v>
      </c>
      <c r="E166" s="190" t="s">
        <v>790</v>
      </c>
      <c r="F166" s="191" t="s">
        <v>791</v>
      </c>
      <c r="G166" s="192" t="s">
        <v>168</v>
      </c>
      <c r="H166" s="193">
        <v>35.576999999999998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39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152</v>
      </c>
      <c r="AT166" s="201" t="s">
        <v>148</v>
      </c>
      <c r="AU166" s="201" t="s">
        <v>84</v>
      </c>
      <c r="AY166" s="16" t="s">
        <v>146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82</v>
      </c>
      <c r="BK166" s="202">
        <f>ROUND(I166*H166,2)</f>
        <v>0</v>
      </c>
      <c r="BL166" s="16" t="s">
        <v>152</v>
      </c>
      <c r="BM166" s="201" t="s">
        <v>792</v>
      </c>
    </row>
    <row r="167" spans="1:65" s="13" customFormat="1" ht="11.25">
      <c r="B167" s="203"/>
      <c r="C167" s="204"/>
      <c r="D167" s="205" t="s">
        <v>158</v>
      </c>
      <c r="E167" s="206" t="s">
        <v>1</v>
      </c>
      <c r="F167" s="207" t="s">
        <v>793</v>
      </c>
      <c r="G167" s="204"/>
      <c r="H167" s="208">
        <v>7.8659999999999997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158</v>
      </c>
      <c r="AU167" s="214" t="s">
        <v>84</v>
      </c>
      <c r="AV167" s="13" t="s">
        <v>84</v>
      </c>
      <c r="AW167" s="13" t="s">
        <v>30</v>
      </c>
      <c r="AX167" s="13" t="s">
        <v>74</v>
      </c>
      <c r="AY167" s="214" t="s">
        <v>146</v>
      </c>
    </row>
    <row r="168" spans="1:65" s="13" customFormat="1" ht="11.25">
      <c r="B168" s="203"/>
      <c r="C168" s="204"/>
      <c r="D168" s="205" t="s">
        <v>158</v>
      </c>
      <c r="E168" s="206" t="s">
        <v>1</v>
      </c>
      <c r="F168" s="207" t="s">
        <v>794</v>
      </c>
      <c r="G168" s="204"/>
      <c r="H168" s="208">
        <v>0.128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158</v>
      </c>
      <c r="AU168" s="214" t="s">
        <v>84</v>
      </c>
      <c r="AV168" s="13" t="s">
        <v>84</v>
      </c>
      <c r="AW168" s="13" t="s">
        <v>30</v>
      </c>
      <c r="AX168" s="13" t="s">
        <v>74</v>
      </c>
      <c r="AY168" s="214" t="s">
        <v>146</v>
      </c>
    </row>
    <row r="169" spans="1:65" s="13" customFormat="1" ht="11.25">
      <c r="B169" s="203"/>
      <c r="C169" s="204"/>
      <c r="D169" s="205" t="s">
        <v>158</v>
      </c>
      <c r="E169" s="206" t="s">
        <v>1</v>
      </c>
      <c r="F169" s="207" t="s">
        <v>795</v>
      </c>
      <c r="G169" s="204"/>
      <c r="H169" s="208">
        <v>1.04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158</v>
      </c>
      <c r="AU169" s="214" t="s">
        <v>84</v>
      </c>
      <c r="AV169" s="13" t="s">
        <v>84</v>
      </c>
      <c r="AW169" s="13" t="s">
        <v>30</v>
      </c>
      <c r="AX169" s="13" t="s">
        <v>74</v>
      </c>
      <c r="AY169" s="214" t="s">
        <v>146</v>
      </c>
    </row>
    <row r="170" spans="1:65" s="13" customFormat="1" ht="11.25">
      <c r="B170" s="203"/>
      <c r="C170" s="204"/>
      <c r="D170" s="205" t="s">
        <v>158</v>
      </c>
      <c r="E170" s="206" t="s">
        <v>1</v>
      </c>
      <c r="F170" s="207" t="s">
        <v>796</v>
      </c>
      <c r="G170" s="204"/>
      <c r="H170" s="208">
        <v>26.542999999999999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158</v>
      </c>
      <c r="AU170" s="214" t="s">
        <v>84</v>
      </c>
      <c r="AV170" s="13" t="s">
        <v>84</v>
      </c>
      <c r="AW170" s="13" t="s">
        <v>30</v>
      </c>
      <c r="AX170" s="13" t="s">
        <v>74</v>
      </c>
      <c r="AY170" s="214" t="s">
        <v>146</v>
      </c>
    </row>
    <row r="171" spans="1:65" s="14" customFormat="1" ht="11.25">
      <c r="B171" s="217"/>
      <c r="C171" s="218"/>
      <c r="D171" s="205" t="s">
        <v>158</v>
      </c>
      <c r="E171" s="219" t="s">
        <v>1</v>
      </c>
      <c r="F171" s="220" t="s">
        <v>206</v>
      </c>
      <c r="G171" s="218"/>
      <c r="H171" s="221">
        <v>35.576999999999998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158</v>
      </c>
      <c r="AU171" s="227" t="s">
        <v>84</v>
      </c>
      <c r="AV171" s="14" t="s">
        <v>152</v>
      </c>
      <c r="AW171" s="14" t="s">
        <v>30</v>
      </c>
      <c r="AX171" s="14" t="s">
        <v>82</v>
      </c>
      <c r="AY171" s="227" t="s">
        <v>146</v>
      </c>
    </row>
    <row r="172" spans="1:65" s="12" customFormat="1" ht="22.9" customHeight="1">
      <c r="B172" s="175"/>
      <c r="C172" s="176"/>
      <c r="D172" s="177" t="s">
        <v>73</v>
      </c>
      <c r="E172" s="215" t="s">
        <v>165</v>
      </c>
      <c r="F172" s="215" t="s">
        <v>258</v>
      </c>
      <c r="G172" s="176"/>
      <c r="H172" s="176"/>
      <c r="I172" s="179"/>
      <c r="J172" s="216">
        <f>BK172</f>
        <v>0</v>
      </c>
      <c r="K172" s="176"/>
      <c r="L172" s="181"/>
      <c r="M172" s="182"/>
      <c r="N172" s="183"/>
      <c r="O172" s="183"/>
      <c r="P172" s="184">
        <f>SUM(P173:P174)</f>
        <v>0</v>
      </c>
      <c r="Q172" s="183"/>
      <c r="R172" s="184">
        <f>SUM(R173:R174)</f>
        <v>1.3369999999999998E-2</v>
      </c>
      <c r="S172" s="183"/>
      <c r="T172" s="185">
        <f>SUM(T173:T174)</f>
        <v>0</v>
      </c>
      <c r="AR172" s="186" t="s">
        <v>82</v>
      </c>
      <c r="AT172" s="187" t="s">
        <v>73</v>
      </c>
      <c r="AU172" s="187" t="s">
        <v>82</v>
      </c>
      <c r="AY172" s="186" t="s">
        <v>146</v>
      </c>
      <c r="BK172" s="188">
        <f>SUM(BK173:BK174)</f>
        <v>0</v>
      </c>
    </row>
    <row r="173" spans="1:65" s="2" customFormat="1" ht="24.2" customHeight="1">
      <c r="A173" s="33"/>
      <c r="B173" s="34"/>
      <c r="C173" s="189" t="s">
        <v>388</v>
      </c>
      <c r="D173" s="189" t="s">
        <v>148</v>
      </c>
      <c r="E173" s="190" t="s">
        <v>797</v>
      </c>
      <c r="F173" s="191" t="s">
        <v>798</v>
      </c>
      <c r="G173" s="192" t="s">
        <v>202</v>
      </c>
      <c r="H173" s="193">
        <v>0.35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39</v>
      </c>
      <c r="O173" s="70"/>
      <c r="P173" s="199">
        <f>O173*H173</f>
        <v>0</v>
      </c>
      <c r="Q173" s="199">
        <v>3.8199999999999998E-2</v>
      </c>
      <c r="R173" s="199">
        <f>Q173*H173</f>
        <v>1.3369999999999998E-2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152</v>
      </c>
      <c r="AT173" s="201" t="s">
        <v>148</v>
      </c>
      <c r="AU173" s="201" t="s">
        <v>84</v>
      </c>
      <c r="AY173" s="16" t="s">
        <v>146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82</v>
      </c>
      <c r="BK173" s="202">
        <f>ROUND(I173*H173,2)</f>
        <v>0</v>
      </c>
      <c r="BL173" s="16" t="s">
        <v>152</v>
      </c>
      <c r="BM173" s="201" t="s">
        <v>799</v>
      </c>
    </row>
    <row r="174" spans="1:65" s="13" customFormat="1" ht="11.25">
      <c r="B174" s="203"/>
      <c r="C174" s="204"/>
      <c r="D174" s="205" t="s">
        <v>158</v>
      </c>
      <c r="E174" s="206" t="s">
        <v>1</v>
      </c>
      <c r="F174" s="207" t="s">
        <v>800</v>
      </c>
      <c r="G174" s="204"/>
      <c r="H174" s="208">
        <v>0.35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84</v>
      </c>
      <c r="AV174" s="13" t="s">
        <v>84</v>
      </c>
      <c r="AW174" s="13" t="s">
        <v>30</v>
      </c>
      <c r="AX174" s="13" t="s">
        <v>82</v>
      </c>
      <c r="AY174" s="214" t="s">
        <v>146</v>
      </c>
    </row>
    <row r="175" spans="1:65" s="12" customFormat="1" ht="22.9" customHeight="1">
      <c r="B175" s="175"/>
      <c r="C175" s="176"/>
      <c r="D175" s="177" t="s">
        <v>73</v>
      </c>
      <c r="E175" s="215" t="s">
        <v>199</v>
      </c>
      <c r="F175" s="215" t="s">
        <v>801</v>
      </c>
      <c r="G175" s="176"/>
      <c r="H175" s="176"/>
      <c r="I175" s="179"/>
      <c r="J175" s="216">
        <f>BK175</f>
        <v>0</v>
      </c>
      <c r="K175" s="176"/>
      <c r="L175" s="181"/>
      <c r="M175" s="182"/>
      <c r="N175" s="183"/>
      <c r="O175" s="183"/>
      <c r="P175" s="184">
        <f>SUM(P176:P191)</f>
        <v>0</v>
      </c>
      <c r="Q175" s="183"/>
      <c r="R175" s="184">
        <f>SUM(R176:R191)</f>
        <v>0.62698359999999997</v>
      </c>
      <c r="S175" s="183"/>
      <c r="T175" s="185">
        <f>SUM(T176:T191)</f>
        <v>1.01552</v>
      </c>
      <c r="AR175" s="186" t="s">
        <v>82</v>
      </c>
      <c r="AT175" s="187" t="s">
        <v>73</v>
      </c>
      <c r="AU175" s="187" t="s">
        <v>82</v>
      </c>
      <c r="AY175" s="186" t="s">
        <v>146</v>
      </c>
      <c r="BK175" s="188">
        <f>SUM(BK176:BK191)</f>
        <v>0</v>
      </c>
    </row>
    <row r="176" spans="1:65" s="2" customFormat="1" ht="24.2" customHeight="1">
      <c r="A176" s="33"/>
      <c r="B176" s="34"/>
      <c r="C176" s="189" t="s">
        <v>440</v>
      </c>
      <c r="D176" s="189" t="s">
        <v>148</v>
      </c>
      <c r="E176" s="190" t="s">
        <v>802</v>
      </c>
      <c r="F176" s="191" t="s">
        <v>803</v>
      </c>
      <c r="G176" s="192" t="s">
        <v>335</v>
      </c>
      <c r="H176" s="193">
        <v>2.5</v>
      </c>
      <c r="I176" s="194"/>
      <c r="J176" s="195">
        <f>ROUND(I176*H176,2)</f>
        <v>0</v>
      </c>
      <c r="K176" s="196"/>
      <c r="L176" s="38"/>
      <c r="M176" s="197" t="s">
        <v>1</v>
      </c>
      <c r="N176" s="198" t="s">
        <v>39</v>
      </c>
      <c r="O176" s="70"/>
      <c r="P176" s="199">
        <f>O176*H176</f>
        <v>0</v>
      </c>
      <c r="Q176" s="199">
        <v>1.2800000000000001E-3</v>
      </c>
      <c r="R176" s="199">
        <f>Q176*H176</f>
        <v>3.2000000000000002E-3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152</v>
      </c>
      <c r="AT176" s="201" t="s">
        <v>148</v>
      </c>
      <c r="AU176" s="201" t="s">
        <v>84</v>
      </c>
      <c r="AY176" s="16" t="s">
        <v>146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82</v>
      </c>
      <c r="BK176" s="202">
        <f>ROUND(I176*H176,2)</f>
        <v>0</v>
      </c>
      <c r="BL176" s="16" t="s">
        <v>152</v>
      </c>
      <c r="BM176" s="201" t="s">
        <v>804</v>
      </c>
    </row>
    <row r="177" spans="1:65" s="2" customFormat="1" ht="24.2" customHeight="1">
      <c r="A177" s="33"/>
      <c r="B177" s="34"/>
      <c r="C177" s="189" t="s">
        <v>8</v>
      </c>
      <c r="D177" s="189" t="s">
        <v>148</v>
      </c>
      <c r="E177" s="190" t="s">
        <v>805</v>
      </c>
      <c r="F177" s="191" t="s">
        <v>806</v>
      </c>
      <c r="G177" s="192" t="s">
        <v>335</v>
      </c>
      <c r="H177" s="193">
        <v>46.344999999999999</v>
      </c>
      <c r="I177" s="194"/>
      <c r="J177" s="195">
        <f>ROUND(I177*H177,2)</f>
        <v>0</v>
      </c>
      <c r="K177" s="196"/>
      <c r="L177" s="38"/>
      <c r="M177" s="197" t="s">
        <v>1</v>
      </c>
      <c r="N177" s="198" t="s">
        <v>39</v>
      </c>
      <c r="O177" s="70"/>
      <c r="P177" s="199">
        <f>O177*H177</f>
        <v>0</v>
      </c>
      <c r="Q177" s="199">
        <v>1.7799999999999999E-3</v>
      </c>
      <c r="R177" s="199">
        <f>Q177*H177</f>
        <v>8.2494099999999987E-2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152</v>
      </c>
      <c r="AT177" s="201" t="s">
        <v>148</v>
      </c>
      <c r="AU177" s="201" t="s">
        <v>84</v>
      </c>
      <c r="AY177" s="16" t="s">
        <v>146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82</v>
      </c>
      <c r="BK177" s="202">
        <f>ROUND(I177*H177,2)</f>
        <v>0</v>
      </c>
      <c r="BL177" s="16" t="s">
        <v>152</v>
      </c>
      <c r="BM177" s="201" t="s">
        <v>807</v>
      </c>
    </row>
    <row r="178" spans="1:65" s="13" customFormat="1" ht="11.25">
      <c r="B178" s="203"/>
      <c r="C178" s="204"/>
      <c r="D178" s="205" t="s">
        <v>158</v>
      </c>
      <c r="E178" s="206" t="s">
        <v>1</v>
      </c>
      <c r="F178" s="207" t="s">
        <v>808</v>
      </c>
      <c r="G178" s="204"/>
      <c r="H178" s="208">
        <v>46.344999999999999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158</v>
      </c>
      <c r="AU178" s="214" t="s">
        <v>84</v>
      </c>
      <c r="AV178" s="13" t="s">
        <v>84</v>
      </c>
      <c r="AW178" s="13" t="s">
        <v>30</v>
      </c>
      <c r="AX178" s="13" t="s">
        <v>82</v>
      </c>
      <c r="AY178" s="214" t="s">
        <v>146</v>
      </c>
    </row>
    <row r="179" spans="1:65" s="2" customFormat="1" ht="24.2" customHeight="1">
      <c r="A179" s="33"/>
      <c r="B179" s="34"/>
      <c r="C179" s="189" t="s">
        <v>194</v>
      </c>
      <c r="D179" s="189" t="s">
        <v>148</v>
      </c>
      <c r="E179" s="190" t="s">
        <v>809</v>
      </c>
      <c r="F179" s="191" t="s">
        <v>810</v>
      </c>
      <c r="G179" s="192" t="s">
        <v>335</v>
      </c>
      <c r="H179" s="193">
        <v>17.768000000000001</v>
      </c>
      <c r="I179" s="194"/>
      <c r="J179" s="195">
        <f>ROUND(I179*H179,2)</f>
        <v>0</v>
      </c>
      <c r="K179" s="196"/>
      <c r="L179" s="38"/>
      <c r="M179" s="197" t="s">
        <v>1</v>
      </c>
      <c r="N179" s="198" t="s">
        <v>39</v>
      </c>
      <c r="O179" s="70"/>
      <c r="P179" s="199">
        <f>O179*H179</f>
        <v>0</v>
      </c>
      <c r="Q179" s="199">
        <v>4.1000000000000003E-3</v>
      </c>
      <c r="R179" s="199">
        <f>Q179*H179</f>
        <v>7.2848800000000005E-2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152</v>
      </c>
      <c r="AT179" s="201" t="s">
        <v>148</v>
      </c>
      <c r="AU179" s="201" t="s">
        <v>84</v>
      </c>
      <c r="AY179" s="16" t="s">
        <v>146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82</v>
      </c>
      <c r="BK179" s="202">
        <f>ROUND(I179*H179,2)</f>
        <v>0</v>
      </c>
      <c r="BL179" s="16" t="s">
        <v>152</v>
      </c>
      <c r="BM179" s="201" t="s">
        <v>811</v>
      </c>
    </row>
    <row r="180" spans="1:65" s="13" customFormat="1" ht="11.25">
      <c r="B180" s="203"/>
      <c r="C180" s="204"/>
      <c r="D180" s="205" t="s">
        <v>158</v>
      </c>
      <c r="E180" s="206" t="s">
        <v>1</v>
      </c>
      <c r="F180" s="207" t="s">
        <v>812</v>
      </c>
      <c r="G180" s="204"/>
      <c r="H180" s="208">
        <v>17.768000000000001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158</v>
      </c>
      <c r="AU180" s="214" t="s">
        <v>84</v>
      </c>
      <c r="AV180" s="13" t="s">
        <v>84</v>
      </c>
      <c r="AW180" s="13" t="s">
        <v>30</v>
      </c>
      <c r="AX180" s="13" t="s">
        <v>82</v>
      </c>
      <c r="AY180" s="214" t="s">
        <v>146</v>
      </c>
    </row>
    <row r="181" spans="1:65" s="2" customFormat="1" ht="24.2" customHeight="1">
      <c r="A181" s="33"/>
      <c r="B181" s="34"/>
      <c r="C181" s="189" t="s">
        <v>373</v>
      </c>
      <c r="D181" s="189" t="s">
        <v>148</v>
      </c>
      <c r="E181" s="190" t="s">
        <v>813</v>
      </c>
      <c r="F181" s="191" t="s">
        <v>814</v>
      </c>
      <c r="G181" s="192" t="s">
        <v>168</v>
      </c>
      <c r="H181" s="193">
        <v>0.57699999999999996</v>
      </c>
      <c r="I181" s="194"/>
      <c r="J181" s="195">
        <f>ROUND(I181*H181,2)</f>
        <v>0</v>
      </c>
      <c r="K181" s="196"/>
      <c r="L181" s="38"/>
      <c r="M181" s="197" t="s">
        <v>1</v>
      </c>
      <c r="N181" s="198" t="s">
        <v>39</v>
      </c>
      <c r="O181" s="70"/>
      <c r="P181" s="199">
        <f>O181*H181</f>
        <v>0</v>
      </c>
      <c r="Q181" s="199">
        <v>0</v>
      </c>
      <c r="R181" s="199">
        <f>Q181*H181</f>
        <v>0</v>
      </c>
      <c r="S181" s="199">
        <v>1.76</v>
      </c>
      <c r="T181" s="200">
        <f>S181*H181</f>
        <v>1.01552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152</v>
      </c>
      <c r="AT181" s="201" t="s">
        <v>148</v>
      </c>
      <c r="AU181" s="201" t="s">
        <v>84</v>
      </c>
      <c r="AY181" s="16" t="s">
        <v>146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82</v>
      </c>
      <c r="BK181" s="202">
        <f>ROUND(I181*H181,2)</f>
        <v>0</v>
      </c>
      <c r="BL181" s="16" t="s">
        <v>152</v>
      </c>
      <c r="BM181" s="201" t="s">
        <v>815</v>
      </c>
    </row>
    <row r="182" spans="1:65" s="13" customFormat="1" ht="11.25">
      <c r="B182" s="203"/>
      <c r="C182" s="204"/>
      <c r="D182" s="205" t="s">
        <v>158</v>
      </c>
      <c r="E182" s="206" t="s">
        <v>1</v>
      </c>
      <c r="F182" s="207" t="s">
        <v>816</v>
      </c>
      <c r="G182" s="204"/>
      <c r="H182" s="208">
        <v>0.57699999999999996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84</v>
      </c>
      <c r="AV182" s="13" t="s">
        <v>84</v>
      </c>
      <c r="AW182" s="13" t="s">
        <v>30</v>
      </c>
      <c r="AX182" s="13" t="s">
        <v>82</v>
      </c>
      <c r="AY182" s="214" t="s">
        <v>146</v>
      </c>
    </row>
    <row r="183" spans="1:65" s="2" customFormat="1" ht="24.2" customHeight="1">
      <c r="A183" s="33"/>
      <c r="B183" s="34"/>
      <c r="C183" s="189" t="s">
        <v>218</v>
      </c>
      <c r="D183" s="189" t="s">
        <v>148</v>
      </c>
      <c r="E183" s="190" t="s">
        <v>817</v>
      </c>
      <c r="F183" s="191" t="s">
        <v>818</v>
      </c>
      <c r="G183" s="192" t="s">
        <v>168</v>
      </c>
      <c r="H183" s="193">
        <v>1.48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39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152</v>
      </c>
      <c r="AT183" s="201" t="s">
        <v>148</v>
      </c>
      <c r="AU183" s="201" t="s">
        <v>84</v>
      </c>
      <c r="AY183" s="16" t="s">
        <v>146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82</v>
      </c>
      <c r="BK183" s="202">
        <f>ROUND(I183*H183,2)</f>
        <v>0</v>
      </c>
      <c r="BL183" s="16" t="s">
        <v>152</v>
      </c>
      <c r="BM183" s="201" t="s">
        <v>819</v>
      </c>
    </row>
    <row r="184" spans="1:65" s="13" customFormat="1" ht="11.25">
      <c r="B184" s="203"/>
      <c r="C184" s="204"/>
      <c r="D184" s="205" t="s">
        <v>158</v>
      </c>
      <c r="E184" s="206" t="s">
        <v>1</v>
      </c>
      <c r="F184" s="207" t="s">
        <v>820</v>
      </c>
      <c r="G184" s="204"/>
      <c r="H184" s="208">
        <v>1.28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158</v>
      </c>
      <c r="AU184" s="214" t="s">
        <v>84</v>
      </c>
      <c r="AV184" s="13" t="s">
        <v>84</v>
      </c>
      <c r="AW184" s="13" t="s">
        <v>30</v>
      </c>
      <c r="AX184" s="13" t="s">
        <v>74</v>
      </c>
      <c r="AY184" s="214" t="s">
        <v>146</v>
      </c>
    </row>
    <row r="185" spans="1:65" s="13" customFormat="1" ht="11.25">
      <c r="B185" s="203"/>
      <c r="C185" s="204"/>
      <c r="D185" s="205" t="s">
        <v>158</v>
      </c>
      <c r="E185" s="206" t="s">
        <v>1</v>
      </c>
      <c r="F185" s="207" t="s">
        <v>821</v>
      </c>
      <c r="G185" s="204"/>
      <c r="H185" s="208">
        <v>0.2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158</v>
      </c>
      <c r="AU185" s="214" t="s">
        <v>84</v>
      </c>
      <c r="AV185" s="13" t="s">
        <v>84</v>
      </c>
      <c r="AW185" s="13" t="s">
        <v>30</v>
      </c>
      <c r="AX185" s="13" t="s">
        <v>74</v>
      </c>
      <c r="AY185" s="214" t="s">
        <v>146</v>
      </c>
    </row>
    <row r="186" spans="1:65" s="14" customFormat="1" ht="11.25">
      <c r="B186" s="217"/>
      <c r="C186" s="218"/>
      <c r="D186" s="205" t="s">
        <v>158</v>
      </c>
      <c r="E186" s="219" t="s">
        <v>1</v>
      </c>
      <c r="F186" s="220" t="s">
        <v>206</v>
      </c>
      <c r="G186" s="218"/>
      <c r="H186" s="221">
        <v>1.48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158</v>
      </c>
      <c r="AU186" s="227" t="s">
        <v>84</v>
      </c>
      <c r="AV186" s="14" t="s">
        <v>152</v>
      </c>
      <c r="AW186" s="14" t="s">
        <v>30</v>
      </c>
      <c r="AX186" s="14" t="s">
        <v>82</v>
      </c>
      <c r="AY186" s="227" t="s">
        <v>146</v>
      </c>
    </row>
    <row r="187" spans="1:65" s="2" customFormat="1" ht="24.2" customHeight="1">
      <c r="A187" s="33"/>
      <c r="B187" s="34"/>
      <c r="C187" s="189" t="s">
        <v>527</v>
      </c>
      <c r="D187" s="189" t="s">
        <v>148</v>
      </c>
      <c r="E187" s="190" t="s">
        <v>822</v>
      </c>
      <c r="F187" s="191" t="s">
        <v>823</v>
      </c>
      <c r="G187" s="192" t="s">
        <v>151</v>
      </c>
      <c r="H187" s="193">
        <v>1.61</v>
      </c>
      <c r="I187" s="194"/>
      <c r="J187" s="195">
        <f>ROUND(I187*H187,2)</f>
        <v>0</v>
      </c>
      <c r="K187" s="196"/>
      <c r="L187" s="38"/>
      <c r="M187" s="197" t="s">
        <v>1</v>
      </c>
      <c r="N187" s="198" t="s">
        <v>39</v>
      </c>
      <c r="O187" s="70"/>
      <c r="P187" s="199">
        <f>O187*H187</f>
        <v>0</v>
      </c>
      <c r="Q187" s="199">
        <v>6.3869999999999996E-2</v>
      </c>
      <c r="R187" s="199">
        <f>Q187*H187</f>
        <v>0.1028307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152</v>
      </c>
      <c r="AT187" s="201" t="s">
        <v>148</v>
      </c>
      <c r="AU187" s="201" t="s">
        <v>84</v>
      </c>
      <c r="AY187" s="16" t="s">
        <v>146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82</v>
      </c>
      <c r="BK187" s="202">
        <f>ROUND(I187*H187,2)</f>
        <v>0</v>
      </c>
      <c r="BL187" s="16" t="s">
        <v>152</v>
      </c>
      <c r="BM187" s="201" t="s">
        <v>824</v>
      </c>
    </row>
    <row r="188" spans="1:65" s="2" customFormat="1" ht="33" customHeight="1">
      <c r="A188" s="33"/>
      <c r="B188" s="34"/>
      <c r="C188" s="189" t="s">
        <v>7</v>
      </c>
      <c r="D188" s="189" t="s">
        <v>148</v>
      </c>
      <c r="E188" s="190" t="s">
        <v>825</v>
      </c>
      <c r="F188" s="191" t="s">
        <v>826</v>
      </c>
      <c r="G188" s="192" t="s">
        <v>151</v>
      </c>
      <c r="H188" s="193">
        <v>1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39</v>
      </c>
      <c r="O188" s="70"/>
      <c r="P188" s="199">
        <f>O188*H188</f>
        <v>0</v>
      </c>
      <c r="Q188" s="199">
        <v>2.5250000000000002E-2</v>
      </c>
      <c r="R188" s="199">
        <f>Q188*H188</f>
        <v>2.5250000000000002E-2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152</v>
      </c>
      <c r="AT188" s="201" t="s">
        <v>148</v>
      </c>
      <c r="AU188" s="201" t="s">
        <v>84</v>
      </c>
      <c r="AY188" s="16" t="s">
        <v>146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82</v>
      </c>
      <c r="BK188" s="202">
        <f>ROUND(I188*H188,2)</f>
        <v>0</v>
      </c>
      <c r="BL188" s="16" t="s">
        <v>152</v>
      </c>
      <c r="BM188" s="201" t="s">
        <v>827</v>
      </c>
    </row>
    <row r="189" spans="1:65" s="2" customFormat="1" ht="33" customHeight="1">
      <c r="A189" s="33"/>
      <c r="B189" s="34"/>
      <c r="C189" s="189" t="s">
        <v>290</v>
      </c>
      <c r="D189" s="189" t="s">
        <v>148</v>
      </c>
      <c r="E189" s="190" t="s">
        <v>828</v>
      </c>
      <c r="F189" s="191" t="s">
        <v>829</v>
      </c>
      <c r="G189" s="192" t="s">
        <v>151</v>
      </c>
      <c r="H189" s="193">
        <v>1</v>
      </c>
      <c r="I189" s="194"/>
      <c r="J189" s="195">
        <f>ROUND(I189*H189,2)</f>
        <v>0</v>
      </c>
      <c r="K189" s="196"/>
      <c r="L189" s="38"/>
      <c r="M189" s="197" t="s">
        <v>1</v>
      </c>
      <c r="N189" s="198" t="s">
        <v>39</v>
      </c>
      <c r="O189" s="70"/>
      <c r="P189" s="199">
        <f>O189*H189</f>
        <v>0</v>
      </c>
      <c r="Q189" s="199">
        <v>0.34036</v>
      </c>
      <c r="R189" s="199">
        <f>Q189*H189</f>
        <v>0.34036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152</v>
      </c>
      <c r="AT189" s="201" t="s">
        <v>148</v>
      </c>
      <c r="AU189" s="201" t="s">
        <v>84</v>
      </c>
      <c r="AY189" s="16" t="s">
        <v>146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82</v>
      </c>
      <c r="BK189" s="202">
        <f>ROUND(I189*H189,2)</f>
        <v>0</v>
      </c>
      <c r="BL189" s="16" t="s">
        <v>152</v>
      </c>
      <c r="BM189" s="201" t="s">
        <v>830</v>
      </c>
    </row>
    <row r="190" spans="1:65" s="2" customFormat="1" ht="24.2" customHeight="1">
      <c r="A190" s="33"/>
      <c r="B190" s="34"/>
      <c r="C190" s="189" t="s">
        <v>242</v>
      </c>
      <c r="D190" s="189" t="s">
        <v>148</v>
      </c>
      <c r="E190" s="190" t="s">
        <v>831</v>
      </c>
      <c r="F190" s="191" t="s">
        <v>832</v>
      </c>
      <c r="G190" s="192" t="s">
        <v>168</v>
      </c>
      <c r="H190" s="193">
        <v>2.3650000000000002</v>
      </c>
      <c r="I190" s="194"/>
      <c r="J190" s="195">
        <f>ROUND(I190*H190,2)</f>
        <v>0</v>
      </c>
      <c r="K190" s="196"/>
      <c r="L190" s="38"/>
      <c r="M190" s="197" t="s">
        <v>1</v>
      </c>
      <c r="N190" s="198" t="s">
        <v>39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152</v>
      </c>
      <c r="AT190" s="201" t="s">
        <v>148</v>
      </c>
      <c r="AU190" s="201" t="s">
        <v>84</v>
      </c>
      <c r="AY190" s="16" t="s">
        <v>146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82</v>
      </c>
      <c r="BK190" s="202">
        <f>ROUND(I190*H190,2)</f>
        <v>0</v>
      </c>
      <c r="BL190" s="16" t="s">
        <v>152</v>
      </c>
      <c r="BM190" s="201" t="s">
        <v>833</v>
      </c>
    </row>
    <row r="191" spans="1:65" s="13" customFormat="1" ht="11.25">
      <c r="B191" s="203"/>
      <c r="C191" s="204"/>
      <c r="D191" s="205" t="s">
        <v>158</v>
      </c>
      <c r="E191" s="206" t="s">
        <v>1</v>
      </c>
      <c r="F191" s="207" t="s">
        <v>834</v>
      </c>
      <c r="G191" s="204"/>
      <c r="H191" s="208">
        <v>2.3650000000000002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158</v>
      </c>
      <c r="AU191" s="214" t="s">
        <v>84</v>
      </c>
      <c r="AV191" s="13" t="s">
        <v>84</v>
      </c>
      <c r="AW191" s="13" t="s">
        <v>30</v>
      </c>
      <c r="AX191" s="13" t="s">
        <v>82</v>
      </c>
      <c r="AY191" s="214" t="s">
        <v>146</v>
      </c>
    </row>
    <row r="192" spans="1:65" s="12" customFormat="1" ht="22.9" customHeight="1">
      <c r="B192" s="175"/>
      <c r="C192" s="176"/>
      <c r="D192" s="177" t="s">
        <v>73</v>
      </c>
      <c r="E192" s="215" t="s">
        <v>207</v>
      </c>
      <c r="F192" s="215" t="s">
        <v>563</v>
      </c>
      <c r="G192" s="176"/>
      <c r="H192" s="176"/>
      <c r="I192" s="179"/>
      <c r="J192" s="216">
        <f>BK192</f>
        <v>0</v>
      </c>
      <c r="K192" s="176"/>
      <c r="L192" s="181"/>
      <c r="M192" s="182"/>
      <c r="N192" s="183"/>
      <c r="O192" s="183"/>
      <c r="P192" s="184">
        <f>SUM(P193:P198)</f>
        <v>0</v>
      </c>
      <c r="Q192" s="183"/>
      <c r="R192" s="184">
        <f>SUM(R193:R198)</f>
        <v>11.079658700000001</v>
      </c>
      <c r="S192" s="183"/>
      <c r="T192" s="185">
        <f>SUM(T193:T198)</f>
        <v>0.03</v>
      </c>
      <c r="AR192" s="186" t="s">
        <v>82</v>
      </c>
      <c r="AT192" s="187" t="s">
        <v>73</v>
      </c>
      <c r="AU192" s="187" t="s">
        <v>82</v>
      </c>
      <c r="AY192" s="186" t="s">
        <v>146</v>
      </c>
      <c r="BK192" s="188">
        <f>SUM(BK193:BK198)</f>
        <v>0</v>
      </c>
    </row>
    <row r="193" spans="1:65" s="2" customFormat="1" ht="24.2" customHeight="1">
      <c r="A193" s="33"/>
      <c r="B193" s="34"/>
      <c r="C193" s="189" t="s">
        <v>82</v>
      </c>
      <c r="D193" s="189" t="s">
        <v>148</v>
      </c>
      <c r="E193" s="190" t="s">
        <v>835</v>
      </c>
      <c r="F193" s="191" t="s">
        <v>836</v>
      </c>
      <c r="G193" s="192" t="s">
        <v>335</v>
      </c>
      <c r="H193" s="193">
        <v>34.270000000000003</v>
      </c>
      <c r="I193" s="194"/>
      <c r="J193" s="195">
        <f>ROUND(I193*H193,2)</f>
        <v>0</v>
      </c>
      <c r="K193" s="196"/>
      <c r="L193" s="38"/>
      <c r="M193" s="197" t="s">
        <v>1</v>
      </c>
      <c r="N193" s="198" t="s">
        <v>39</v>
      </c>
      <c r="O193" s="70"/>
      <c r="P193" s="199">
        <f>O193*H193</f>
        <v>0</v>
      </c>
      <c r="Q193" s="199">
        <v>0.29221000000000003</v>
      </c>
      <c r="R193" s="199">
        <f>Q193*H193</f>
        <v>10.014036700000002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152</v>
      </c>
      <c r="AT193" s="201" t="s">
        <v>148</v>
      </c>
      <c r="AU193" s="201" t="s">
        <v>84</v>
      </c>
      <c r="AY193" s="16" t="s">
        <v>146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82</v>
      </c>
      <c r="BK193" s="202">
        <f>ROUND(I193*H193,2)</f>
        <v>0</v>
      </c>
      <c r="BL193" s="16" t="s">
        <v>152</v>
      </c>
      <c r="BM193" s="201" t="s">
        <v>837</v>
      </c>
    </row>
    <row r="194" spans="1:65" s="13" customFormat="1" ht="11.25">
      <c r="B194" s="203"/>
      <c r="C194" s="204"/>
      <c r="D194" s="205" t="s">
        <v>158</v>
      </c>
      <c r="E194" s="206" t="s">
        <v>1</v>
      </c>
      <c r="F194" s="207" t="s">
        <v>838</v>
      </c>
      <c r="G194" s="204"/>
      <c r="H194" s="208">
        <v>34.270000000000003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158</v>
      </c>
      <c r="AU194" s="214" t="s">
        <v>84</v>
      </c>
      <c r="AV194" s="13" t="s">
        <v>84</v>
      </c>
      <c r="AW194" s="13" t="s">
        <v>30</v>
      </c>
      <c r="AX194" s="13" t="s">
        <v>82</v>
      </c>
      <c r="AY194" s="214" t="s">
        <v>146</v>
      </c>
    </row>
    <row r="195" spans="1:65" s="2" customFormat="1" ht="24.2" customHeight="1">
      <c r="A195" s="33"/>
      <c r="B195" s="34"/>
      <c r="C195" s="228" t="s">
        <v>84</v>
      </c>
      <c r="D195" s="228" t="s">
        <v>250</v>
      </c>
      <c r="E195" s="229" t="s">
        <v>839</v>
      </c>
      <c r="F195" s="230" t="s">
        <v>840</v>
      </c>
      <c r="G195" s="231" t="s">
        <v>335</v>
      </c>
      <c r="H195" s="232">
        <v>34.270000000000003</v>
      </c>
      <c r="I195" s="233"/>
      <c r="J195" s="234">
        <f>ROUND(I195*H195,2)</f>
        <v>0</v>
      </c>
      <c r="K195" s="235"/>
      <c r="L195" s="236"/>
      <c r="M195" s="237" t="s">
        <v>1</v>
      </c>
      <c r="N195" s="238" t="s">
        <v>39</v>
      </c>
      <c r="O195" s="70"/>
      <c r="P195" s="199">
        <f>O195*H195</f>
        <v>0</v>
      </c>
      <c r="Q195" s="199">
        <v>1.5599999999999999E-2</v>
      </c>
      <c r="R195" s="199">
        <f>Q195*H195</f>
        <v>0.53461199999999998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199</v>
      </c>
      <c r="AT195" s="201" t="s">
        <v>250</v>
      </c>
      <c r="AU195" s="201" t="s">
        <v>84</v>
      </c>
      <c r="AY195" s="16" t="s">
        <v>146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82</v>
      </c>
      <c r="BK195" s="202">
        <f>ROUND(I195*H195,2)</f>
        <v>0</v>
      </c>
      <c r="BL195" s="16" t="s">
        <v>152</v>
      </c>
      <c r="BM195" s="201" t="s">
        <v>841</v>
      </c>
    </row>
    <row r="196" spans="1:65" s="2" customFormat="1" ht="24.2" customHeight="1">
      <c r="A196" s="33"/>
      <c r="B196" s="34"/>
      <c r="C196" s="228" t="s">
        <v>216</v>
      </c>
      <c r="D196" s="228" t="s">
        <v>250</v>
      </c>
      <c r="E196" s="229" t="s">
        <v>842</v>
      </c>
      <c r="F196" s="230" t="s">
        <v>843</v>
      </c>
      <c r="G196" s="231" t="s">
        <v>335</v>
      </c>
      <c r="H196" s="232">
        <v>34.270000000000003</v>
      </c>
      <c r="I196" s="233"/>
      <c r="J196" s="234">
        <f>ROUND(I196*H196,2)</f>
        <v>0</v>
      </c>
      <c r="K196" s="235"/>
      <c r="L196" s="236"/>
      <c r="M196" s="237" t="s">
        <v>1</v>
      </c>
      <c r="N196" s="238" t="s">
        <v>39</v>
      </c>
      <c r="O196" s="70"/>
      <c r="P196" s="199">
        <f>O196*H196</f>
        <v>0</v>
      </c>
      <c r="Q196" s="199">
        <v>1.2999999999999999E-2</v>
      </c>
      <c r="R196" s="199">
        <f>Q196*H196</f>
        <v>0.44551000000000002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199</v>
      </c>
      <c r="AT196" s="201" t="s">
        <v>250</v>
      </c>
      <c r="AU196" s="201" t="s">
        <v>84</v>
      </c>
      <c r="AY196" s="16" t="s">
        <v>146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82</v>
      </c>
      <c r="BK196" s="202">
        <f>ROUND(I196*H196,2)</f>
        <v>0</v>
      </c>
      <c r="BL196" s="16" t="s">
        <v>152</v>
      </c>
      <c r="BM196" s="201" t="s">
        <v>844</v>
      </c>
    </row>
    <row r="197" spans="1:65" s="2" customFormat="1" ht="33" customHeight="1">
      <c r="A197" s="33"/>
      <c r="B197" s="34"/>
      <c r="C197" s="228" t="s">
        <v>152</v>
      </c>
      <c r="D197" s="228" t="s">
        <v>250</v>
      </c>
      <c r="E197" s="229" t="s">
        <v>845</v>
      </c>
      <c r="F197" s="230" t="s">
        <v>846</v>
      </c>
      <c r="G197" s="231" t="s">
        <v>151</v>
      </c>
      <c r="H197" s="232">
        <v>3</v>
      </c>
      <c r="I197" s="233"/>
      <c r="J197" s="234">
        <f>ROUND(I197*H197,2)</f>
        <v>0</v>
      </c>
      <c r="K197" s="235"/>
      <c r="L197" s="236"/>
      <c r="M197" s="237" t="s">
        <v>1</v>
      </c>
      <c r="N197" s="238" t="s">
        <v>39</v>
      </c>
      <c r="O197" s="70"/>
      <c r="P197" s="199">
        <f>O197*H197</f>
        <v>0</v>
      </c>
      <c r="Q197" s="199">
        <v>2.8500000000000001E-2</v>
      </c>
      <c r="R197" s="199">
        <f>Q197*H197</f>
        <v>8.5500000000000007E-2</v>
      </c>
      <c r="S197" s="199">
        <v>0</v>
      </c>
      <c r="T197" s="20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199</v>
      </c>
      <c r="AT197" s="201" t="s">
        <v>250</v>
      </c>
      <c r="AU197" s="201" t="s">
        <v>84</v>
      </c>
      <c r="AY197" s="16" t="s">
        <v>146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82</v>
      </c>
      <c r="BK197" s="202">
        <f>ROUND(I197*H197,2)</f>
        <v>0</v>
      </c>
      <c r="BL197" s="16" t="s">
        <v>152</v>
      </c>
      <c r="BM197" s="201" t="s">
        <v>847</v>
      </c>
    </row>
    <row r="198" spans="1:65" s="2" customFormat="1" ht="24.2" customHeight="1">
      <c r="A198" s="33"/>
      <c r="B198" s="34"/>
      <c r="C198" s="189" t="s">
        <v>312</v>
      </c>
      <c r="D198" s="189" t="s">
        <v>148</v>
      </c>
      <c r="E198" s="190" t="s">
        <v>848</v>
      </c>
      <c r="F198" s="191" t="s">
        <v>849</v>
      </c>
      <c r="G198" s="192" t="s">
        <v>335</v>
      </c>
      <c r="H198" s="193">
        <v>5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39</v>
      </c>
      <c r="O198" s="70"/>
      <c r="P198" s="199">
        <f>O198*H198</f>
        <v>0</v>
      </c>
      <c r="Q198" s="199">
        <v>0</v>
      </c>
      <c r="R198" s="199">
        <f>Q198*H198</f>
        <v>0</v>
      </c>
      <c r="S198" s="199">
        <v>6.0000000000000001E-3</v>
      </c>
      <c r="T198" s="200">
        <f>S198*H198</f>
        <v>0.03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152</v>
      </c>
      <c r="AT198" s="201" t="s">
        <v>148</v>
      </c>
      <c r="AU198" s="201" t="s">
        <v>84</v>
      </c>
      <c r="AY198" s="16" t="s">
        <v>146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82</v>
      </c>
      <c r="BK198" s="202">
        <f>ROUND(I198*H198,2)</f>
        <v>0</v>
      </c>
      <c r="BL198" s="16" t="s">
        <v>152</v>
      </c>
      <c r="BM198" s="201" t="s">
        <v>850</v>
      </c>
    </row>
    <row r="199" spans="1:65" s="12" customFormat="1" ht="25.9" customHeight="1">
      <c r="B199" s="175"/>
      <c r="C199" s="176"/>
      <c r="D199" s="177" t="s">
        <v>73</v>
      </c>
      <c r="E199" s="178" t="s">
        <v>281</v>
      </c>
      <c r="F199" s="178" t="s">
        <v>282</v>
      </c>
      <c r="G199" s="176"/>
      <c r="H199" s="176"/>
      <c r="I199" s="179"/>
      <c r="J199" s="180">
        <f>BK199</f>
        <v>0</v>
      </c>
      <c r="K199" s="176"/>
      <c r="L199" s="181"/>
      <c r="M199" s="182"/>
      <c r="N199" s="183"/>
      <c r="O199" s="183"/>
      <c r="P199" s="184">
        <f>P200+P208+P219</f>
        <v>0</v>
      </c>
      <c r="Q199" s="183"/>
      <c r="R199" s="184">
        <f>R200+R208+R219</f>
        <v>0.14577299999999999</v>
      </c>
      <c r="S199" s="183"/>
      <c r="T199" s="185">
        <f>T200+T208+T219</f>
        <v>0.64080000000000004</v>
      </c>
      <c r="AR199" s="186" t="s">
        <v>84</v>
      </c>
      <c r="AT199" s="187" t="s">
        <v>73</v>
      </c>
      <c r="AU199" s="187" t="s">
        <v>74</v>
      </c>
      <c r="AY199" s="186" t="s">
        <v>146</v>
      </c>
      <c r="BK199" s="188">
        <f>BK200+BK208+BK219</f>
        <v>0</v>
      </c>
    </row>
    <row r="200" spans="1:65" s="12" customFormat="1" ht="22.9" customHeight="1">
      <c r="B200" s="175"/>
      <c r="C200" s="176"/>
      <c r="D200" s="177" t="s">
        <v>73</v>
      </c>
      <c r="E200" s="215" t="s">
        <v>851</v>
      </c>
      <c r="F200" s="215" t="s">
        <v>852</v>
      </c>
      <c r="G200" s="176"/>
      <c r="H200" s="176"/>
      <c r="I200" s="179"/>
      <c r="J200" s="216">
        <f>BK200</f>
        <v>0</v>
      </c>
      <c r="K200" s="176"/>
      <c r="L200" s="181"/>
      <c r="M200" s="182"/>
      <c r="N200" s="183"/>
      <c r="O200" s="183"/>
      <c r="P200" s="184">
        <f>SUM(P201:P207)</f>
        <v>0</v>
      </c>
      <c r="Q200" s="183"/>
      <c r="R200" s="184">
        <f>SUM(R201:R207)</f>
        <v>9.5494999999999983E-2</v>
      </c>
      <c r="S200" s="183"/>
      <c r="T200" s="185">
        <f>SUM(T201:T207)</f>
        <v>0.64080000000000004</v>
      </c>
      <c r="AR200" s="186" t="s">
        <v>84</v>
      </c>
      <c r="AT200" s="187" t="s">
        <v>73</v>
      </c>
      <c r="AU200" s="187" t="s">
        <v>82</v>
      </c>
      <c r="AY200" s="186" t="s">
        <v>146</v>
      </c>
      <c r="BK200" s="188">
        <f>SUM(BK201:BK207)</f>
        <v>0</v>
      </c>
    </row>
    <row r="201" spans="1:65" s="2" customFormat="1" ht="16.5" customHeight="1">
      <c r="A201" s="33"/>
      <c r="B201" s="34"/>
      <c r="C201" s="189" t="s">
        <v>303</v>
      </c>
      <c r="D201" s="189" t="s">
        <v>148</v>
      </c>
      <c r="E201" s="190" t="s">
        <v>853</v>
      </c>
      <c r="F201" s="191" t="s">
        <v>854</v>
      </c>
      <c r="G201" s="192" t="s">
        <v>335</v>
      </c>
      <c r="H201" s="193">
        <v>24</v>
      </c>
      <c r="I201" s="194"/>
      <c r="J201" s="195">
        <f>ROUND(I201*H201,2)</f>
        <v>0</v>
      </c>
      <c r="K201" s="196"/>
      <c r="L201" s="38"/>
      <c r="M201" s="197" t="s">
        <v>1</v>
      </c>
      <c r="N201" s="198" t="s">
        <v>39</v>
      </c>
      <c r="O201" s="70"/>
      <c r="P201" s="199">
        <f>O201*H201</f>
        <v>0</v>
      </c>
      <c r="Q201" s="199">
        <v>0</v>
      </c>
      <c r="R201" s="199">
        <f>Q201*H201</f>
        <v>0</v>
      </c>
      <c r="S201" s="199">
        <v>2.6700000000000002E-2</v>
      </c>
      <c r="T201" s="200">
        <f>S201*H201</f>
        <v>0.64080000000000004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1" t="s">
        <v>285</v>
      </c>
      <c r="AT201" s="201" t="s">
        <v>148</v>
      </c>
      <c r="AU201" s="201" t="s">
        <v>84</v>
      </c>
      <c r="AY201" s="16" t="s">
        <v>146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6" t="s">
        <v>82</v>
      </c>
      <c r="BK201" s="202">
        <f>ROUND(I201*H201,2)</f>
        <v>0</v>
      </c>
      <c r="BL201" s="16" t="s">
        <v>285</v>
      </c>
      <c r="BM201" s="201" t="s">
        <v>855</v>
      </c>
    </row>
    <row r="202" spans="1:65" s="13" customFormat="1" ht="11.25">
      <c r="B202" s="203"/>
      <c r="C202" s="204"/>
      <c r="D202" s="205" t="s">
        <v>158</v>
      </c>
      <c r="E202" s="206" t="s">
        <v>1</v>
      </c>
      <c r="F202" s="207" t="s">
        <v>856</v>
      </c>
      <c r="G202" s="204"/>
      <c r="H202" s="208">
        <v>24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158</v>
      </c>
      <c r="AU202" s="214" t="s">
        <v>84</v>
      </c>
      <c r="AV202" s="13" t="s">
        <v>84</v>
      </c>
      <c r="AW202" s="13" t="s">
        <v>30</v>
      </c>
      <c r="AX202" s="13" t="s">
        <v>82</v>
      </c>
      <c r="AY202" s="214" t="s">
        <v>146</v>
      </c>
    </row>
    <row r="203" spans="1:65" s="2" customFormat="1" ht="24.2" customHeight="1">
      <c r="A203" s="33"/>
      <c r="B203" s="34"/>
      <c r="C203" s="189" t="s">
        <v>259</v>
      </c>
      <c r="D203" s="189" t="s">
        <v>148</v>
      </c>
      <c r="E203" s="190" t="s">
        <v>857</v>
      </c>
      <c r="F203" s="191" t="s">
        <v>858</v>
      </c>
      <c r="G203" s="192" t="s">
        <v>335</v>
      </c>
      <c r="H203" s="193">
        <v>2.2999999999999998</v>
      </c>
      <c r="I203" s="194"/>
      <c r="J203" s="195">
        <f>ROUND(I203*H203,2)</f>
        <v>0</v>
      </c>
      <c r="K203" s="196"/>
      <c r="L203" s="38"/>
      <c r="M203" s="197" t="s">
        <v>1</v>
      </c>
      <c r="N203" s="198" t="s">
        <v>39</v>
      </c>
      <c r="O203" s="70"/>
      <c r="P203" s="199">
        <f>O203*H203</f>
        <v>0</v>
      </c>
      <c r="Q203" s="199">
        <v>3.5E-4</v>
      </c>
      <c r="R203" s="199">
        <f>Q203*H203</f>
        <v>8.0499999999999994E-4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285</v>
      </c>
      <c r="AT203" s="201" t="s">
        <v>148</v>
      </c>
      <c r="AU203" s="201" t="s">
        <v>84</v>
      </c>
      <c r="AY203" s="16" t="s">
        <v>146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82</v>
      </c>
      <c r="BK203" s="202">
        <f>ROUND(I203*H203,2)</f>
        <v>0</v>
      </c>
      <c r="BL203" s="16" t="s">
        <v>285</v>
      </c>
      <c r="BM203" s="201" t="s">
        <v>859</v>
      </c>
    </row>
    <row r="204" spans="1:65" s="2" customFormat="1" ht="24.2" customHeight="1">
      <c r="A204" s="33"/>
      <c r="B204" s="34"/>
      <c r="C204" s="189" t="s">
        <v>422</v>
      </c>
      <c r="D204" s="189" t="s">
        <v>148</v>
      </c>
      <c r="E204" s="190" t="s">
        <v>860</v>
      </c>
      <c r="F204" s="191" t="s">
        <v>861</v>
      </c>
      <c r="G204" s="192" t="s">
        <v>151</v>
      </c>
      <c r="H204" s="193">
        <v>4</v>
      </c>
      <c r="I204" s="194"/>
      <c r="J204" s="195">
        <f>ROUND(I204*H204,2)</f>
        <v>0</v>
      </c>
      <c r="K204" s="196"/>
      <c r="L204" s="38"/>
      <c r="M204" s="197" t="s">
        <v>1</v>
      </c>
      <c r="N204" s="198" t="s">
        <v>39</v>
      </c>
      <c r="O204" s="70"/>
      <c r="P204" s="199">
        <f>O204*H204</f>
        <v>0</v>
      </c>
      <c r="Q204" s="199">
        <v>3.2699999999999999E-3</v>
      </c>
      <c r="R204" s="199">
        <f>Q204*H204</f>
        <v>1.308E-2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285</v>
      </c>
      <c r="AT204" s="201" t="s">
        <v>148</v>
      </c>
      <c r="AU204" s="201" t="s">
        <v>84</v>
      </c>
      <c r="AY204" s="16" t="s">
        <v>146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82</v>
      </c>
      <c r="BK204" s="202">
        <f>ROUND(I204*H204,2)</f>
        <v>0</v>
      </c>
      <c r="BL204" s="16" t="s">
        <v>285</v>
      </c>
      <c r="BM204" s="201" t="s">
        <v>862</v>
      </c>
    </row>
    <row r="205" spans="1:65" s="2" customFormat="1" ht="16.5" customHeight="1">
      <c r="A205" s="33"/>
      <c r="B205" s="34"/>
      <c r="C205" s="189" t="s">
        <v>285</v>
      </c>
      <c r="D205" s="189" t="s">
        <v>148</v>
      </c>
      <c r="E205" s="190" t="s">
        <v>863</v>
      </c>
      <c r="F205" s="191" t="s">
        <v>864</v>
      </c>
      <c r="G205" s="192" t="s">
        <v>151</v>
      </c>
      <c r="H205" s="193">
        <v>3</v>
      </c>
      <c r="I205" s="194"/>
      <c r="J205" s="195">
        <f>ROUND(I205*H205,2)</f>
        <v>0</v>
      </c>
      <c r="K205" s="196"/>
      <c r="L205" s="38"/>
      <c r="M205" s="197" t="s">
        <v>1</v>
      </c>
      <c r="N205" s="198" t="s">
        <v>39</v>
      </c>
      <c r="O205" s="70"/>
      <c r="P205" s="199">
        <f>O205*H205</f>
        <v>0</v>
      </c>
      <c r="Q205" s="199">
        <v>2.6519999999999998E-2</v>
      </c>
      <c r="R205" s="199">
        <f>Q205*H205</f>
        <v>7.9559999999999992E-2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285</v>
      </c>
      <c r="AT205" s="201" t="s">
        <v>148</v>
      </c>
      <c r="AU205" s="201" t="s">
        <v>84</v>
      </c>
      <c r="AY205" s="16" t="s">
        <v>146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82</v>
      </c>
      <c r="BK205" s="202">
        <f>ROUND(I205*H205,2)</f>
        <v>0</v>
      </c>
      <c r="BL205" s="16" t="s">
        <v>285</v>
      </c>
      <c r="BM205" s="201" t="s">
        <v>865</v>
      </c>
    </row>
    <row r="206" spans="1:65" s="2" customFormat="1" ht="24.2" customHeight="1">
      <c r="A206" s="33"/>
      <c r="B206" s="34"/>
      <c r="C206" s="189" t="s">
        <v>418</v>
      </c>
      <c r="D206" s="189" t="s">
        <v>148</v>
      </c>
      <c r="E206" s="190" t="s">
        <v>866</v>
      </c>
      <c r="F206" s="191" t="s">
        <v>867</v>
      </c>
      <c r="G206" s="192" t="s">
        <v>151</v>
      </c>
      <c r="H206" s="193">
        <v>1</v>
      </c>
      <c r="I206" s="194"/>
      <c r="J206" s="195">
        <f>ROUND(I206*H206,2)</f>
        <v>0</v>
      </c>
      <c r="K206" s="196"/>
      <c r="L206" s="38"/>
      <c r="M206" s="197" t="s">
        <v>1</v>
      </c>
      <c r="N206" s="198" t="s">
        <v>39</v>
      </c>
      <c r="O206" s="70"/>
      <c r="P206" s="199">
        <f>O206*H206</f>
        <v>0</v>
      </c>
      <c r="Q206" s="199">
        <v>2.0500000000000002E-3</v>
      </c>
      <c r="R206" s="199">
        <f>Q206*H206</f>
        <v>2.0500000000000002E-3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285</v>
      </c>
      <c r="AT206" s="201" t="s">
        <v>148</v>
      </c>
      <c r="AU206" s="201" t="s">
        <v>84</v>
      </c>
      <c r="AY206" s="16" t="s">
        <v>146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82</v>
      </c>
      <c r="BK206" s="202">
        <f>ROUND(I206*H206,2)</f>
        <v>0</v>
      </c>
      <c r="BL206" s="16" t="s">
        <v>285</v>
      </c>
      <c r="BM206" s="201" t="s">
        <v>868</v>
      </c>
    </row>
    <row r="207" spans="1:65" s="2" customFormat="1" ht="24.2" customHeight="1">
      <c r="A207" s="33"/>
      <c r="B207" s="34"/>
      <c r="C207" s="189" t="s">
        <v>277</v>
      </c>
      <c r="D207" s="189" t="s">
        <v>148</v>
      </c>
      <c r="E207" s="190" t="s">
        <v>869</v>
      </c>
      <c r="F207" s="191" t="s">
        <v>870</v>
      </c>
      <c r="G207" s="192" t="s">
        <v>174</v>
      </c>
      <c r="H207" s="193">
        <v>9.5000000000000001E-2</v>
      </c>
      <c r="I207" s="194"/>
      <c r="J207" s="195">
        <f>ROUND(I207*H207,2)</f>
        <v>0</v>
      </c>
      <c r="K207" s="196"/>
      <c r="L207" s="38"/>
      <c r="M207" s="197" t="s">
        <v>1</v>
      </c>
      <c r="N207" s="198" t="s">
        <v>39</v>
      </c>
      <c r="O207" s="70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152</v>
      </c>
      <c r="AT207" s="201" t="s">
        <v>148</v>
      </c>
      <c r="AU207" s="201" t="s">
        <v>84</v>
      </c>
      <c r="AY207" s="16" t="s">
        <v>146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6" t="s">
        <v>82</v>
      </c>
      <c r="BK207" s="202">
        <f>ROUND(I207*H207,2)</f>
        <v>0</v>
      </c>
      <c r="BL207" s="16" t="s">
        <v>152</v>
      </c>
      <c r="BM207" s="201" t="s">
        <v>871</v>
      </c>
    </row>
    <row r="208" spans="1:65" s="12" customFormat="1" ht="22.9" customHeight="1">
      <c r="B208" s="175"/>
      <c r="C208" s="176"/>
      <c r="D208" s="177" t="s">
        <v>73</v>
      </c>
      <c r="E208" s="215" t="s">
        <v>872</v>
      </c>
      <c r="F208" s="215" t="s">
        <v>873</v>
      </c>
      <c r="G208" s="176"/>
      <c r="H208" s="176"/>
      <c r="I208" s="179"/>
      <c r="J208" s="216">
        <f>BK208</f>
        <v>0</v>
      </c>
      <c r="K208" s="176"/>
      <c r="L208" s="181"/>
      <c r="M208" s="182"/>
      <c r="N208" s="183"/>
      <c r="O208" s="183"/>
      <c r="P208" s="184">
        <f>SUM(P209:P218)</f>
        <v>0</v>
      </c>
      <c r="Q208" s="183"/>
      <c r="R208" s="184">
        <f>SUM(R209:R218)</f>
        <v>3.2638E-2</v>
      </c>
      <c r="S208" s="183"/>
      <c r="T208" s="185">
        <f>SUM(T209:T218)</f>
        <v>0</v>
      </c>
      <c r="AR208" s="186" t="s">
        <v>84</v>
      </c>
      <c r="AT208" s="187" t="s">
        <v>73</v>
      </c>
      <c r="AU208" s="187" t="s">
        <v>82</v>
      </c>
      <c r="AY208" s="186" t="s">
        <v>146</v>
      </c>
      <c r="BK208" s="188">
        <f>SUM(BK209:BK218)</f>
        <v>0</v>
      </c>
    </row>
    <row r="209" spans="1:65" s="2" customFormat="1" ht="24.2" customHeight="1">
      <c r="A209" s="33"/>
      <c r="B209" s="34"/>
      <c r="C209" s="189" t="s">
        <v>223</v>
      </c>
      <c r="D209" s="189" t="s">
        <v>148</v>
      </c>
      <c r="E209" s="190" t="s">
        <v>874</v>
      </c>
      <c r="F209" s="191" t="s">
        <v>875</v>
      </c>
      <c r="G209" s="192" t="s">
        <v>335</v>
      </c>
      <c r="H209" s="193">
        <v>5</v>
      </c>
      <c r="I209" s="194"/>
      <c r="J209" s="195">
        <f>ROUND(I209*H209,2)</f>
        <v>0</v>
      </c>
      <c r="K209" s="196"/>
      <c r="L209" s="38"/>
      <c r="M209" s="197" t="s">
        <v>1</v>
      </c>
      <c r="N209" s="198" t="s">
        <v>39</v>
      </c>
      <c r="O209" s="70"/>
      <c r="P209" s="199">
        <f>O209*H209</f>
        <v>0</v>
      </c>
      <c r="Q209" s="199">
        <v>6.6E-4</v>
      </c>
      <c r="R209" s="199">
        <f>Q209*H209</f>
        <v>3.3E-3</v>
      </c>
      <c r="S209" s="199">
        <v>0</v>
      </c>
      <c r="T209" s="20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1" t="s">
        <v>285</v>
      </c>
      <c r="AT209" s="201" t="s">
        <v>148</v>
      </c>
      <c r="AU209" s="201" t="s">
        <v>84</v>
      </c>
      <c r="AY209" s="16" t="s">
        <v>146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6" t="s">
        <v>82</v>
      </c>
      <c r="BK209" s="202">
        <f>ROUND(I209*H209,2)</f>
        <v>0</v>
      </c>
      <c r="BL209" s="16" t="s">
        <v>285</v>
      </c>
      <c r="BM209" s="201" t="s">
        <v>876</v>
      </c>
    </row>
    <row r="210" spans="1:65" s="2" customFormat="1" ht="24.2" customHeight="1">
      <c r="A210" s="33"/>
      <c r="B210" s="34"/>
      <c r="C210" s="189" t="s">
        <v>328</v>
      </c>
      <c r="D210" s="189" t="s">
        <v>148</v>
      </c>
      <c r="E210" s="190" t="s">
        <v>877</v>
      </c>
      <c r="F210" s="191" t="s">
        <v>878</v>
      </c>
      <c r="G210" s="192" t="s">
        <v>335</v>
      </c>
      <c r="H210" s="193">
        <v>30.475000000000001</v>
      </c>
      <c r="I210" s="194"/>
      <c r="J210" s="195">
        <f>ROUND(I210*H210,2)</f>
        <v>0</v>
      </c>
      <c r="K210" s="196"/>
      <c r="L210" s="38"/>
      <c r="M210" s="197" t="s">
        <v>1</v>
      </c>
      <c r="N210" s="198" t="s">
        <v>39</v>
      </c>
      <c r="O210" s="70"/>
      <c r="P210" s="199">
        <f>O210*H210</f>
        <v>0</v>
      </c>
      <c r="Q210" s="199">
        <v>3.3E-4</v>
      </c>
      <c r="R210" s="199">
        <f>Q210*H210</f>
        <v>1.005675E-2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285</v>
      </c>
      <c r="AT210" s="201" t="s">
        <v>148</v>
      </c>
      <c r="AU210" s="201" t="s">
        <v>84</v>
      </c>
      <c r="AY210" s="16" t="s">
        <v>146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82</v>
      </c>
      <c r="BK210" s="202">
        <f>ROUND(I210*H210,2)</f>
        <v>0</v>
      </c>
      <c r="BL210" s="16" t="s">
        <v>285</v>
      </c>
      <c r="BM210" s="201" t="s">
        <v>879</v>
      </c>
    </row>
    <row r="211" spans="1:65" s="13" customFormat="1" ht="11.25">
      <c r="B211" s="203"/>
      <c r="C211" s="204"/>
      <c r="D211" s="205" t="s">
        <v>158</v>
      </c>
      <c r="E211" s="206" t="s">
        <v>1</v>
      </c>
      <c r="F211" s="207" t="s">
        <v>880</v>
      </c>
      <c r="G211" s="204"/>
      <c r="H211" s="208">
        <v>30.475000000000001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158</v>
      </c>
      <c r="AU211" s="214" t="s">
        <v>84</v>
      </c>
      <c r="AV211" s="13" t="s">
        <v>84</v>
      </c>
      <c r="AW211" s="13" t="s">
        <v>30</v>
      </c>
      <c r="AX211" s="13" t="s">
        <v>82</v>
      </c>
      <c r="AY211" s="214" t="s">
        <v>146</v>
      </c>
    </row>
    <row r="212" spans="1:65" s="2" customFormat="1" ht="16.5" customHeight="1">
      <c r="A212" s="33"/>
      <c r="B212" s="34"/>
      <c r="C212" s="228" t="s">
        <v>378</v>
      </c>
      <c r="D212" s="228" t="s">
        <v>250</v>
      </c>
      <c r="E212" s="229" t="s">
        <v>881</v>
      </c>
      <c r="F212" s="230" t="s">
        <v>882</v>
      </c>
      <c r="G212" s="231" t="s">
        <v>335</v>
      </c>
      <c r="H212" s="232">
        <v>30.475000000000001</v>
      </c>
      <c r="I212" s="233"/>
      <c r="J212" s="234">
        <f t="shared" ref="J212:J218" si="0">ROUND(I212*H212,2)</f>
        <v>0</v>
      </c>
      <c r="K212" s="235"/>
      <c r="L212" s="236"/>
      <c r="M212" s="237" t="s">
        <v>1</v>
      </c>
      <c r="N212" s="238" t="s">
        <v>39</v>
      </c>
      <c r="O212" s="70"/>
      <c r="P212" s="199">
        <f t="shared" ref="P212:P218" si="1">O212*H212</f>
        <v>0</v>
      </c>
      <c r="Q212" s="199">
        <v>1.4999999999999999E-4</v>
      </c>
      <c r="R212" s="199">
        <f t="shared" ref="R212:R218" si="2">Q212*H212</f>
        <v>4.5712499999999998E-3</v>
      </c>
      <c r="S212" s="199">
        <v>0</v>
      </c>
      <c r="T212" s="200">
        <f t="shared" ref="T212:T218" si="3"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294</v>
      </c>
      <c r="AT212" s="201" t="s">
        <v>250</v>
      </c>
      <c r="AU212" s="201" t="s">
        <v>84</v>
      </c>
      <c r="AY212" s="16" t="s">
        <v>146</v>
      </c>
      <c r="BE212" s="202">
        <f t="shared" ref="BE212:BE218" si="4">IF(N212="základní",J212,0)</f>
        <v>0</v>
      </c>
      <c r="BF212" s="202">
        <f t="shared" ref="BF212:BF218" si="5">IF(N212="snížená",J212,0)</f>
        <v>0</v>
      </c>
      <c r="BG212" s="202">
        <f t="shared" ref="BG212:BG218" si="6">IF(N212="zákl. přenesená",J212,0)</f>
        <v>0</v>
      </c>
      <c r="BH212" s="202">
        <f t="shared" ref="BH212:BH218" si="7">IF(N212="sníž. přenesená",J212,0)</f>
        <v>0</v>
      </c>
      <c r="BI212" s="202">
        <f t="shared" ref="BI212:BI218" si="8">IF(N212="nulová",J212,0)</f>
        <v>0</v>
      </c>
      <c r="BJ212" s="16" t="s">
        <v>82</v>
      </c>
      <c r="BK212" s="202">
        <f t="shared" ref="BK212:BK218" si="9">ROUND(I212*H212,2)</f>
        <v>0</v>
      </c>
      <c r="BL212" s="16" t="s">
        <v>285</v>
      </c>
      <c r="BM212" s="201" t="s">
        <v>883</v>
      </c>
    </row>
    <row r="213" spans="1:65" s="2" customFormat="1" ht="16.5" customHeight="1">
      <c r="A213" s="33"/>
      <c r="B213" s="34"/>
      <c r="C213" s="189" t="s">
        <v>294</v>
      </c>
      <c r="D213" s="189" t="s">
        <v>148</v>
      </c>
      <c r="E213" s="190" t="s">
        <v>884</v>
      </c>
      <c r="F213" s="191" t="s">
        <v>885</v>
      </c>
      <c r="G213" s="192" t="s">
        <v>886</v>
      </c>
      <c r="H213" s="193">
        <v>2</v>
      </c>
      <c r="I213" s="194"/>
      <c r="J213" s="195">
        <f t="shared" si="0"/>
        <v>0</v>
      </c>
      <c r="K213" s="196"/>
      <c r="L213" s="38"/>
      <c r="M213" s="197" t="s">
        <v>1</v>
      </c>
      <c r="N213" s="198" t="s">
        <v>39</v>
      </c>
      <c r="O213" s="70"/>
      <c r="P213" s="199">
        <f t="shared" si="1"/>
        <v>0</v>
      </c>
      <c r="Q213" s="199">
        <v>8.9999999999999998E-4</v>
      </c>
      <c r="R213" s="199">
        <f t="shared" si="2"/>
        <v>1.8E-3</v>
      </c>
      <c r="S213" s="199">
        <v>0</v>
      </c>
      <c r="T213" s="200">
        <f t="shared" si="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285</v>
      </c>
      <c r="AT213" s="201" t="s">
        <v>148</v>
      </c>
      <c r="AU213" s="201" t="s">
        <v>84</v>
      </c>
      <c r="AY213" s="16" t="s">
        <v>146</v>
      </c>
      <c r="BE213" s="202">
        <f t="shared" si="4"/>
        <v>0</v>
      </c>
      <c r="BF213" s="202">
        <f t="shared" si="5"/>
        <v>0</v>
      </c>
      <c r="BG213" s="202">
        <f t="shared" si="6"/>
        <v>0</v>
      </c>
      <c r="BH213" s="202">
        <f t="shared" si="7"/>
        <v>0</v>
      </c>
      <c r="BI213" s="202">
        <f t="shared" si="8"/>
        <v>0</v>
      </c>
      <c r="BJ213" s="16" t="s">
        <v>82</v>
      </c>
      <c r="BK213" s="202">
        <f t="shared" si="9"/>
        <v>0</v>
      </c>
      <c r="BL213" s="16" t="s">
        <v>285</v>
      </c>
      <c r="BM213" s="201" t="s">
        <v>887</v>
      </c>
    </row>
    <row r="214" spans="1:65" s="2" customFormat="1" ht="16.5" customHeight="1">
      <c r="A214" s="33"/>
      <c r="B214" s="34"/>
      <c r="C214" s="189" t="s">
        <v>628</v>
      </c>
      <c r="D214" s="189" t="s">
        <v>148</v>
      </c>
      <c r="E214" s="190" t="s">
        <v>888</v>
      </c>
      <c r="F214" s="191" t="s">
        <v>889</v>
      </c>
      <c r="G214" s="192" t="s">
        <v>151</v>
      </c>
      <c r="H214" s="193">
        <v>1</v>
      </c>
      <c r="I214" s="194"/>
      <c r="J214" s="195">
        <f t="shared" si="0"/>
        <v>0</v>
      </c>
      <c r="K214" s="196"/>
      <c r="L214" s="38"/>
      <c r="M214" s="197" t="s">
        <v>1</v>
      </c>
      <c r="N214" s="198" t="s">
        <v>39</v>
      </c>
      <c r="O214" s="70"/>
      <c r="P214" s="199">
        <f t="shared" si="1"/>
        <v>0</v>
      </c>
      <c r="Q214" s="199">
        <v>4.0999999999999999E-4</v>
      </c>
      <c r="R214" s="199">
        <f t="shared" si="2"/>
        <v>4.0999999999999999E-4</v>
      </c>
      <c r="S214" s="199">
        <v>0</v>
      </c>
      <c r="T214" s="200">
        <f t="shared" si="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285</v>
      </c>
      <c r="AT214" s="201" t="s">
        <v>148</v>
      </c>
      <c r="AU214" s="201" t="s">
        <v>84</v>
      </c>
      <c r="AY214" s="16" t="s">
        <v>146</v>
      </c>
      <c r="BE214" s="202">
        <f t="shared" si="4"/>
        <v>0</v>
      </c>
      <c r="BF214" s="202">
        <f t="shared" si="5"/>
        <v>0</v>
      </c>
      <c r="BG214" s="202">
        <f t="shared" si="6"/>
        <v>0</v>
      </c>
      <c r="BH214" s="202">
        <f t="shared" si="7"/>
        <v>0</v>
      </c>
      <c r="BI214" s="202">
        <f t="shared" si="8"/>
        <v>0</v>
      </c>
      <c r="BJ214" s="16" t="s">
        <v>82</v>
      </c>
      <c r="BK214" s="202">
        <f t="shared" si="9"/>
        <v>0</v>
      </c>
      <c r="BL214" s="16" t="s">
        <v>285</v>
      </c>
      <c r="BM214" s="201" t="s">
        <v>890</v>
      </c>
    </row>
    <row r="215" spans="1:65" s="2" customFormat="1" ht="16.5" customHeight="1">
      <c r="A215" s="33"/>
      <c r="B215" s="34"/>
      <c r="C215" s="189" t="s">
        <v>363</v>
      </c>
      <c r="D215" s="189" t="s">
        <v>148</v>
      </c>
      <c r="E215" s="190" t="s">
        <v>891</v>
      </c>
      <c r="F215" s="191" t="s">
        <v>892</v>
      </c>
      <c r="G215" s="192" t="s">
        <v>151</v>
      </c>
      <c r="H215" s="193">
        <v>1</v>
      </c>
      <c r="I215" s="194"/>
      <c r="J215" s="195">
        <f t="shared" si="0"/>
        <v>0</v>
      </c>
      <c r="K215" s="196"/>
      <c r="L215" s="38"/>
      <c r="M215" s="197" t="s">
        <v>1</v>
      </c>
      <c r="N215" s="198" t="s">
        <v>39</v>
      </c>
      <c r="O215" s="70"/>
      <c r="P215" s="199">
        <f t="shared" si="1"/>
        <v>0</v>
      </c>
      <c r="Q215" s="199">
        <v>7.5000000000000002E-4</v>
      </c>
      <c r="R215" s="199">
        <f t="shared" si="2"/>
        <v>7.5000000000000002E-4</v>
      </c>
      <c r="S215" s="199">
        <v>0</v>
      </c>
      <c r="T215" s="200">
        <f t="shared" si="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285</v>
      </c>
      <c r="AT215" s="201" t="s">
        <v>148</v>
      </c>
      <c r="AU215" s="201" t="s">
        <v>84</v>
      </c>
      <c r="AY215" s="16" t="s">
        <v>146</v>
      </c>
      <c r="BE215" s="202">
        <f t="shared" si="4"/>
        <v>0</v>
      </c>
      <c r="BF215" s="202">
        <f t="shared" si="5"/>
        <v>0</v>
      </c>
      <c r="BG215" s="202">
        <f t="shared" si="6"/>
        <v>0</v>
      </c>
      <c r="BH215" s="202">
        <f t="shared" si="7"/>
        <v>0</v>
      </c>
      <c r="BI215" s="202">
        <f t="shared" si="8"/>
        <v>0</v>
      </c>
      <c r="BJ215" s="16" t="s">
        <v>82</v>
      </c>
      <c r="BK215" s="202">
        <f t="shared" si="9"/>
        <v>0</v>
      </c>
      <c r="BL215" s="16" t="s">
        <v>285</v>
      </c>
      <c r="BM215" s="201" t="s">
        <v>893</v>
      </c>
    </row>
    <row r="216" spans="1:65" s="2" customFormat="1" ht="16.5" customHeight="1">
      <c r="A216" s="33"/>
      <c r="B216" s="34"/>
      <c r="C216" s="189" t="s">
        <v>349</v>
      </c>
      <c r="D216" s="189" t="s">
        <v>148</v>
      </c>
      <c r="E216" s="190" t="s">
        <v>894</v>
      </c>
      <c r="F216" s="191" t="s">
        <v>895</v>
      </c>
      <c r="G216" s="192" t="s">
        <v>151</v>
      </c>
      <c r="H216" s="193">
        <v>2</v>
      </c>
      <c r="I216" s="194"/>
      <c r="J216" s="195">
        <f t="shared" si="0"/>
        <v>0</v>
      </c>
      <c r="K216" s="196"/>
      <c r="L216" s="38"/>
      <c r="M216" s="197" t="s">
        <v>1</v>
      </c>
      <c r="N216" s="198" t="s">
        <v>39</v>
      </c>
      <c r="O216" s="70"/>
      <c r="P216" s="199">
        <f t="shared" si="1"/>
        <v>0</v>
      </c>
      <c r="Q216" s="199">
        <v>7.5000000000000002E-4</v>
      </c>
      <c r="R216" s="199">
        <f t="shared" si="2"/>
        <v>1.5E-3</v>
      </c>
      <c r="S216" s="199">
        <v>0</v>
      </c>
      <c r="T216" s="200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285</v>
      </c>
      <c r="AT216" s="201" t="s">
        <v>148</v>
      </c>
      <c r="AU216" s="201" t="s">
        <v>84</v>
      </c>
      <c r="AY216" s="16" t="s">
        <v>146</v>
      </c>
      <c r="BE216" s="202">
        <f t="shared" si="4"/>
        <v>0</v>
      </c>
      <c r="BF216" s="202">
        <f t="shared" si="5"/>
        <v>0</v>
      </c>
      <c r="BG216" s="202">
        <f t="shared" si="6"/>
        <v>0</v>
      </c>
      <c r="BH216" s="202">
        <f t="shared" si="7"/>
        <v>0</v>
      </c>
      <c r="BI216" s="202">
        <f t="shared" si="8"/>
        <v>0</v>
      </c>
      <c r="BJ216" s="16" t="s">
        <v>82</v>
      </c>
      <c r="BK216" s="202">
        <f t="shared" si="9"/>
        <v>0</v>
      </c>
      <c r="BL216" s="16" t="s">
        <v>285</v>
      </c>
      <c r="BM216" s="201" t="s">
        <v>896</v>
      </c>
    </row>
    <row r="217" spans="1:65" s="2" customFormat="1" ht="16.5" customHeight="1">
      <c r="A217" s="33"/>
      <c r="B217" s="34"/>
      <c r="C217" s="189" t="s">
        <v>369</v>
      </c>
      <c r="D217" s="189" t="s">
        <v>148</v>
      </c>
      <c r="E217" s="190" t="s">
        <v>897</v>
      </c>
      <c r="F217" s="191" t="s">
        <v>898</v>
      </c>
      <c r="G217" s="192" t="s">
        <v>151</v>
      </c>
      <c r="H217" s="193">
        <v>1</v>
      </c>
      <c r="I217" s="194"/>
      <c r="J217" s="195">
        <f t="shared" si="0"/>
        <v>0</v>
      </c>
      <c r="K217" s="196"/>
      <c r="L217" s="38"/>
      <c r="M217" s="197" t="s">
        <v>1</v>
      </c>
      <c r="N217" s="198" t="s">
        <v>39</v>
      </c>
      <c r="O217" s="70"/>
      <c r="P217" s="199">
        <f t="shared" si="1"/>
        <v>0</v>
      </c>
      <c r="Q217" s="199">
        <v>1.025E-2</v>
      </c>
      <c r="R217" s="199">
        <f t="shared" si="2"/>
        <v>1.025E-2</v>
      </c>
      <c r="S217" s="199">
        <v>0</v>
      </c>
      <c r="T217" s="200">
        <f t="shared" si="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285</v>
      </c>
      <c r="AT217" s="201" t="s">
        <v>148</v>
      </c>
      <c r="AU217" s="201" t="s">
        <v>84</v>
      </c>
      <c r="AY217" s="16" t="s">
        <v>146</v>
      </c>
      <c r="BE217" s="202">
        <f t="shared" si="4"/>
        <v>0</v>
      </c>
      <c r="BF217" s="202">
        <f t="shared" si="5"/>
        <v>0</v>
      </c>
      <c r="BG217" s="202">
        <f t="shared" si="6"/>
        <v>0</v>
      </c>
      <c r="BH217" s="202">
        <f t="shared" si="7"/>
        <v>0</v>
      </c>
      <c r="BI217" s="202">
        <f t="shared" si="8"/>
        <v>0</v>
      </c>
      <c r="BJ217" s="16" t="s">
        <v>82</v>
      </c>
      <c r="BK217" s="202">
        <f t="shared" si="9"/>
        <v>0</v>
      </c>
      <c r="BL217" s="16" t="s">
        <v>285</v>
      </c>
      <c r="BM217" s="201" t="s">
        <v>899</v>
      </c>
    </row>
    <row r="218" spans="1:65" s="2" customFormat="1" ht="24.2" customHeight="1">
      <c r="A218" s="33"/>
      <c r="B218" s="34"/>
      <c r="C218" s="189" t="s">
        <v>171</v>
      </c>
      <c r="D218" s="189" t="s">
        <v>148</v>
      </c>
      <c r="E218" s="190" t="s">
        <v>900</v>
      </c>
      <c r="F218" s="191" t="s">
        <v>901</v>
      </c>
      <c r="G218" s="192" t="s">
        <v>174</v>
      </c>
      <c r="H218" s="193">
        <v>3.3000000000000002E-2</v>
      </c>
      <c r="I218" s="194"/>
      <c r="J218" s="195">
        <f t="shared" si="0"/>
        <v>0</v>
      </c>
      <c r="K218" s="196"/>
      <c r="L218" s="38"/>
      <c r="M218" s="197" t="s">
        <v>1</v>
      </c>
      <c r="N218" s="198" t="s">
        <v>39</v>
      </c>
      <c r="O218" s="70"/>
      <c r="P218" s="199">
        <f t="shared" si="1"/>
        <v>0</v>
      </c>
      <c r="Q218" s="199">
        <v>0</v>
      </c>
      <c r="R218" s="199">
        <f t="shared" si="2"/>
        <v>0</v>
      </c>
      <c r="S218" s="199">
        <v>0</v>
      </c>
      <c r="T218" s="200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285</v>
      </c>
      <c r="AT218" s="201" t="s">
        <v>148</v>
      </c>
      <c r="AU218" s="201" t="s">
        <v>84</v>
      </c>
      <c r="AY218" s="16" t="s">
        <v>146</v>
      </c>
      <c r="BE218" s="202">
        <f t="shared" si="4"/>
        <v>0</v>
      </c>
      <c r="BF218" s="202">
        <f t="shared" si="5"/>
        <v>0</v>
      </c>
      <c r="BG218" s="202">
        <f t="shared" si="6"/>
        <v>0</v>
      </c>
      <c r="BH218" s="202">
        <f t="shared" si="7"/>
        <v>0</v>
      </c>
      <c r="BI218" s="202">
        <f t="shared" si="8"/>
        <v>0</v>
      </c>
      <c r="BJ218" s="16" t="s">
        <v>82</v>
      </c>
      <c r="BK218" s="202">
        <f t="shared" si="9"/>
        <v>0</v>
      </c>
      <c r="BL218" s="16" t="s">
        <v>285</v>
      </c>
      <c r="BM218" s="201" t="s">
        <v>902</v>
      </c>
    </row>
    <row r="219" spans="1:65" s="12" customFormat="1" ht="22.9" customHeight="1">
      <c r="B219" s="175"/>
      <c r="C219" s="176"/>
      <c r="D219" s="177" t="s">
        <v>73</v>
      </c>
      <c r="E219" s="215" t="s">
        <v>903</v>
      </c>
      <c r="F219" s="215" t="s">
        <v>904</v>
      </c>
      <c r="G219" s="176"/>
      <c r="H219" s="176"/>
      <c r="I219" s="179"/>
      <c r="J219" s="216">
        <f>BK219</f>
        <v>0</v>
      </c>
      <c r="K219" s="176"/>
      <c r="L219" s="181"/>
      <c r="M219" s="182"/>
      <c r="N219" s="183"/>
      <c r="O219" s="183"/>
      <c r="P219" s="184">
        <f>SUM(P220:P223)</f>
        <v>0</v>
      </c>
      <c r="Q219" s="183"/>
      <c r="R219" s="184">
        <f>SUM(R220:R223)</f>
        <v>1.7639999999999999E-2</v>
      </c>
      <c r="S219" s="183"/>
      <c r="T219" s="185">
        <f>SUM(T220:T223)</f>
        <v>0</v>
      </c>
      <c r="AR219" s="186" t="s">
        <v>84</v>
      </c>
      <c r="AT219" s="187" t="s">
        <v>73</v>
      </c>
      <c r="AU219" s="187" t="s">
        <v>82</v>
      </c>
      <c r="AY219" s="186" t="s">
        <v>146</v>
      </c>
      <c r="BK219" s="188">
        <f>SUM(BK220:BK223)</f>
        <v>0</v>
      </c>
    </row>
    <row r="220" spans="1:65" s="2" customFormat="1" ht="33" customHeight="1">
      <c r="A220" s="33"/>
      <c r="B220" s="34"/>
      <c r="C220" s="189" t="s">
        <v>397</v>
      </c>
      <c r="D220" s="189" t="s">
        <v>148</v>
      </c>
      <c r="E220" s="190" t="s">
        <v>905</v>
      </c>
      <c r="F220" s="191" t="s">
        <v>906</v>
      </c>
      <c r="G220" s="192" t="s">
        <v>886</v>
      </c>
      <c r="H220" s="193">
        <v>1</v>
      </c>
      <c r="I220" s="194"/>
      <c r="J220" s="195">
        <f>ROUND(I220*H220,2)</f>
        <v>0</v>
      </c>
      <c r="K220" s="196"/>
      <c r="L220" s="38"/>
      <c r="M220" s="197" t="s">
        <v>1</v>
      </c>
      <c r="N220" s="198" t="s">
        <v>39</v>
      </c>
      <c r="O220" s="70"/>
      <c r="P220" s="199">
        <f>O220*H220</f>
        <v>0</v>
      </c>
      <c r="Q220" s="199">
        <v>4.9300000000000004E-3</v>
      </c>
      <c r="R220" s="199">
        <f>Q220*H220</f>
        <v>4.9300000000000004E-3</v>
      </c>
      <c r="S220" s="199">
        <v>0</v>
      </c>
      <c r="T220" s="20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1" t="s">
        <v>285</v>
      </c>
      <c r="AT220" s="201" t="s">
        <v>148</v>
      </c>
      <c r="AU220" s="201" t="s">
        <v>84</v>
      </c>
      <c r="AY220" s="16" t="s">
        <v>146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6" t="s">
        <v>82</v>
      </c>
      <c r="BK220" s="202">
        <f>ROUND(I220*H220,2)</f>
        <v>0</v>
      </c>
      <c r="BL220" s="16" t="s">
        <v>285</v>
      </c>
      <c r="BM220" s="201" t="s">
        <v>907</v>
      </c>
    </row>
    <row r="221" spans="1:65" s="2" customFormat="1" ht="24.2" customHeight="1">
      <c r="A221" s="33"/>
      <c r="B221" s="34"/>
      <c r="C221" s="189" t="s">
        <v>340</v>
      </c>
      <c r="D221" s="189" t="s">
        <v>148</v>
      </c>
      <c r="E221" s="190" t="s">
        <v>908</v>
      </c>
      <c r="F221" s="191" t="s">
        <v>909</v>
      </c>
      <c r="G221" s="192" t="s">
        <v>886</v>
      </c>
      <c r="H221" s="193">
        <v>1</v>
      </c>
      <c r="I221" s="194"/>
      <c r="J221" s="195">
        <f>ROUND(I221*H221,2)</f>
        <v>0</v>
      </c>
      <c r="K221" s="196"/>
      <c r="L221" s="38"/>
      <c r="M221" s="197" t="s">
        <v>1</v>
      </c>
      <c r="N221" s="198" t="s">
        <v>39</v>
      </c>
      <c r="O221" s="70"/>
      <c r="P221" s="199">
        <f>O221*H221</f>
        <v>0</v>
      </c>
      <c r="Q221" s="199">
        <v>1.0659999999999999E-2</v>
      </c>
      <c r="R221" s="199">
        <f>Q221*H221</f>
        <v>1.0659999999999999E-2</v>
      </c>
      <c r="S221" s="199">
        <v>0</v>
      </c>
      <c r="T221" s="20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1" t="s">
        <v>285</v>
      </c>
      <c r="AT221" s="201" t="s">
        <v>148</v>
      </c>
      <c r="AU221" s="201" t="s">
        <v>84</v>
      </c>
      <c r="AY221" s="16" t="s">
        <v>146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82</v>
      </c>
      <c r="BK221" s="202">
        <f>ROUND(I221*H221,2)</f>
        <v>0</v>
      </c>
      <c r="BL221" s="16" t="s">
        <v>285</v>
      </c>
      <c r="BM221" s="201" t="s">
        <v>910</v>
      </c>
    </row>
    <row r="222" spans="1:65" s="2" customFormat="1" ht="24.2" customHeight="1">
      <c r="A222" s="33"/>
      <c r="B222" s="34"/>
      <c r="C222" s="189" t="s">
        <v>320</v>
      </c>
      <c r="D222" s="189" t="s">
        <v>148</v>
      </c>
      <c r="E222" s="190" t="s">
        <v>911</v>
      </c>
      <c r="F222" s="191" t="s">
        <v>912</v>
      </c>
      <c r="G222" s="192" t="s">
        <v>886</v>
      </c>
      <c r="H222" s="193">
        <v>1</v>
      </c>
      <c r="I222" s="194"/>
      <c r="J222" s="195">
        <f>ROUND(I222*H222,2)</f>
        <v>0</v>
      </c>
      <c r="K222" s="196"/>
      <c r="L222" s="38"/>
      <c r="M222" s="197" t="s">
        <v>1</v>
      </c>
      <c r="N222" s="198" t="s">
        <v>39</v>
      </c>
      <c r="O222" s="70"/>
      <c r="P222" s="199">
        <f>O222*H222</f>
        <v>0</v>
      </c>
      <c r="Q222" s="199">
        <v>1.8E-3</v>
      </c>
      <c r="R222" s="199">
        <f>Q222*H222</f>
        <v>1.8E-3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285</v>
      </c>
      <c r="AT222" s="201" t="s">
        <v>148</v>
      </c>
      <c r="AU222" s="201" t="s">
        <v>84</v>
      </c>
      <c r="AY222" s="16" t="s">
        <v>146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82</v>
      </c>
      <c r="BK222" s="202">
        <f>ROUND(I222*H222,2)</f>
        <v>0</v>
      </c>
      <c r="BL222" s="16" t="s">
        <v>285</v>
      </c>
      <c r="BM222" s="201" t="s">
        <v>913</v>
      </c>
    </row>
    <row r="223" spans="1:65" s="2" customFormat="1" ht="16.5" customHeight="1">
      <c r="A223" s="33"/>
      <c r="B223" s="34"/>
      <c r="C223" s="228" t="s">
        <v>407</v>
      </c>
      <c r="D223" s="228" t="s">
        <v>250</v>
      </c>
      <c r="E223" s="229" t="s">
        <v>914</v>
      </c>
      <c r="F223" s="230" t="s">
        <v>915</v>
      </c>
      <c r="G223" s="231" t="s">
        <v>151</v>
      </c>
      <c r="H223" s="232">
        <v>1</v>
      </c>
      <c r="I223" s="233"/>
      <c r="J223" s="234">
        <f>ROUND(I223*H223,2)</f>
        <v>0</v>
      </c>
      <c r="K223" s="235"/>
      <c r="L223" s="236"/>
      <c r="M223" s="251" t="s">
        <v>1</v>
      </c>
      <c r="N223" s="252" t="s">
        <v>39</v>
      </c>
      <c r="O223" s="245"/>
      <c r="P223" s="249">
        <f>O223*H223</f>
        <v>0</v>
      </c>
      <c r="Q223" s="249">
        <v>2.5000000000000001E-4</v>
      </c>
      <c r="R223" s="249">
        <f>Q223*H223</f>
        <v>2.5000000000000001E-4</v>
      </c>
      <c r="S223" s="249">
        <v>0</v>
      </c>
      <c r="T223" s="25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294</v>
      </c>
      <c r="AT223" s="201" t="s">
        <v>250</v>
      </c>
      <c r="AU223" s="201" t="s">
        <v>84</v>
      </c>
      <c r="AY223" s="16" t="s">
        <v>146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82</v>
      </c>
      <c r="BK223" s="202">
        <f>ROUND(I223*H223,2)</f>
        <v>0</v>
      </c>
      <c r="BL223" s="16" t="s">
        <v>285</v>
      </c>
      <c r="BM223" s="201" t="s">
        <v>916</v>
      </c>
    </row>
    <row r="224" spans="1:65" s="2" customFormat="1" ht="6.95" customHeight="1">
      <c r="A224" s="3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38"/>
      <c r="M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</row>
  </sheetData>
  <sheetProtection algorithmName="SHA-512" hashValue="4YNUK8/YglG3JFlZIse/vj7UxKsQyhKUSSf0pByvwpwPI1ycMiVERHP543jxwgJpBKKakKHF2d18EI0QlZKxxg==" saltValue="zDq5yAehQrNZotcD01Nx6y9i31YKSBzN9A8IVFdy3sS10O1E1qrxX/Dig3ibF6j7a5ow3ztg3MHCy09X0hSX/Q==" spinCount="100000" sheet="1" objects="1" scenarios="1" formatColumns="0" formatRows="0" autoFilter="0"/>
  <autoFilter ref="C129:K223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103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26.25" customHeight="1">
      <c r="B7" s="19"/>
      <c r="E7" s="298" t="str">
        <f>'Rekapitulace stavby'!K6</f>
        <v>Rekonstrukce a zvelebení dvora budovy Českého rozhlasu Hradec Králové</v>
      </c>
      <c r="F7" s="299"/>
      <c r="G7" s="299"/>
      <c r="H7" s="299"/>
      <c r="L7" s="19"/>
    </row>
    <row r="8" spans="1:46" s="1" customFormat="1" ht="12" customHeight="1">
      <c r="B8" s="19"/>
      <c r="D8" s="118" t="s">
        <v>105</v>
      </c>
      <c r="L8" s="19"/>
    </row>
    <row r="9" spans="1:46" s="2" customFormat="1" ht="16.5" customHeight="1">
      <c r="A9" s="33"/>
      <c r="B9" s="38"/>
      <c r="C9" s="33"/>
      <c r="D9" s="33"/>
      <c r="E9" s="298" t="s">
        <v>746</v>
      </c>
      <c r="F9" s="301"/>
      <c r="G9" s="301"/>
      <c r="H9" s="30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747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0" t="s">
        <v>917</v>
      </c>
      <c r="F11" s="301"/>
      <c r="G11" s="301"/>
      <c r="H11" s="30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13. 8. 2021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2" t="str">
        <f>'Rekapitulace stavby'!E14</f>
        <v>Vyplň údaj</v>
      </c>
      <c r="F20" s="303"/>
      <c r="G20" s="303"/>
      <c r="H20" s="303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32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33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4" t="s">
        <v>1</v>
      </c>
      <c r="F29" s="304"/>
      <c r="G29" s="304"/>
      <c r="H29" s="304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34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36</v>
      </c>
      <c r="G34" s="33"/>
      <c r="H34" s="33"/>
      <c r="I34" s="126" t="s">
        <v>35</v>
      </c>
      <c r="J34" s="126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38</v>
      </c>
      <c r="E35" s="118" t="s">
        <v>39</v>
      </c>
      <c r="F35" s="128">
        <f>ROUND((SUM(BE128:BE235)),  2)</f>
        <v>0</v>
      </c>
      <c r="G35" s="33"/>
      <c r="H35" s="33"/>
      <c r="I35" s="129">
        <v>0.21</v>
      </c>
      <c r="J35" s="128">
        <f>ROUND(((SUM(BE128:BE235))*I35),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40</v>
      </c>
      <c r="F36" s="128">
        <f>ROUND((SUM(BF128:BF235)),  2)</f>
        <v>0</v>
      </c>
      <c r="G36" s="33"/>
      <c r="H36" s="33"/>
      <c r="I36" s="129">
        <v>0.15</v>
      </c>
      <c r="J36" s="128">
        <f>ROUND(((SUM(BF128:BF235))*I36),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ROUND((SUM(BG128:BG235)),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42</v>
      </c>
      <c r="F38" s="128">
        <f>ROUND((SUM(BH128:BH235)),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43</v>
      </c>
      <c r="F39" s="128">
        <f>ROUND((SUM(BI128:BI235)),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44</v>
      </c>
      <c r="E41" s="132"/>
      <c r="F41" s="132"/>
      <c r="G41" s="133" t="s">
        <v>45</v>
      </c>
      <c r="H41" s="134" t="s">
        <v>46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51</v>
      </c>
      <c r="E65" s="143"/>
      <c r="F65" s="143"/>
      <c r="G65" s="137" t="s">
        <v>52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5"/>
      <c r="D85" s="35"/>
      <c r="E85" s="305" t="str">
        <f>E7</f>
        <v>Rekonstrukce a zvelebení dvora budovy Českého rozhlasu Hradec Králové</v>
      </c>
      <c r="F85" s="306"/>
      <c r="G85" s="306"/>
      <c r="H85" s="30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5" t="s">
        <v>746</v>
      </c>
      <c r="F87" s="307"/>
      <c r="G87" s="307"/>
      <c r="H87" s="30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747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3" t="str">
        <f>E11</f>
        <v>05b - Elektroinstalace</v>
      </c>
      <c r="F89" s="307"/>
      <c r="G89" s="307"/>
      <c r="H89" s="30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13. 8. 2021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>Ing. Miloš Kudrnovský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108</v>
      </c>
      <c r="D96" s="149"/>
      <c r="E96" s="149"/>
      <c r="F96" s="149"/>
      <c r="G96" s="149"/>
      <c r="H96" s="149"/>
      <c r="I96" s="149"/>
      <c r="J96" s="150" t="s">
        <v>109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110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111</v>
      </c>
    </row>
    <row r="99" spans="1:47" s="9" customFormat="1" ht="24.95" customHeight="1">
      <c r="B99" s="152"/>
      <c r="C99" s="153"/>
      <c r="D99" s="154" t="s">
        <v>112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113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J139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121</v>
      </c>
      <c r="E102" s="155"/>
      <c r="F102" s="155"/>
      <c r="G102" s="155"/>
      <c r="H102" s="155"/>
      <c r="I102" s="155"/>
      <c r="J102" s="156">
        <f>J142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918</v>
      </c>
      <c r="E103" s="160"/>
      <c r="F103" s="160"/>
      <c r="G103" s="160"/>
      <c r="H103" s="160"/>
      <c r="I103" s="160"/>
      <c r="J103" s="161">
        <f>J143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919</v>
      </c>
      <c r="E104" s="160"/>
      <c r="F104" s="160"/>
      <c r="G104" s="160"/>
      <c r="H104" s="160"/>
      <c r="I104" s="160"/>
      <c r="J104" s="161">
        <f>J145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920</v>
      </c>
      <c r="E105" s="160"/>
      <c r="F105" s="160"/>
      <c r="G105" s="160"/>
      <c r="H105" s="160"/>
      <c r="I105" s="160"/>
      <c r="J105" s="161">
        <f>J210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921</v>
      </c>
      <c r="E106" s="160"/>
      <c r="F106" s="160"/>
      <c r="G106" s="160"/>
      <c r="H106" s="160"/>
      <c r="I106" s="160"/>
      <c r="J106" s="161">
        <f>J216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5"/>
      <c r="D116" s="35"/>
      <c r="E116" s="305" t="str">
        <f>E7</f>
        <v>Rekonstrukce a zvelebení dvora budovy Českého rozhlasu Hradec Králové</v>
      </c>
      <c r="F116" s="306"/>
      <c r="G116" s="306"/>
      <c r="H116" s="30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05" t="s">
        <v>746</v>
      </c>
      <c r="F118" s="307"/>
      <c r="G118" s="307"/>
      <c r="H118" s="307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747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53" t="str">
        <f>E11</f>
        <v>05b - Elektroinstalace</v>
      </c>
      <c r="F120" s="307"/>
      <c r="G120" s="307"/>
      <c r="H120" s="307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 xml:space="preserve"> </v>
      </c>
      <c r="G122" s="35"/>
      <c r="H122" s="35"/>
      <c r="I122" s="28" t="s">
        <v>22</v>
      </c>
      <c r="J122" s="65" t="str">
        <f>IF(J14="","",J14)</f>
        <v>13. 8. 2021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24</v>
      </c>
      <c r="D124" s="35"/>
      <c r="E124" s="35"/>
      <c r="F124" s="26" t="str">
        <f>E17</f>
        <v xml:space="preserve"> </v>
      </c>
      <c r="G124" s="35"/>
      <c r="H124" s="35"/>
      <c r="I124" s="28" t="s">
        <v>29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27</v>
      </c>
      <c r="D125" s="35"/>
      <c r="E125" s="35"/>
      <c r="F125" s="26" t="str">
        <f>IF(E20="","",E20)</f>
        <v>Vyplň údaj</v>
      </c>
      <c r="G125" s="35"/>
      <c r="H125" s="35"/>
      <c r="I125" s="28" t="s">
        <v>31</v>
      </c>
      <c r="J125" s="31" t="str">
        <f>E26</f>
        <v>Ing. Miloš Kudrnovský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132</v>
      </c>
      <c r="D127" s="166" t="s">
        <v>59</v>
      </c>
      <c r="E127" s="166" t="s">
        <v>55</v>
      </c>
      <c r="F127" s="166" t="s">
        <v>56</v>
      </c>
      <c r="G127" s="166" t="s">
        <v>133</v>
      </c>
      <c r="H127" s="166" t="s">
        <v>134</v>
      </c>
      <c r="I127" s="166" t="s">
        <v>135</v>
      </c>
      <c r="J127" s="167" t="s">
        <v>109</v>
      </c>
      <c r="K127" s="168" t="s">
        <v>136</v>
      </c>
      <c r="L127" s="169"/>
      <c r="M127" s="74" t="s">
        <v>1</v>
      </c>
      <c r="N127" s="75" t="s">
        <v>38</v>
      </c>
      <c r="O127" s="75" t="s">
        <v>137</v>
      </c>
      <c r="P127" s="75" t="s">
        <v>138</v>
      </c>
      <c r="Q127" s="75" t="s">
        <v>139</v>
      </c>
      <c r="R127" s="75" t="s">
        <v>140</v>
      </c>
      <c r="S127" s="75" t="s">
        <v>141</v>
      </c>
      <c r="T127" s="76" t="s">
        <v>142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143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P129+P142</f>
        <v>0</v>
      </c>
      <c r="Q128" s="78"/>
      <c r="R128" s="172">
        <f>R129+R142</f>
        <v>0.1613436</v>
      </c>
      <c r="S128" s="78"/>
      <c r="T128" s="173">
        <f>T129+T142</f>
        <v>1.2000000000000002E-4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73</v>
      </c>
      <c r="AU128" s="16" t="s">
        <v>111</v>
      </c>
      <c r="BK128" s="174">
        <f>BK129+BK142</f>
        <v>0</v>
      </c>
    </row>
    <row r="129" spans="1:65" s="12" customFormat="1" ht="25.9" customHeight="1">
      <c r="B129" s="175"/>
      <c r="C129" s="176"/>
      <c r="D129" s="177" t="s">
        <v>73</v>
      </c>
      <c r="E129" s="178" t="s">
        <v>144</v>
      </c>
      <c r="F129" s="178" t="s">
        <v>145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P130+P139</f>
        <v>0</v>
      </c>
      <c r="Q129" s="183"/>
      <c r="R129" s="184">
        <f>R130+R139</f>
        <v>0</v>
      </c>
      <c r="S129" s="183"/>
      <c r="T129" s="185">
        <f>T130+T139</f>
        <v>0</v>
      </c>
      <c r="AR129" s="186" t="s">
        <v>82</v>
      </c>
      <c r="AT129" s="187" t="s">
        <v>73</v>
      </c>
      <c r="AU129" s="187" t="s">
        <v>74</v>
      </c>
      <c r="AY129" s="186" t="s">
        <v>146</v>
      </c>
      <c r="BK129" s="188">
        <f>BK130+BK139</f>
        <v>0</v>
      </c>
    </row>
    <row r="130" spans="1:65" s="12" customFormat="1" ht="22.9" customHeight="1">
      <c r="B130" s="175"/>
      <c r="C130" s="176"/>
      <c r="D130" s="177" t="s">
        <v>73</v>
      </c>
      <c r="E130" s="215" t="s">
        <v>82</v>
      </c>
      <c r="F130" s="215" t="s">
        <v>164</v>
      </c>
      <c r="G130" s="176"/>
      <c r="H130" s="176"/>
      <c r="I130" s="179"/>
      <c r="J130" s="216">
        <f>BK130</f>
        <v>0</v>
      </c>
      <c r="K130" s="176"/>
      <c r="L130" s="181"/>
      <c r="M130" s="182"/>
      <c r="N130" s="183"/>
      <c r="O130" s="183"/>
      <c r="P130" s="184">
        <f>SUM(P131:P138)</f>
        <v>0</v>
      </c>
      <c r="Q130" s="183"/>
      <c r="R130" s="184">
        <f>SUM(R131:R138)</f>
        <v>0</v>
      </c>
      <c r="S130" s="183"/>
      <c r="T130" s="185">
        <f>SUM(T131:T138)</f>
        <v>0</v>
      </c>
      <c r="AR130" s="186" t="s">
        <v>82</v>
      </c>
      <c r="AT130" s="187" t="s">
        <v>73</v>
      </c>
      <c r="AU130" s="187" t="s">
        <v>82</v>
      </c>
      <c r="AY130" s="186" t="s">
        <v>146</v>
      </c>
      <c r="BK130" s="188">
        <f>SUM(BK131:BK138)</f>
        <v>0</v>
      </c>
    </row>
    <row r="131" spans="1:65" s="2" customFormat="1" ht="24.2" customHeight="1">
      <c r="A131" s="33"/>
      <c r="B131" s="34"/>
      <c r="C131" s="189" t="s">
        <v>349</v>
      </c>
      <c r="D131" s="189" t="s">
        <v>148</v>
      </c>
      <c r="E131" s="190" t="s">
        <v>770</v>
      </c>
      <c r="F131" s="191" t="s">
        <v>771</v>
      </c>
      <c r="G131" s="192" t="s">
        <v>168</v>
      </c>
      <c r="H131" s="193">
        <v>30.96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39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152</v>
      </c>
      <c r="AT131" s="201" t="s">
        <v>148</v>
      </c>
      <c r="AU131" s="201" t="s">
        <v>84</v>
      </c>
      <c r="AY131" s="16" t="s">
        <v>146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82</v>
      </c>
      <c r="BK131" s="202">
        <f>ROUND(I131*H131,2)</f>
        <v>0</v>
      </c>
      <c r="BL131" s="16" t="s">
        <v>152</v>
      </c>
      <c r="BM131" s="201" t="s">
        <v>922</v>
      </c>
    </row>
    <row r="132" spans="1:65" s="13" customFormat="1" ht="11.25">
      <c r="B132" s="203"/>
      <c r="C132" s="204"/>
      <c r="D132" s="205" t="s">
        <v>158</v>
      </c>
      <c r="E132" s="206" t="s">
        <v>1</v>
      </c>
      <c r="F132" s="207" t="s">
        <v>923</v>
      </c>
      <c r="G132" s="204"/>
      <c r="H132" s="208">
        <v>30.96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158</v>
      </c>
      <c r="AU132" s="214" t="s">
        <v>84</v>
      </c>
      <c r="AV132" s="13" t="s">
        <v>84</v>
      </c>
      <c r="AW132" s="13" t="s">
        <v>30</v>
      </c>
      <c r="AX132" s="13" t="s">
        <v>82</v>
      </c>
      <c r="AY132" s="214" t="s">
        <v>146</v>
      </c>
    </row>
    <row r="133" spans="1:65" s="2" customFormat="1" ht="33" customHeight="1">
      <c r="A133" s="33"/>
      <c r="B133" s="34"/>
      <c r="C133" s="189" t="s">
        <v>363</v>
      </c>
      <c r="D133" s="189" t="s">
        <v>148</v>
      </c>
      <c r="E133" s="190" t="s">
        <v>775</v>
      </c>
      <c r="F133" s="191" t="s">
        <v>776</v>
      </c>
      <c r="G133" s="192" t="s">
        <v>168</v>
      </c>
      <c r="H133" s="193">
        <v>30.96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39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152</v>
      </c>
      <c r="AT133" s="201" t="s">
        <v>148</v>
      </c>
      <c r="AU133" s="201" t="s">
        <v>84</v>
      </c>
      <c r="AY133" s="16" t="s">
        <v>146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82</v>
      </c>
      <c r="BK133" s="202">
        <f>ROUND(I133*H133,2)</f>
        <v>0</v>
      </c>
      <c r="BL133" s="16" t="s">
        <v>152</v>
      </c>
      <c r="BM133" s="201" t="s">
        <v>924</v>
      </c>
    </row>
    <row r="134" spans="1:65" s="13" customFormat="1" ht="11.25">
      <c r="B134" s="203"/>
      <c r="C134" s="204"/>
      <c r="D134" s="205" t="s">
        <v>158</v>
      </c>
      <c r="E134" s="206" t="s">
        <v>1</v>
      </c>
      <c r="F134" s="207" t="s">
        <v>923</v>
      </c>
      <c r="G134" s="204"/>
      <c r="H134" s="208">
        <v>30.96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158</v>
      </c>
      <c r="AU134" s="214" t="s">
        <v>84</v>
      </c>
      <c r="AV134" s="13" t="s">
        <v>84</v>
      </c>
      <c r="AW134" s="13" t="s">
        <v>30</v>
      </c>
      <c r="AX134" s="13" t="s">
        <v>82</v>
      </c>
      <c r="AY134" s="214" t="s">
        <v>146</v>
      </c>
    </row>
    <row r="135" spans="1:65" s="2" customFormat="1" ht="24.2" customHeight="1">
      <c r="A135" s="33"/>
      <c r="B135" s="34"/>
      <c r="C135" s="189" t="s">
        <v>332</v>
      </c>
      <c r="D135" s="189" t="s">
        <v>148</v>
      </c>
      <c r="E135" s="190" t="s">
        <v>778</v>
      </c>
      <c r="F135" s="191" t="s">
        <v>779</v>
      </c>
      <c r="G135" s="192" t="s">
        <v>174</v>
      </c>
      <c r="H135" s="193">
        <v>37.152000000000001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39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152</v>
      </c>
      <c r="AT135" s="201" t="s">
        <v>148</v>
      </c>
      <c r="AU135" s="201" t="s">
        <v>84</v>
      </c>
      <c r="AY135" s="16" t="s">
        <v>146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82</v>
      </c>
      <c r="BK135" s="202">
        <f>ROUND(I135*H135,2)</f>
        <v>0</v>
      </c>
      <c r="BL135" s="16" t="s">
        <v>152</v>
      </c>
      <c r="BM135" s="201" t="s">
        <v>925</v>
      </c>
    </row>
    <row r="136" spans="1:65" s="13" customFormat="1" ht="11.25">
      <c r="B136" s="203"/>
      <c r="C136" s="204"/>
      <c r="D136" s="205" t="s">
        <v>158</v>
      </c>
      <c r="E136" s="206" t="s">
        <v>1</v>
      </c>
      <c r="F136" s="207" t="s">
        <v>926</v>
      </c>
      <c r="G136" s="204"/>
      <c r="H136" s="208">
        <v>37.152000000000001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158</v>
      </c>
      <c r="AU136" s="214" t="s">
        <v>84</v>
      </c>
      <c r="AV136" s="13" t="s">
        <v>84</v>
      </c>
      <c r="AW136" s="13" t="s">
        <v>30</v>
      </c>
      <c r="AX136" s="13" t="s">
        <v>82</v>
      </c>
      <c r="AY136" s="214" t="s">
        <v>146</v>
      </c>
    </row>
    <row r="137" spans="1:65" s="2" customFormat="1" ht="24.2" customHeight="1">
      <c r="A137" s="33"/>
      <c r="B137" s="34"/>
      <c r="C137" s="189" t="s">
        <v>369</v>
      </c>
      <c r="D137" s="189" t="s">
        <v>148</v>
      </c>
      <c r="E137" s="190" t="s">
        <v>785</v>
      </c>
      <c r="F137" s="191" t="s">
        <v>786</v>
      </c>
      <c r="G137" s="192" t="s">
        <v>168</v>
      </c>
      <c r="H137" s="193">
        <v>18.576000000000001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39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152</v>
      </c>
      <c r="AT137" s="201" t="s">
        <v>148</v>
      </c>
      <c r="AU137" s="201" t="s">
        <v>84</v>
      </c>
      <c r="AY137" s="16" t="s">
        <v>146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82</v>
      </c>
      <c r="BK137" s="202">
        <f>ROUND(I137*H137,2)</f>
        <v>0</v>
      </c>
      <c r="BL137" s="16" t="s">
        <v>152</v>
      </c>
      <c r="BM137" s="201" t="s">
        <v>927</v>
      </c>
    </row>
    <row r="138" spans="1:65" s="13" customFormat="1" ht="11.25">
      <c r="B138" s="203"/>
      <c r="C138" s="204"/>
      <c r="D138" s="205" t="s">
        <v>158</v>
      </c>
      <c r="E138" s="206" t="s">
        <v>1</v>
      </c>
      <c r="F138" s="207" t="s">
        <v>928</v>
      </c>
      <c r="G138" s="204"/>
      <c r="H138" s="208">
        <v>18.576000000000001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158</v>
      </c>
      <c r="AU138" s="214" t="s">
        <v>84</v>
      </c>
      <c r="AV138" s="13" t="s">
        <v>84</v>
      </c>
      <c r="AW138" s="13" t="s">
        <v>30</v>
      </c>
      <c r="AX138" s="13" t="s">
        <v>82</v>
      </c>
      <c r="AY138" s="214" t="s">
        <v>146</v>
      </c>
    </row>
    <row r="139" spans="1:65" s="12" customFormat="1" ht="22.9" customHeight="1">
      <c r="B139" s="175"/>
      <c r="C139" s="176"/>
      <c r="D139" s="177" t="s">
        <v>73</v>
      </c>
      <c r="E139" s="215" t="s">
        <v>152</v>
      </c>
      <c r="F139" s="215" t="s">
        <v>231</v>
      </c>
      <c r="G139" s="176"/>
      <c r="H139" s="176"/>
      <c r="I139" s="179"/>
      <c r="J139" s="216">
        <f>BK139</f>
        <v>0</v>
      </c>
      <c r="K139" s="176"/>
      <c r="L139" s="181"/>
      <c r="M139" s="182"/>
      <c r="N139" s="183"/>
      <c r="O139" s="183"/>
      <c r="P139" s="184">
        <f>SUM(P140:P141)</f>
        <v>0</v>
      </c>
      <c r="Q139" s="183"/>
      <c r="R139" s="184">
        <f>SUM(R140:R141)</f>
        <v>0</v>
      </c>
      <c r="S139" s="183"/>
      <c r="T139" s="185">
        <f>SUM(T140:T141)</f>
        <v>0</v>
      </c>
      <c r="AR139" s="186" t="s">
        <v>82</v>
      </c>
      <c r="AT139" s="187" t="s">
        <v>73</v>
      </c>
      <c r="AU139" s="187" t="s">
        <v>82</v>
      </c>
      <c r="AY139" s="186" t="s">
        <v>146</v>
      </c>
      <c r="BK139" s="188">
        <f>SUM(BK140:BK141)</f>
        <v>0</v>
      </c>
    </row>
    <row r="140" spans="1:65" s="2" customFormat="1" ht="16.5" customHeight="1">
      <c r="A140" s="33"/>
      <c r="B140" s="34"/>
      <c r="C140" s="189" t="s">
        <v>294</v>
      </c>
      <c r="D140" s="189" t="s">
        <v>148</v>
      </c>
      <c r="E140" s="190" t="s">
        <v>929</v>
      </c>
      <c r="F140" s="191" t="s">
        <v>930</v>
      </c>
      <c r="G140" s="192" t="s">
        <v>168</v>
      </c>
      <c r="H140" s="193">
        <v>12.384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39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152</v>
      </c>
      <c r="AT140" s="201" t="s">
        <v>148</v>
      </c>
      <c r="AU140" s="201" t="s">
        <v>84</v>
      </c>
      <c r="AY140" s="16" t="s">
        <v>146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82</v>
      </c>
      <c r="BK140" s="202">
        <f>ROUND(I140*H140,2)</f>
        <v>0</v>
      </c>
      <c r="BL140" s="16" t="s">
        <v>152</v>
      </c>
      <c r="BM140" s="201" t="s">
        <v>931</v>
      </c>
    </row>
    <row r="141" spans="1:65" s="13" customFormat="1" ht="11.25">
      <c r="B141" s="203"/>
      <c r="C141" s="204"/>
      <c r="D141" s="205" t="s">
        <v>158</v>
      </c>
      <c r="E141" s="206" t="s">
        <v>1</v>
      </c>
      <c r="F141" s="207" t="s">
        <v>932</v>
      </c>
      <c r="G141" s="204"/>
      <c r="H141" s="208">
        <v>12.384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158</v>
      </c>
      <c r="AU141" s="214" t="s">
        <v>84</v>
      </c>
      <c r="AV141" s="13" t="s">
        <v>84</v>
      </c>
      <c r="AW141" s="13" t="s">
        <v>30</v>
      </c>
      <c r="AX141" s="13" t="s">
        <v>82</v>
      </c>
      <c r="AY141" s="214" t="s">
        <v>146</v>
      </c>
    </row>
    <row r="142" spans="1:65" s="12" customFormat="1" ht="25.9" customHeight="1">
      <c r="B142" s="175"/>
      <c r="C142" s="176"/>
      <c r="D142" s="177" t="s">
        <v>73</v>
      </c>
      <c r="E142" s="178" t="s">
        <v>281</v>
      </c>
      <c r="F142" s="178" t="s">
        <v>282</v>
      </c>
      <c r="G142" s="176"/>
      <c r="H142" s="176"/>
      <c r="I142" s="179"/>
      <c r="J142" s="180">
        <f>BK142</f>
        <v>0</v>
      </c>
      <c r="K142" s="176"/>
      <c r="L142" s="181"/>
      <c r="M142" s="182"/>
      <c r="N142" s="183"/>
      <c r="O142" s="183"/>
      <c r="P142" s="184">
        <f>P143+P145+P210+P216</f>
        <v>0</v>
      </c>
      <c r="Q142" s="183"/>
      <c r="R142" s="184">
        <f>R143+R145+R210+R216</f>
        <v>0.1613436</v>
      </c>
      <c r="S142" s="183"/>
      <c r="T142" s="185">
        <f>T143+T145+T210+T216</f>
        <v>1.2000000000000002E-4</v>
      </c>
      <c r="AR142" s="186" t="s">
        <v>84</v>
      </c>
      <c r="AT142" s="187" t="s">
        <v>73</v>
      </c>
      <c r="AU142" s="187" t="s">
        <v>74</v>
      </c>
      <c r="AY142" s="186" t="s">
        <v>146</v>
      </c>
      <c r="BK142" s="188">
        <f>BK143+BK145+BK210+BK216</f>
        <v>0</v>
      </c>
    </row>
    <row r="143" spans="1:65" s="12" customFormat="1" ht="22.9" customHeight="1">
      <c r="B143" s="175"/>
      <c r="C143" s="176"/>
      <c r="D143" s="177" t="s">
        <v>73</v>
      </c>
      <c r="E143" s="215" t="s">
        <v>933</v>
      </c>
      <c r="F143" s="215" t="s">
        <v>934</v>
      </c>
      <c r="G143" s="176"/>
      <c r="H143" s="176"/>
      <c r="I143" s="179"/>
      <c r="J143" s="216">
        <f>BK143</f>
        <v>0</v>
      </c>
      <c r="K143" s="176"/>
      <c r="L143" s="181"/>
      <c r="M143" s="182"/>
      <c r="N143" s="183"/>
      <c r="O143" s="183"/>
      <c r="P143" s="184">
        <f>P144</f>
        <v>0</v>
      </c>
      <c r="Q143" s="183"/>
      <c r="R143" s="184">
        <f>R144</f>
        <v>8.3000000000000001E-4</v>
      </c>
      <c r="S143" s="183"/>
      <c r="T143" s="185">
        <f>T144</f>
        <v>4.0000000000000003E-5</v>
      </c>
      <c r="AR143" s="186" t="s">
        <v>84</v>
      </c>
      <c r="AT143" s="187" t="s">
        <v>73</v>
      </c>
      <c r="AU143" s="187" t="s">
        <v>82</v>
      </c>
      <c r="AY143" s="186" t="s">
        <v>146</v>
      </c>
      <c r="BK143" s="188">
        <f>BK144</f>
        <v>0</v>
      </c>
    </row>
    <row r="144" spans="1:65" s="2" customFormat="1" ht="21.75" customHeight="1">
      <c r="A144" s="33"/>
      <c r="B144" s="34"/>
      <c r="C144" s="189" t="s">
        <v>422</v>
      </c>
      <c r="D144" s="189" t="s">
        <v>148</v>
      </c>
      <c r="E144" s="190" t="s">
        <v>753</v>
      </c>
      <c r="F144" s="191" t="s">
        <v>935</v>
      </c>
      <c r="G144" s="192" t="s">
        <v>755</v>
      </c>
      <c r="H144" s="193">
        <v>1</v>
      </c>
      <c r="I144" s="194"/>
      <c r="J144" s="195">
        <f>ROUND(I144*H144,2)</f>
        <v>0</v>
      </c>
      <c r="K144" s="196"/>
      <c r="L144" s="38"/>
      <c r="M144" s="197" t="s">
        <v>1</v>
      </c>
      <c r="N144" s="198" t="s">
        <v>39</v>
      </c>
      <c r="O144" s="70"/>
      <c r="P144" s="199">
        <f>O144*H144</f>
        <v>0</v>
      </c>
      <c r="Q144" s="199">
        <v>8.3000000000000001E-4</v>
      </c>
      <c r="R144" s="199">
        <f>Q144*H144</f>
        <v>8.3000000000000001E-4</v>
      </c>
      <c r="S144" s="199">
        <v>4.0000000000000003E-5</v>
      </c>
      <c r="T144" s="200">
        <f>S144*H144</f>
        <v>4.0000000000000003E-5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152</v>
      </c>
      <c r="AT144" s="201" t="s">
        <v>148</v>
      </c>
      <c r="AU144" s="201" t="s">
        <v>84</v>
      </c>
      <c r="AY144" s="16" t="s">
        <v>146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82</v>
      </c>
      <c r="BK144" s="202">
        <f>ROUND(I144*H144,2)</f>
        <v>0</v>
      </c>
      <c r="BL144" s="16" t="s">
        <v>152</v>
      </c>
      <c r="BM144" s="201" t="s">
        <v>936</v>
      </c>
    </row>
    <row r="145" spans="1:65" s="12" customFormat="1" ht="22.9" customHeight="1">
      <c r="B145" s="175"/>
      <c r="C145" s="176"/>
      <c r="D145" s="177" t="s">
        <v>73</v>
      </c>
      <c r="E145" s="215" t="s">
        <v>937</v>
      </c>
      <c r="F145" s="215" t="s">
        <v>938</v>
      </c>
      <c r="G145" s="176"/>
      <c r="H145" s="176"/>
      <c r="I145" s="179"/>
      <c r="J145" s="216">
        <f>BK145</f>
        <v>0</v>
      </c>
      <c r="K145" s="176"/>
      <c r="L145" s="181"/>
      <c r="M145" s="182"/>
      <c r="N145" s="183"/>
      <c r="O145" s="183"/>
      <c r="P145" s="184">
        <f>SUM(P146:P209)</f>
        <v>0</v>
      </c>
      <c r="Q145" s="183"/>
      <c r="R145" s="184">
        <f>SUM(R146:R209)</f>
        <v>0.14805360000000001</v>
      </c>
      <c r="S145" s="183"/>
      <c r="T145" s="185">
        <f>SUM(T146:T209)</f>
        <v>0</v>
      </c>
      <c r="AR145" s="186" t="s">
        <v>84</v>
      </c>
      <c r="AT145" s="187" t="s">
        <v>73</v>
      </c>
      <c r="AU145" s="187" t="s">
        <v>82</v>
      </c>
      <c r="AY145" s="186" t="s">
        <v>146</v>
      </c>
      <c r="BK145" s="188">
        <f>SUM(BK146:BK209)</f>
        <v>0</v>
      </c>
    </row>
    <row r="146" spans="1:65" s="2" customFormat="1" ht="24.2" customHeight="1">
      <c r="A146" s="33"/>
      <c r="B146" s="34"/>
      <c r="C146" s="189" t="s">
        <v>608</v>
      </c>
      <c r="D146" s="189" t="s">
        <v>148</v>
      </c>
      <c r="E146" s="190" t="s">
        <v>939</v>
      </c>
      <c r="F146" s="191" t="s">
        <v>940</v>
      </c>
      <c r="G146" s="192" t="s">
        <v>335</v>
      </c>
      <c r="H146" s="193">
        <v>109.42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39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285</v>
      </c>
      <c r="AT146" s="201" t="s">
        <v>148</v>
      </c>
      <c r="AU146" s="201" t="s">
        <v>84</v>
      </c>
      <c r="AY146" s="16" t="s">
        <v>146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82</v>
      </c>
      <c r="BK146" s="202">
        <f>ROUND(I146*H146,2)</f>
        <v>0</v>
      </c>
      <c r="BL146" s="16" t="s">
        <v>285</v>
      </c>
      <c r="BM146" s="201" t="s">
        <v>941</v>
      </c>
    </row>
    <row r="147" spans="1:65" s="2" customFormat="1" ht="24.2" customHeight="1">
      <c r="A147" s="33"/>
      <c r="B147" s="34"/>
      <c r="C147" s="228" t="s">
        <v>259</v>
      </c>
      <c r="D147" s="228" t="s">
        <v>250</v>
      </c>
      <c r="E147" s="229" t="s">
        <v>942</v>
      </c>
      <c r="F147" s="230" t="s">
        <v>943</v>
      </c>
      <c r="G147" s="231" t="s">
        <v>335</v>
      </c>
      <c r="H147" s="232">
        <v>109.42</v>
      </c>
      <c r="I147" s="233"/>
      <c r="J147" s="234">
        <f>ROUND(I147*H147,2)</f>
        <v>0</v>
      </c>
      <c r="K147" s="235"/>
      <c r="L147" s="236"/>
      <c r="M147" s="237" t="s">
        <v>1</v>
      </c>
      <c r="N147" s="238" t="s">
        <v>39</v>
      </c>
      <c r="O147" s="70"/>
      <c r="P147" s="199">
        <f>O147*H147</f>
        <v>0</v>
      </c>
      <c r="Q147" s="199">
        <v>6.0000000000000002E-5</v>
      </c>
      <c r="R147" s="199">
        <f>Q147*H147</f>
        <v>6.5652000000000002E-3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294</v>
      </c>
      <c r="AT147" s="201" t="s">
        <v>250</v>
      </c>
      <c r="AU147" s="201" t="s">
        <v>84</v>
      </c>
      <c r="AY147" s="16" t="s">
        <v>146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82</v>
      </c>
      <c r="BK147" s="202">
        <f>ROUND(I147*H147,2)</f>
        <v>0</v>
      </c>
      <c r="BL147" s="16" t="s">
        <v>285</v>
      </c>
      <c r="BM147" s="201" t="s">
        <v>944</v>
      </c>
    </row>
    <row r="148" spans="1:65" s="2" customFormat="1" ht="24.2" customHeight="1">
      <c r="A148" s="33"/>
      <c r="B148" s="34"/>
      <c r="C148" s="189" t="s">
        <v>527</v>
      </c>
      <c r="D148" s="189" t="s">
        <v>148</v>
      </c>
      <c r="E148" s="190" t="s">
        <v>945</v>
      </c>
      <c r="F148" s="191" t="s">
        <v>946</v>
      </c>
      <c r="G148" s="192" t="s">
        <v>335</v>
      </c>
      <c r="H148" s="193">
        <v>171.4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39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285</v>
      </c>
      <c r="AT148" s="201" t="s">
        <v>148</v>
      </c>
      <c r="AU148" s="201" t="s">
        <v>84</v>
      </c>
      <c r="AY148" s="16" t="s">
        <v>146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82</v>
      </c>
      <c r="BK148" s="202">
        <f>ROUND(I148*H148,2)</f>
        <v>0</v>
      </c>
      <c r="BL148" s="16" t="s">
        <v>285</v>
      </c>
      <c r="BM148" s="201" t="s">
        <v>947</v>
      </c>
    </row>
    <row r="149" spans="1:65" s="13" customFormat="1" ht="11.25">
      <c r="B149" s="203"/>
      <c r="C149" s="204"/>
      <c r="D149" s="205" t="s">
        <v>158</v>
      </c>
      <c r="E149" s="206" t="s">
        <v>1</v>
      </c>
      <c r="F149" s="207" t="s">
        <v>948</v>
      </c>
      <c r="G149" s="204"/>
      <c r="H149" s="208">
        <v>40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84</v>
      </c>
      <c r="AV149" s="13" t="s">
        <v>84</v>
      </c>
      <c r="AW149" s="13" t="s">
        <v>30</v>
      </c>
      <c r="AX149" s="13" t="s">
        <v>74</v>
      </c>
      <c r="AY149" s="214" t="s">
        <v>146</v>
      </c>
    </row>
    <row r="150" spans="1:65" s="13" customFormat="1" ht="22.5">
      <c r="B150" s="203"/>
      <c r="C150" s="204"/>
      <c r="D150" s="205" t="s">
        <v>158</v>
      </c>
      <c r="E150" s="206" t="s">
        <v>1</v>
      </c>
      <c r="F150" s="207" t="s">
        <v>949</v>
      </c>
      <c r="G150" s="204"/>
      <c r="H150" s="208">
        <v>55.2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158</v>
      </c>
      <c r="AU150" s="214" t="s">
        <v>84</v>
      </c>
      <c r="AV150" s="13" t="s">
        <v>84</v>
      </c>
      <c r="AW150" s="13" t="s">
        <v>30</v>
      </c>
      <c r="AX150" s="13" t="s">
        <v>74</v>
      </c>
      <c r="AY150" s="214" t="s">
        <v>146</v>
      </c>
    </row>
    <row r="151" spans="1:65" s="13" customFormat="1" ht="11.25">
      <c r="B151" s="203"/>
      <c r="C151" s="204"/>
      <c r="D151" s="205" t="s">
        <v>158</v>
      </c>
      <c r="E151" s="206" t="s">
        <v>1</v>
      </c>
      <c r="F151" s="207" t="s">
        <v>950</v>
      </c>
      <c r="G151" s="204"/>
      <c r="H151" s="208">
        <v>25.8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84</v>
      </c>
      <c r="AV151" s="13" t="s">
        <v>84</v>
      </c>
      <c r="AW151" s="13" t="s">
        <v>30</v>
      </c>
      <c r="AX151" s="13" t="s">
        <v>74</v>
      </c>
      <c r="AY151" s="214" t="s">
        <v>146</v>
      </c>
    </row>
    <row r="152" spans="1:65" s="13" customFormat="1" ht="11.25">
      <c r="B152" s="203"/>
      <c r="C152" s="204"/>
      <c r="D152" s="205" t="s">
        <v>158</v>
      </c>
      <c r="E152" s="206" t="s">
        <v>1</v>
      </c>
      <c r="F152" s="207" t="s">
        <v>951</v>
      </c>
      <c r="G152" s="204"/>
      <c r="H152" s="208">
        <v>25.2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158</v>
      </c>
      <c r="AU152" s="214" t="s">
        <v>84</v>
      </c>
      <c r="AV152" s="13" t="s">
        <v>84</v>
      </c>
      <c r="AW152" s="13" t="s">
        <v>30</v>
      </c>
      <c r="AX152" s="13" t="s">
        <v>74</v>
      </c>
      <c r="AY152" s="214" t="s">
        <v>146</v>
      </c>
    </row>
    <row r="153" spans="1:65" s="13" customFormat="1" ht="11.25">
      <c r="B153" s="203"/>
      <c r="C153" s="204"/>
      <c r="D153" s="205" t="s">
        <v>158</v>
      </c>
      <c r="E153" s="206" t="s">
        <v>1</v>
      </c>
      <c r="F153" s="207" t="s">
        <v>951</v>
      </c>
      <c r="G153" s="204"/>
      <c r="H153" s="208">
        <v>25.2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84</v>
      </c>
      <c r="AV153" s="13" t="s">
        <v>84</v>
      </c>
      <c r="AW153" s="13" t="s">
        <v>30</v>
      </c>
      <c r="AX153" s="13" t="s">
        <v>74</v>
      </c>
      <c r="AY153" s="214" t="s">
        <v>146</v>
      </c>
    </row>
    <row r="154" spans="1:65" s="14" customFormat="1" ht="11.25">
      <c r="B154" s="217"/>
      <c r="C154" s="218"/>
      <c r="D154" s="205" t="s">
        <v>158</v>
      </c>
      <c r="E154" s="219" t="s">
        <v>1</v>
      </c>
      <c r="F154" s="220" t="s">
        <v>206</v>
      </c>
      <c r="G154" s="218"/>
      <c r="H154" s="221">
        <v>171.39999999999998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158</v>
      </c>
      <c r="AU154" s="227" t="s">
        <v>84</v>
      </c>
      <c r="AV154" s="14" t="s">
        <v>152</v>
      </c>
      <c r="AW154" s="14" t="s">
        <v>30</v>
      </c>
      <c r="AX154" s="14" t="s">
        <v>82</v>
      </c>
      <c r="AY154" s="227" t="s">
        <v>146</v>
      </c>
    </row>
    <row r="155" spans="1:65" s="2" customFormat="1" ht="24.2" customHeight="1">
      <c r="A155" s="33"/>
      <c r="B155" s="34"/>
      <c r="C155" s="228" t="s">
        <v>7</v>
      </c>
      <c r="D155" s="228" t="s">
        <v>250</v>
      </c>
      <c r="E155" s="229" t="s">
        <v>952</v>
      </c>
      <c r="F155" s="230" t="s">
        <v>953</v>
      </c>
      <c r="G155" s="231" t="s">
        <v>335</v>
      </c>
      <c r="H155" s="232">
        <v>50.4</v>
      </c>
      <c r="I155" s="233"/>
      <c r="J155" s="234">
        <f>ROUND(I155*H155,2)</f>
        <v>0</v>
      </c>
      <c r="K155" s="235"/>
      <c r="L155" s="236"/>
      <c r="M155" s="237" t="s">
        <v>1</v>
      </c>
      <c r="N155" s="238" t="s">
        <v>39</v>
      </c>
      <c r="O155" s="70"/>
      <c r="P155" s="199">
        <f>O155*H155</f>
        <v>0</v>
      </c>
      <c r="Q155" s="199">
        <v>7.5000000000000002E-4</v>
      </c>
      <c r="R155" s="199">
        <f>Q155*H155</f>
        <v>3.78E-2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294</v>
      </c>
      <c r="AT155" s="201" t="s">
        <v>250</v>
      </c>
      <c r="AU155" s="201" t="s">
        <v>84</v>
      </c>
      <c r="AY155" s="16" t="s">
        <v>146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82</v>
      </c>
      <c r="BK155" s="202">
        <f>ROUND(I155*H155,2)</f>
        <v>0</v>
      </c>
      <c r="BL155" s="16" t="s">
        <v>285</v>
      </c>
      <c r="BM155" s="201" t="s">
        <v>954</v>
      </c>
    </row>
    <row r="156" spans="1:65" s="2" customFormat="1" ht="24.2" customHeight="1">
      <c r="A156" s="33"/>
      <c r="B156" s="34"/>
      <c r="C156" s="228" t="s">
        <v>340</v>
      </c>
      <c r="D156" s="228" t="s">
        <v>250</v>
      </c>
      <c r="E156" s="229" t="s">
        <v>955</v>
      </c>
      <c r="F156" s="230" t="s">
        <v>956</v>
      </c>
      <c r="G156" s="231" t="s">
        <v>335</v>
      </c>
      <c r="H156" s="232">
        <v>121</v>
      </c>
      <c r="I156" s="233"/>
      <c r="J156" s="234">
        <f>ROUND(I156*H156,2)</f>
        <v>0</v>
      </c>
      <c r="K156" s="235"/>
      <c r="L156" s="236"/>
      <c r="M156" s="237" t="s">
        <v>1</v>
      </c>
      <c r="N156" s="238" t="s">
        <v>39</v>
      </c>
      <c r="O156" s="70"/>
      <c r="P156" s="199">
        <f>O156*H156</f>
        <v>0</v>
      </c>
      <c r="Q156" s="199">
        <v>1.9000000000000001E-4</v>
      </c>
      <c r="R156" s="199">
        <f>Q156*H156</f>
        <v>2.299E-2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294</v>
      </c>
      <c r="AT156" s="201" t="s">
        <v>250</v>
      </c>
      <c r="AU156" s="201" t="s">
        <v>84</v>
      </c>
      <c r="AY156" s="16" t="s">
        <v>146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82</v>
      </c>
      <c r="BK156" s="202">
        <f>ROUND(I156*H156,2)</f>
        <v>0</v>
      </c>
      <c r="BL156" s="16" t="s">
        <v>285</v>
      </c>
      <c r="BM156" s="201" t="s">
        <v>957</v>
      </c>
    </row>
    <row r="157" spans="1:65" s="13" customFormat="1" ht="11.25">
      <c r="B157" s="203"/>
      <c r="C157" s="204"/>
      <c r="D157" s="205" t="s">
        <v>158</v>
      </c>
      <c r="E157" s="206" t="s">
        <v>1</v>
      </c>
      <c r="F157" s="207" t="s">
        <v>948</v>
      </c>
      <c r="G157" s="204"/>
      <c r="H157" s="208">
        <v>40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84</v>
      </c>
      <c r="AV157" s="13" t="s">
        <v>84</v>
      </c>
      <c r="AW157" s="13" t="s">
        <v>30</v>
      </c>
      <c r="AX157" s="13" t="s">
        <v>74</v>
      </c>
      <c r="AY157" s="214" t="s">
        <v>146</v>
      </c>
    </row>
    <row r="158" spans="1:65" s="13" customFormat="1" ht="22.5">
      <c r="B158" s="203"/>
      <c r="C158" s="204"/>
      <c r="D158" s="205" t="s">
        <v>158</v>
      </c>
      <c r="E158" s="206" t="s">
        <v>1</v>
      </c>
      <c r="F158" s="207" t="s">
        <v>949</v>
      </c>
      <c r="G158" s="204"/>
      <c r="H158" s="208">
        <v>55.2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84</v>
      </c>
      <c r="AV158" s="13" t="s">
        <v>84</v>
      </c>
      <c r="AW158" s="13" t="s">
        <v>30</v>
      </c>
      <c r="AX158" s="13" t="s">
        <v>74</v>
      </c>
      <c r="AY158" s="214" t="s">
        <v>146</v>
      </c>
    </row>
    <row r="159" spans="1:65" s="13" customFormat="1" ht="11.25">
      <c r="B159" s="203"/>
      <c r="C159" s="204"/>
      <c r="D159" s="205" t="s">
        <v>158</v>
      </c>
      <c r="E159" s="206" t="s">
        <v>1</v>
      </c>
      <c r="F159" s="207" t="s">
        <v>950</v>
      </c>
      <c r="G159" s="204"/>
      <c r="H159" s="208">
        <v>25.8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158</v>
      </c>
      <c r="AU159" s="214" t="s">
        <v>84</v>
      </c>
      <c r="AV159" s="13" t="s">
        <v>84</v>
      </c>
      <c r="AW159" s="13" t="s">
        <v>30</v>
      </c>
      <c r="AX159" s="13" t="s">
        <v>74</v>
      </c>
      <c r="AY159" s="214" t="s">
        <v>146</v>
      </c>
    </row>
    <row r="160" spans="1:65" s="14" customFormat="1" ht="11.25">
      <c r="B160" s="217"/>
      <c r="C160" s="218"/>
      <c r="D160" s="205" t="s">
        <v>158</v>
      </c>
      <c r="E160" s="219" t="s">
        <v>1</v>
      </c>
      <c r="F160" s="220" t="s">
        <v>206</v>
      </c>
      <c r="G160" s="218"/>
      <c r="H160" s="221">
        <v>121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158</v>
      </c>
      <c r="AU160" s="227" t="s">
        <v>84</v>
      </c>
      <c r="AV160" s="14" t="s">
        <v>152</v>
      </c>
      <c r="AW160" s="14" t="s">
        <v>30</v>
      </c>
      <c r="AX160" s="14" t="s">
        <v>82</v>
      </c>
      <c r="AY160" s="227" t="s">
        <v>146</v>
      </c>
    </row>
    <row r="161" spans="1:65" s="2" customFormat="1" ht="24.2" customHeight="1">
      <c r="A161" s="33"/>
      <c r="B161" s="34"/>
      <c r="C161" s="189" t="s">
        <v>176</v>
      </c>
      <c r="D161" s="189" t="s">
        <v>148</v>
      </c>
      <c r="E161" s="190" t="s">
        <v>958</v>
      </c>
      <c r="F161" s="191" t="s">
        <v>959</v>
      </c>
      <c r="G161" s="192" t="s">
        <v>335</v>
      </c>
      <c r="H161" s="193">
        <v>190.42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39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285</v>
      </c>
      <c r="AT161" s="201" t="s">
        <v>148</v>
      </c>
      <c r="AU161" s="201" t="s">
        <v>84</v>
      </c>
      <c r="AY161" s="16" t="s">
        <v>146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82</v>
      </c>
      <c r="BK161" s="202">
        <f>ROUND(I161*H161,2)</f>
        <v>0</v>
      </c>
      <c r="BL161" s="16" t="s">
        <v>285</v>
      </c>
      <c r="BM161" s="201" t="s">
        <v>960</v>
      </c>
    </row>
    <row r="162" spans="1:65" s="13" customFormat="1" ht="22.5">
      <c r="B162" s="203"/>
      <c r="C162" s="204"/>
      <c r="D162" s="205" t="s">
        <v>158</v>
      </c>
      <c r="E162" s="206" t="s">
        <v>1</v>
      </c>
      <c r="F162" s="207" t="s">
        <v>949</v>
      </c>
      <c r="G162" s="204"/>
      <c r="H162" s="208">
        <v>55.2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158</v>
      </c>
      <c r="AU162" s="214" t="s">
        <v>84</v>
      </c>
      <c r="AV162" s="13" t="s">
        <v>84</v>
      </c>
      <c r="AW162" s="13" t="s">
        <v>30</v>
      </c>
      <c r="AX162" s="13" t="s">
        <v>74</v>
      </c>
      <c r="AY162" s="214" t="s">
        <v>146</v>
      </c>
    </row>
    <row r="163" spans="1:65" s="13" customFormat="1" ht="11.25">
      <c r="B163" s="203"/>
      <c r="C163" s="204"/>
      <c r="D163" s="205" t="s">
        <v>158</v>
      </c>
      <c r="E163" s="206" t="s">
        <v>1</v>
      </c>
      <c r="F163" s="207" t="s">
        <v>950</v>
      </c>
      <c r="G163" s="204"/>
      <c r="H163" s="208">
        <v>25.8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158</v>
      </c>
      <c r="AU163" s="214" t="s">
        <v>84</v>
      </c>
      <c r="AV163" s="13" t="s">
        <v>84</v>
      </c>
      <c r="AW163" s="13" t="s">
        <v>30</v>
      </c>
      <c r="AX163" s="13" t="s">
        <v>74</v>
      </c>
      <c r="AY163" s="214" t="s">
        <v>146</v>
      </c>
    </row>
    <row r="164" spans="1:65" s="13" customFormat="1" ht="11.25">
      <c r="B164" s="203"/>
      <c r="C164" s="204"/>
      <c r="D164" s="205" t="s">
        <v>158</v>
      </c>
      <c r="E164" s="206" t="s">
        <v>1</v>
      </c>
      <c r="F164" s="207" t="s">
        <v>961</v>
      </c>
      <c r="G164" s="204"/>
      <c r="H164" s="208">
        <v>16.3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158</v>
      </c>
      <c r="AU164" s="214" t="s">
        <v>84</v>
      </c>
      <c r="AV164" s="13" t="s">
        <v>84</v>
      </c>
      <c r="AW164" s="13" t="s">
        <v>30</v>
      </c>
      <c r="AX164" s="13" t="s">
        <v>74</v>
      </c>
      <c r="AY164" s="214" t="s">
        <v>146</v>
      </c>
    </row>
    <row r="165" spans="1:65" s="13" customFormat="1" ht="11.25">
      <c r="B165" s="203"/>
      <c r="C165" s="204"/>
      <c r="D165" s="205" t="s">
        <v>158</v>
      </c>
      <c r="E165" s="206" t="s">
        <v>1</v>
      </c>
      <c r="F165" s="207" t="s">
        <v>962</v>
      </c>
      <c r="G165" s="204"/>
      <c r="H165" s="208">
        <v>15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158</v>
      </c>
      <c r="AU165" s="214" t="s">
        <v>84</v>
      </c>
      <c r="AV165" s="13" t="s">
        <v>84</v>
      </c>
      <c r="AW165" s="13" t="s">
        <v>30</v>
      </c>
      <c r="AX165" s="13" t="s">
        <v>74</v>
      </c>
      <c r="AY165" s="214" t="s">
        <v>146</v>
      </c>
    </row>
    <row r="166" spans="1:65" s="13" customFormat="1" ht="11.25">
      <c r="B166" s="203"/>
      <c r="C166" s="204"/>
      <c r="D166" s="205" t="s">
        <v>158</v>
      </c>
      <c r="E166" s="206" t="s">
        <v>1</v>
      </c>
      <c r="F166" s="207" t="s">
        <v>963</v>
      </c>
      <c r="G166" s="204"/>
      <c r="H166" s="208">
        <v>19.440000000000001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158</v>
      </c>
      <c r="AU166" s="214" t="s">
        <v>84</v>
      </c>
      <c r="AV166" s="13" t="s">
        <v>84</v>
      </c>
      <c r="AW166" s="13" t="s">
        <v>30</v>
      </c>
      <c r="AX166" s="13" t="s">
        <v>74</v>
      </c>
      <c r="AY166" s="214" t="s">
        <v>146</v>
      </c>
    </row>
    <row r="167" spans="1:65" s="13" customFormat="1" ht="11.25">
      <c r="B167" s="203"/>
      <c r="C167" s="204"/>
      <c r="D167" s="205" t="s">
        <v>158</v>
      </c>
      <c r="E167" s="206" t="s">
        <v>1</v>
      </c>
      <c r="F167" s="207" t="s">
        <v>964</v>
      </c>
      <c r="G167" s="204"/>
      <c r="H167" s="208">
        <v>13.44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158</v>
      </c>
      <c r="AU167" s="214" t="s">
        <v>84</v>
      </c>
      <c r="AV167" s="13" t="s">
        <v>84</v>
      </c>
      <c r="AW167" s="13" t="s">
        <v>30</v>
      </c>
      <c r="AX167" s="13" t="s">
        <v>74</v>
      </c>
      <c r="AY167" s="214" t="s">
        <v>146</v>
      </c>
    </row>
    <row r="168" spans="1:65" s="13" customFormat="1" ht="11.25">
      <c r="B168" s="203"/>
      <c r="C168" s="204"/>
      <c r="D168" s="205" t="s">
        <v>158</v>
      </c>
      <c r="E168" s="206" t="s">
        <v>1</v>
      </c>
      <c r="F168" s="207" t="s">
        <v>965</v>
      </c>
      <c r="G168" s="204"/>
      <c r="H168" s="208">
        <v>9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158</v>
      </c>
      <c r="AU168" s="214" t="s">
        <v>84</v>
      </c>
      <c r="AV168" s="13" t="s">
        <v>84</v>
      </c>
      <c r="AW168" s="13" t="s">
        <v>30</v>
      </c>
      <c r="AX168" s="13" t="s">
        <v>74</v>
      </c>
      <c r="AY168" s="214" t="s">
        <v>146</v>
      </c>
    </row>
    <row r="169" spans="1:65" s="13" customFormat="1" ht="11.25">
      <c r="B169" s="203"/>
      <c r="C169" s="204"/>
      <c r="D169" s="205" t="s">
        <v>158</v>
      </c>
      <c r="E169" s="206" t="s">
        <v>1</v>
      </c>
      <c r="F169" s="207" t="s">
        <v>966</v>
      </c>
      <c r="G169" s="204"/>
      <c r="H169" s="208">
        <v>7.8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158</v>
      </c>
      <c r="AU169" s="214" t="s">
        <v>84</v>
      </c>
      <c r="AV169" s="13" t="s">
        <v>84</v>
      </c>
      <c r="AW169" s="13" t="s">
        <v>30</v>
      </c>
      <c r="AX169" s="13" t="s">
        <v>74</v>
      </c>
      <c r="AY169" s="214" t="s">
        <v>146</v>
      </c>
    </row>
    <row r="170" spans="1:65" s="13" customFormat="1" ht="11.25">
      <c r="B170" s="203"/>
      <c r="C170" s="204"/>
      <c r="D170" s="205" t="s">
        <v>158</v>
      </c>
      <c r="E170" s="206" t="s">
        <v>1</v>
      </c>
      <c r="F170" s="207" t="s">
        <v>967</v>
      </c>
      <c r="G170" s="204"/>
      <c r="H170" s="208">
        <v>28.44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158</v>
      </c>
      <c r="AU170" s="214" t="s">
        <v>84</v>
      </c>
      <c r="AV170" s="13" t="s">
        <v>84</v>
      </c>
      <c r="AW170" s="13" t="s">
        <v>30</v>
      </c>
      <c r="AX170" s="13" t="s">
        <v>74</v>
      </c>
      <c r="AY170" s="214" t="s">
        <v>146</v>
      </c>
    </row>
    <row r="171" spans="1:65" s="14" customFormat="1" ht="11.25">
      <c r="B171" s="217"/>
      <c r="C171" s="218"/>
      <c r="D171" s="205" t="s">
        <v>158</v>
      </c>
      <c r="E171" s="219" t="s">
        <v>1</v>
      </c>
      <c r="F171" s="220" t="s">
        <v>206</v>
      </c>
      <c r="G171" s="218"/>
      <c r="H171" s="221">
        <v>190.42000000000002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158</v>
      </c>
      <c r="AU171" s="227" t="s">
        <v>84</v>
      </c>
      <c r="AV171" s="14" t="s">
        <v>152</v>
      </c>
      <c r="AW171" s="14" t="s">
        <v>30</v>
      </c>
      <c r="AX171" s="14" t="s">
        <v>82</v>
      </c>
      <c r="AY171" s="227" t="s">
        <v>146</v>
      </c>
    </row>
    <row r="172" spans="1:65" s="2" customFormat="1" ht="16.5" customHeight="1">
      <c r="A172" s="33"/>
      <c r="B172" s="34"/>
      <c r="C172" s="228" t="s">
        <v>254</v>
      </c>
      <c r="D172" s="228" t="s">
        <v>250</v>
      </c>
      <c r="E172" s="229" t="s">
        <v>968</v>
      </c>
      <c r="F172" s="230" t="s">
        <v>969</v>
      </c>
      <c r="G172" s="231" t="s">
        <v>335</v>
      </c>
      <c r="H172" s="232">
        <v>73.180000000000007</v>
      </c>
      <c r="I172" s="233"/>
      <c r="J172" s="234">
        <f>ROUND(I172*H172,2)</f>
        <v>0</v>
      </c>
      <c r="K172" s="235"/>
      <c r="L172" s="236"/>
      <c r="M172" s="237" t="s">
        <v>1</v>
      </c>
      <c r="N172" s="238" t="s">
        <v>39</v>
      </c>
      <c r="O172" s="70"/>
      <c r="P172" s="199">
        <f>O172*H172</f>
        <v>0</v>
      </c>
      <c r="Q172" s="199">
        <v>1.2E-4</v>
      </c>
      <c r="R172" s="199">
        <f>Q172*H172</f>
        <v>8.7816000000000005E-3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294</v>
      </c>
      <c r="AT172" s="201" t="s">
        <v>250</v>
      </c>
      <c r="AU172" s="201" t="s">
        <v>84</v>
      </c>
      <c r="AY172" s="16" t="s">
        <v>146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82</v>
      </c>
      <c r="BK172" s="202">
        <f>ROUND(I172*H172,2)</f>
        <v>0</v>
      </c>
      <c r="BL172" s="16" t="s">
        <v>285</v>
      </c>
      <c r="BM172" s="201" t="s">
        <v>970</v>
      </c>
    </row>
    <row r="173" spans="1:65" s="13" customFormat="1" ht="11.25">
      <c r="B173" s="203"/>
      <c r="C173" s="204"/>
      <c r="D173" s="205" t="s">
        <v>158</v>
      </c>
      <c r="E173" s="206" t="s">
        <v>1</v>
      </c>
      <c r="F173" s="207" t="s">
        <v>961</v>
      </c>
      <c r="G173" s="204"/>
      <c r="H173" s="208">
        <v>16.3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158</v>
      </c>
      <c r="AU173" s="214" t="s">
        <v>84</v>
      </c>
      <c r="AV173" s="13" t="s">
        <v>84</v>
      </c>
      <c r="AW173" s="13" t="s">
        <v>30</v>
      </c>
      <c r="AX173" s="13" t="s">
        <v>74</v>
      </c>
      <c r="AY173" s="214" t="s">
        <v>146</v>
      </c>
    </row>
    <row r="174" spans="1:65" s="13" customFormat="1" ht="11.25">
      <c r="B174" s="203"/>
      <c r="C174" s="204"/>
      <c r="D174" s="205" t="s">
        <v>158</v>
      </c>
      <c r="E174" s="206" t="s">
        <v>1</v>
      </c>
      <c r="F174" s="207" t="s">
        <v>962</v>
      </c>
      <c r="G174" s="204"/>
      <c r="H174" s="208">
        <v>15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84</v>
      </c>
      <c r="AV174" s="13" t="s">
        <v>84</v>
      </c>
      <c r="AW174" s="13" t="s">
        <v>30</v>
      </c>
      <c r="AX174" s="13" t="s">
        <v>74</v>
      </c>
      <c r="AY174" s="214" t="s">
        <v>146</v>
      </c>
    </row>
    <row r="175" spans="1:65" s="13" customFormat="1" ht="11.25">
      <c r="B175" s="203"/>
      <c r="C175" s="204"/>
      <c r="D175" s="205" t="s">
        <v>158</v>
      </c>
      <c r="E175" s="206" t="s">
        <v>1</v>
      </c>
      <c r="F175" s="207" t="s">
        <v>963</v>
      </c>
      <c r="G175" s="204"/>
      <c r="H175" s="208">
        <v>19.440000000000001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158</v>
      </c>
      <c r="AU175" s="214" t="s">
        <v>84</v>
      </c>
      <c r="AV175" s="13" t="s">
        <v>84</v>
      </c>
      <c r="AW175" s="13" t="s">
        <v>30</v>
      </c>
      <c r="AX175" s="13" t="s">
        <v>74</v>
      </c>
      <c r="AY175" s="214" t="s">
        <v>146</v>
      </c>
    </row>
    <row r="176" spans="1:65" s="13" customFormat="1" ht="11.25">
      <c r="B176" s="203"/>
      <c r="C176" s="204"/>
      <c r="D176" s="205" t="s">
        <v>158</v>
      </c>
      <c r="E176" s="206" t="s">
        <v>1</v>
      </c>
      <c r="F176" s="207" t="s">
        <v>964</v>
      </c>
      <c r="G176" s="204"/>
      <c r="H176" s="208">
        <v>13.44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158</v>
      </c>
      <c r="AU176" s="214" t="s">
        <v>84</v>
      </c>
      <c r="AV176" s="13" t="s">
        <v>84</v>
      </c>
      <c r="AW176" s="13" t="s">
        <v>30</v>
      </c>
      <c r="AX176" s="13" t="s">
        <v>74</v>
      </c>
      <c r="AY176" s="214" t="s">
        <v>146</v>
      </c>
    </row>
    <row r="177" spans="1:65" s="13" customFormat="1" ht="11.25">
      <c r="B177" s="203"/>
      <c r="C177" s="204"/>
      <c r="D177" s="205" t="s">
        <v>158</v>
      </c>
      <c r="E177" s="206" t="s">
        <v>1</v>
      </c>
      <c r="F177" s="207" t="s">
        <v>965</v>
      </c>
      <c r="G177" s="204"/>
      <c r="H177" s="208">
        <v>9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158</v>
      </c>
      <c r="AU177" s="214" t="s">
        <v>84</v>
      </c>
      <c r="AV177" s="13" t="s">
        <v>84</v>
      </c>
      <c r="AW177" s="13" t="s">
        <v>30</v>
      </c>
      <c r="AX177" s="13" t="s">
        <v>74</v>
      </c>
      <c r="AY177" s="214" t="s">
        <v>146</v>
      </c>
    </row>
    <row r="178" spans="1:65" s="14" customFormat="1" ht="11.25">
      <c r="B178" s="217"/>
      <c r="C178" s="218"/>
      <c r="D178" s="205" t="s">
        <v>158</v>
      </c>
      <c r="E178" s="219" t="s">
        <v>1</v>
      </c>
      <c r="F178" s="220" t="s">
        <v>206</v>
      </c>
      <c r="G178" s="218"/>
      <c r="H178" s="221">
        <v>73.180000000000007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158</v>
      </c>
      <c r="AU178" s="227" t="s">
        <v>84</v>
      </c>
      <c r="AV178" s="14" t="s">
        <v>152</v>
      </c>
      <c r="AW178" s="14" t="s">
        <v>30</v>
      </c>
      <c r="AX178" s="14" t="s">
        <v>82</v>
      </c>
      <c r="AY178" s="227" t="s">
        <v>146</v>
      </c>
    </row>
    <row r="179" spans="1:65" s="2" customFormat="1" ht="16.5" customHeight="1">
      <c r="A179" s="33"/>
      <c r="B179" s="34"/>
      <c r="C179" s="228" t="s">
        <v>244</v>
      </c>
      <c r="D179" s="228" t="s">
        <v>250</v>
      </c>
      <c r="E179" s="229" t="s">
        <v>971</v>
      </c>
      <c r="F179" s="230" t="s">
        <v>972</v>
      </c>
      <c r="G179" s="231" t="s">
        <v>335</v>
      </c>
      <c r="H179" s="232">
        <v>117.24</v>
      </c>
      <c r="I179" s="233"/>
      <c r="J179" s="234">
        <f>ROUND(I179*H179,2)</f>
        <v>0</v>
      </c>
      <c r="K179" s="235"/>
      <c r="L179" s="236"/>
      <c r="M179" s="237" t="s">
        <v>1</v>
      </c>
      <c r="N179" s="238" t="s">
        <v>39</v>
      </c>
      <c r="O179" s="70"/>
      <c r="P179" s="199">
        <f>O179*H179</f>
        <v>0</v>
      </c>
      <c r="Q179" s="199">
        <v>1.7000000000000001E-4</v>
      </c>
      <c r="R179" s="199">
        <f>Q179*H179</f>
        <v>1.9930800000000002E-2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294</v>
      </c>
      <c r="AT179" s="201" t="s">
        <v>250</v>
      </c>
      <c r="AU179" s="201" t="s">
        <v>84</v>
      </c>
      <c r="AY179" s="16" t="s">
        <v>146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82</v>
      </c>
      <c r="BK179" s="202">
        <f>ROUND(I179*H179,2)</f>
        <v>0</v>
      </c>
      <c r="BL179" s="16" t="s">
        <v>285</v>
      </c>
      <c r="BM179" s="201" t="s">
        <v>973</v>
      </c>
    </row>
    <row r="180" spans="1:65" s="13" customFormat="1" ht="22.5">
      <c r="B180" s="203"/>
      <c r="C180" s="204"/>
      <c r="D180" s="205" t="s">
        <v>158</v>
      </c>
      <c r="E180" s="206" t="s">
        <v>1</v>
      </c>
      <c r="F180" s="207" t="s">
        <v>949</v>
      </c>
      <c r="G180" s="204"/>
      <c r="H180" s="208">
        <v>55.2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158</v>
      </c>
      <c r="AU180" s="214" t="s">
        <v>84</v>
      </c>
      <c r="AV180" s="13" t="s">
        <v>84</v>
      </c>
      <c r="AW180" s="13" t="s">
        <v>30</v>
      </c>
      <c r="AX180" s="13" t="s">
        <v>74</v>
      </c>
      <c r="AY180" s="214" t="s">
        <v>146</v>
      </c>
    </row>
    <row r="181" spans="1:65" s="13" customFormat="1" ht="11.25">
      <c r="B181" s="203"/>
      <c r="C181" s="204"/>
      <c r="D181" s="205" t="s">
        <v>158</v>
      </c>
      <c r="E181" s="206" t="s">
        <v>1</v>
      </c>
      <c r="F181" s="207" t="s">
        <v>950</v>
      </c>
      <c r="G181" s="204"/>
      <c r="H181" s="208">
        <v>25.8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158</v>
      </c>
      <c r="AU181" s="214" t="s">
        <v>84</v>
      </c>
      <c r="AV181" s="13" t="s">
        <v>84</v>
      </c>
      <c r="AW181" s="13" t="s">
        <v>30</v>
      </c>
      <c r="AX181" s="13" t="s">
        <v>74</v>
      </c>
      <c r="AY181" s="214" t="s">
        <v>146</v>
      </c>
    </row>
    <row r="182" spans="1:65" s="13" customFormat="1" ht="11.25">
      <c r="B182" s="203"/>
      <c r="C182" s="204"/>
      <c r="D182" s="205" t="s">
        <v>158</v>
      </c>
      <c r="E182" s="206" t="s">
        <v>1</v>
      </c>
      <c r="F182" s="207" t="s">
        <v>966</v>
      </c>
      <c r="G182" s="204"/>
      <c r="H182" s="208">
        <v>7.8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84</v>
      </c>
      <c r="AV182" s="13" t="s">
        <v>84</v>
      </c>
      <c r="AW182" s="13" t="s">
        <v>30</v>
      </c>
      <c r="AX182" s="13" t="s">
        <v>74</v>
      </c>
      <c r="AY182" s="214" t="s">
        <v>146</v>
      </c>
    </row>
    <row r="183" spans="1:65" s="13" customFormat="1" ht="11.25">
      <c r="B183" s="203"/>
      <c r="C183" s="204"/>
      <c r="D183" s="205" t="s">
        <v>158</v>
      </c>
      <c r="E183" s="206" t="s">
        <v>1</v>
      </c>
      <c r="F183" s="207" t="s">
        <v>967</v>
      </c>
      <c r="G183" s="204"/>
      <c r="H183" s="208">
        <v>28.44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158</v>
      </c>
      <c r="AU183" s="214" t="s">
        <v>84</v>
      </c>
      <c r="AV183" s="13" t="s">
        <v>84</v>
      </c>
      <c r="AW183" s="13" t="s">
        <v>30</v>
      </c>
      <c r="AX183" s="13" t="s">
        <v>74</v>
      </c>
      <c r="AY183" s="214" t="s">
        <v>146</v>
      </c>
    </row>
    <row r="184" spans="1:65" s="14" customFormat="1" ht="11.25">
      <c r="B184" s="217"/>
      <c r="C184" s="218"/>
      <c r="D184" s="205" t="s">
        <v>158</v>
      </c>
      <c r="E184" s="219" t="s">
        <v>1</v>
      </c>
      <c r="F184" s="220" t="s">
        <v>206</v>
      </c>
      <c r="G184" s="218"/>
      <c r="H184" s="221">
        <v>117.24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158</v>
      </c>
      <c r="AU184" s="227" t="s">
        <v>84</v>
      </c>
      <c r="AV184" s="14" t="s">
        <v>152</v>
      </c>
      <c r="AW184" s="14" t="s">
        <v>30</v>
      </c>
      <c r="AX184" s="14" t="s">
        <v>82</v>
      </c>
      <c r="AY184" s="227" t="s">
        <v>146</v>
      </c>
    </row>
    <row r="185" spans="1:65" s="2" customFormat="1" ht="24.2" customHeight="1">
      <c r="A185" s="33"/>
      <c r="B185" s="34"/>
      <c r="C185" s="189" t="s">
        <v>285</v>
      </c>
      <c r="D185" s="189" t="s">
        <v>148</v>
      </c>
      <c r="E185" s="190" t="s">
        <v>974</v>
      </c>
      <c r="F185" s="191" t="s">
        <v>975</v>
      </c>
      <c r="G185" s="192" t="s">
        <v>335</v>
      </c>
      <c r="H185" s="193">
        <v>25.2</v>
      </c>
      <c r="I185" s="194"/>
      <c r="J185" s="195">
        <f>ROUND(I185*H185,2)</f>
        <v>0</v>
      </c>
      <c r="K185" s="196"/>
      <c r="L185" s="38"/>
      <c r="M185" s="197" t="s">
        <v>1</v>
      </c>
      <c r="N185" s="198" t="s">
        <v>39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285</v>
      </c>
      <c r="AT185" s="201" t="s">
        <v>148</v>
      </c>
      <c r="AU185" s="201" t="s">
        <v>84</v>
      </c>
      <c r="AY185" s="16" t="s">
        <v>146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82</v>
      </c>
      <c r="BK185" s="202">
        <f>ROUND(I185*H185,2)</f>
        <v>0</v>
      </c>
      <c r="BL185" s="16" t="s">
        <v>285</v>
      </c>
      <c r="BM185" s="201" t="s">
        <v>976</v>
      </c>
    </row>
    <row r="186" spans="1:65" s="13" customFormat="1" ht="11.25">
      <c r="B186" s="203"/>
      <c r="C186" s="204"/>
      <c r="D186" s="205" t="s">
        <v>158</v>
      </c>
      <c r="E186" s="206" t="s">
        <v>1</v>
      </c>
      <c r="F186" s="207" t="s">
        <v>951</v>
      </c>
      <c r="G186" s="204"/>
      <c r="H186" s="208">
        <v>25.2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158</v>
      </c>
      <c r="AU186" s="214" t="s">
        <v>84</v>
      </c>
      <c r="AV186" s="13" t="s">
        <v>84</v>
      </c>
      <c r="AW186" s="13" t="s">
        <v>30</v>
      </c>
      <c r="AX186" s="13" t="s">
        <v>82</v>
      </c>
      <c r="AY186" s="214" t="s">
        <v>146</v>
      </c>
    </row>
    <row r="187" spans="1:65" s="2" customFormat="1" ht="16.5" customHeight="1">
      <c r="A187" s="33"/>
      <c r="B187" s="34"/>
      <c r="C187" s="228" t="s">
        <v>249</v>
      </c>
      <c r="D187" s="228" t="s">
        <v>250</v>
      </c>
      <c r="E187" s="229" t="s">
        <v>977</v>
      </c>
      <c r="F187" s="230" t="s">
        <v>978</v>
      </c>
      <c r="G187" s="231" t="s">
        <v>335</v>
      </c>
      <c r="H187" s="232">
        <v>25.2</v>
      </c>
      <c r="I187" s="233"/>
      <c r="J187" s="234">
        <f>ROUND(I187*H187,2)</f>
        <v>0</v>
      </c>
      <c r="K187" s="235"/>
      <c r="L187" s="236"/>
      <c r="M187" s="237" t="s">
        <v>1</v>
      </c>
      <c r="N187" s="238" t="s">
        <v>39</v>
      </c>
      <c r="O187" s="70"/>
      <c r="P187" s="199">
        <f>O187*H187</f>
        <v>0</v>
      </c>
      <c r="Q187" s="199">
        <v>6.3000000000000003E-4</v>
      </c>
      <c r="R187" s="199">
        <f>Q187*H187</f>
        <v>1.5876000000000001E-2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294</v>
      </c>
      <c r="AT187" s="201" t="s">
        <v>250</v>
      </c>
      <c r="AU187" s="201" t="s">
        <v>84</v>
      </c>
      <c r="AY187" s="16" t="s">
        <v>146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82</v>
      </c>
      <c r="BK187" s="202">
        <f>ROUND(I187*H187,2)</f>
        <v>0</v>
      </c>
      <c r="BL187" s="16" t="s">
        <v>285</v>
      </c>
      <c r="BM187" s="201" t="s">
        <v>979</v>
      </c>
    </row>
    <row r="188" spans="1:65" s="2" customFormat="1" ht="24.2" customHeight="1">
      <c r="A188" s="33"/>
      <c r="B188" s="34"/>
      <c r="C188" s="189" t="s">
        <v>218</v>
      </c>
      <c r="D188" s="189" t="s">
        <v>148</v>
      </c>
      <c r="E188" s="190" t="s">
        <v>980</v>
      </c>
      <c r="F188" s="191" t="s">
        <v>981</v>
      </c>
      <c r="G188" s="192" t="s">
        <v>335</v>
      </c>
      <c r="H188" s="193">
        <v>25.2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39</v>
      </c>
      <c r="O188" s="70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285</v>
      </c>
      <c r="AT188" s="201" t="s">
        <v>148</v>
      </c>
      <c r="AU188" s="201" t="s">
        <v>84</v>
      </c>
      <c r="AY188" s="16" t="s">
        <v>146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82</v>
      </c>
      <c r="BK188" s="202">
        <f>ROUND(I188*H188,2)</f>
        <v>0</v>
      </c>
      <c r="BL188" s="16" t="s">
        <v>285</v>
      </c>
      <c r="BM188" s="201" t="s">
        <v>982</v>
      </c>
    </row>
    <row r="189" spans="1:65" s="13" customFormat="1" ht="11.25">
      <c r="B189" s="203"/>
      <c r="C189" s="204"/>
      <c r="D189" s="205" t="s">
        <v>158</v>
      </c>
      <c r="E189" s="206" t="s">
        <v>1</v>
      </c>
      <c r="F189" s="207" t="s">
        <v>951</v>
      </c>
      <c r="G189" s="204"/>
      <c r="H189" s="208">
        <v>25.2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84</v>
      </c>
      <c r="AV189" s="13" t="s">
        <v>84</v>
      </c>
      <c r="AW189" s="13" t="s">
        <v>30</v>
      </c>
      <c r="AX189" s="13" t="s">
        <v>82</v>
      </c>
      <c r="AY189" s="214" t="s">
        <v>146</v>
      </c>
    </row>
    <row r="190" spans="1:65" s="2" customFormat="1" ht="16.5" customHeight="1">
      <c r="A190" s="33"/>
      <c r="B190" s="34"/>
      <c r="C190" s="228" t="s">
        <v>186</v>
      </c>
      <c r="D190" s="228" t="s">
        <v>250</v>
      </c>
      <c r="E190" s="229" t="s">
        <v>983</v>
      </c>
      <c r="F190" s="230" t="s">
        <v>984</v>
      </c>
      <c r="G190" s="231" t="s">
        <v>335</v>
      </c>
      <c r="H190" s="232">
        <v>25.2</v>
      </c>
      <c r="I190" s="233"/>
      <c r="J190" s="234">
        <f t="shared" ref="J190:J208" si="0">ROUND(I190*H190,2)</f>
        <v>0</v>
      </c>
      <c r="K190" s="235"/>
      <c r="L190" s="236"/>
      <c r="M190" s="237" t="s">
        <v>1</v>
      </c>
      <c r="N190" s="238" t="s">
        <v>39</v>
      </c>
      <c r="O190" s="70"/>
      <c r="P190" s="199">
        <f t="shared" ref="P190:P208" si="1">O190*H190</f>
        <v>0</v>
      </c>
      <c r="Q190" s="199">
        <v>2.5000000000000001E-4</v>
      </c>
      <c r="R190" s="199">
        <f t="shared" ref="R190:R208" si="2">Q190*H190</f>
        <v>6.3E-3</v>
      </c>
      <c r="S190" s="199">
        <v>0</v>
      </c>
      <c r="T190" s="200">
        <f t="shared" ref="T190:T208" si="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294</v>
      </c>
      <c r="AT190" s="201" t="s">
        <v>250</v>
      </c>
      <c r="AU190" s="201" t="s">
        <v>84</v>
      </c>
      <c r="AY190" s="16" t="s">
        <v>146</v>
      </c>
      <c r="BE190" s="202">
        <f t="shared" ref="BE190:BE208" si="4">IF(N190="základní",J190,0)</f>
        <v>0</v>
      </c>
      <c r="BF190" s="202">
        <f t="shared" ref="BF190:BF208" si="5">IF(N190="snížená",J190,0)</f>
        <v>0</v>
      </c>
      <c r="BG190" s="202">
        <f t="shared" ref="BG190:BG208" si="6">IF(N190="zákl. přenesená",J190,0)</f>
        <v>0</v>
      </c>
      <c r="BH190" s="202">
        <f t="shared" ref="BH190:BH208" si="7">IF(N190="sníž. přenesená",J190,0)</f>
        <v>0</v>
      </c>
      <c r="BI190" s="202">
        <f t="shared" ref="BI190:BI208" si="8">IF(N190="nulová",J190,0)</f>
        <v>0</v>
      </c>
      <c r="BJ190" s="16" t="s">
        <v>82</v>
      </c>
      <c r="BK190" s="202">
        <f t="shared" ref="BK190:BK208" si="9">ROUND(I190*H190,2)</f>
        <v>0</v>
      </c>
      <c r="BL190" s="16" t="s">
        <v>285</v>
      </c>
      <c r="BM190" s="201" t="s">
        <v>985</v>
      </c>
    </row>
    <row r="191" spans="1:65" s="2" customFormat="1" ht="24.2" customHeight="1">
      <c r="A191" s="33"/>
      <c r="B191" s="34"/>
      <c r="C191" s="189" t="s">
        <v>82</v>
      </c>
      <c r="D191" s="189" t="s">
        <v>148</v>
      </c>
      <c r="E191" s="190" t="s">
        <v>986</v>
      </c>
      <c r="F191" s="191" t="s">
        <v>987</v>
      </c>
      <c r="G191" s="192" t="s">
        <v>151</v>
      </c>
      <c r="H191" s="193">
        <v>1</v>
      </c>
      <c r="I191" s="194"/>
      <c r="J191" s="195">
        <f t="shared" si="0"/>
        <v>0</v>
      </c>
      <c r="K191" s="196"/>
      <c r="L191" s="38"/>
      <c r="M191" s="197" t="s">
        <v>1</v>
      </c>
      <c r="N191" s="198" t="s">
        <v>39</v>
      </c>
      <c r="O191" s="70"/>
      <c r="P191" s="199">
        <f t="shared" si="1"/>
        <v>0</v>
      </c>
      <c r="Q191" s="199">
        <v>0</v>
      </c>
      <c r="R191" s="199">
        <f t="shared" si="2"/>
        <v>0</v>
      </c>
      <c r="S191" s="199">
        <v>0</v>
      </c>
      <c r="T191" s="200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285</v>
      </c>
      <c r="AT191" s="201" t="s">
        <v>148</v>
      </c>
      <c r="AU191" s="201" t="s">
        <v>84</v>
      </c>
      <c r="AY191" s="16" t="s">
        <v>146</v>
      </c>
      <c r="BE191" s="202">
        <f t="shared" si="4"/>
        <v>0</v>
      </c>
      <c r="BF191" s="202">
        <f t="shared" si="5"/>
        <v>0</v>
      </c>
      <c r="BG191" s="202">
        <f t="shared" si="6"/>
        <v>0</v>
      </c>
      <c r="BH191" s="202">
        <f t="shared" si="7"/>
        <v>0</v>
      </c>
      <c r="BI191" s="202">
        <f t="shared" si="8"/>
        <v>0</v>
      </c>
      <c r="BJ191" s="16" t="s">
        <v>82</v>
      </c>
      <c r="BK191" s="202">
        <f t="shared" si="9"/>
        <v>0</v>
      </c>
      <c r="BL191" s="16" t="s">
        <v>285</v>
      </c>
      <c r="BM191" s="201" t="s">
        <v>988</v>
      </c>
    </row>
    <row r="192" spans="1:65" s="2" customFormat="1" ht="24.2" customHeight="1">
      <c r="A192" s="33"/>
      <c r="B192" s="34"/>
      <c r="C192" s="228" t="s">
        <v>152</v>
      </c>
      <c r="D192" s="228" t="s">
        <v>250</v>
      </c>
      <c r="E192" s="229" t="s">
        <v>989</v>
      </c>
      <c r="F192" s="230" t="s">
        <v>990</v>
      </c>
      <c r="G192" s="231" t="s">
        <v>151</v>
      </c>
      <c r="H192" s="232">
        <v>1</v>
      </c>
      <c r="I192" s="233"/>
      <c r="J192" s="234">
        <f t="shared" si="0"/>
        <v>0</v>
      </c>
      <c r="K192" s="235"/>
      <c r="L192" s="236"/>
      <c r="M192" s="237" t="s">
        <v>1</v>
      </c>
      <c r="N192" s="238" t="s">
        <v>39</v>
      </c>
      <c r="O192" s="70"/>
      <c r="P192" s="199">
        <f t="shared" si="1"/>
        <v>0</v>
      </c>
      <c r="Q192" s="199">
        <v>1.9599999999999999E-3</v>
      </c>
      <c r="R192" s="199">
        <f t="shared" si="2"/>
        <v>1.9599999999999999E-3</v>
      </c>
      <c r="S192" s="199">
        <v>0</v>
      </c>
      <c r="T192" s="200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1" t="s">
        <v>294</v>
      </c>
      <c r="AT192" s="201" t="s">
        <v>250</v>
      </c>
      <c r="AU192" s="201" t="s">
        <v>84</v>
      </c>
      <c r="AY192" s="16" t="s">
        <v>146</v>
      </c>
      <c r="BE192" s="202">
        <f t="shared" si="4"/>
        <v>0</v>
      </c>
      <c r="BF192" s="202">
        <f t="shared" si="5"/>
        <v>0</v>
      </c>
      <c r="BG192" s="202">
        <f t="shared" si="6"/>
        <v>0</v>
      </c>
      <c r="BH192" s="202">
        <f t="shared" si="7"/>
        <v>0</v>
      </c>
      <c r="BI192" s="202">
        <f t="shared" si="8"/>
        <v>0</v>
      </c>
      <c r="BJ192" s="16" t="s">
        <v>82</v>
      </c>
      <c r="BK192" s="202">
        <f t="shared" si="9"/>
        <v>0</v>
      </c>
      <c r="BL192" s="16" t="s">
        <v>285</v>
      </c>
      <c r="BM192" s="201" t="s">
        <v>991</v>
      </c>
    </row>
    <row r="193" spans="1:65" s="2" customFormat="1" ht="24.2" customHeight="1">
      <c r="A193" s="33"/>
      <c r="B193" s="34"/>
      <c r="C193" s="189" t="s">
        <v>237</v>
      </c>
      <c r="D193" s="189" t="s">
        <v>148</v>
      </c>
      <c r="E193" s="190" t="s">
        <v>992</v>
      </c>
      <c r="F193" s="191" t="s">
        <v>993</v>
      </c>
      <c r="G193" s="192" t="s">
        <v>151</v>
      </c>
      <c r="H193" s="193">
        <v>7</v>
      </c>
      <c r="I193" s="194"/>
      <c r="J193" s="195">
        <f t="shared" si="0"/>
        <v>0</v>
      </c>
      <c r="K193" s="196"/>
      <c r="L193" s="38"/>
      <c r="M193" s="197" t="s">
        <v>1</v>
      </c>
      <c r="N193" s="198" t="s">
        <v>39</v>
      </c>
      <c r="O193" s="70"/>
      <c r="P193" s="199">
        <f t="shared" si="1"/>
        <v>0</v>
      </c>
      <c r="Q193" s="199">
        <v>0</v>
      </c>
      <c r="R193" s="199">
        <f t="shared" si="2"/>
        <v>0</v>
      </c>
      <c r="S193" s="199">
        <v>0</v>
      </c>
      <c r="T193" s="200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285</v>
      </c>
      <c r="AT193" s="201" t="s">
        <v>148</v>
      </c>
      <c r="AU193" s="201" t="s">
        <v>84</v>
      </c>
      <c r="AY193" s="16" t="s">
        <v>146</v>
      </c>
      <c r="BE193" s="202">
        <f t="shared" si="4"/>
        <v>0</v>
      </c>
      <c r="BF193" s="202">
        <f t="shared" si="5"/>
        <v>0</v>
      </c>
      <c r="BG193" s="202">
        <f t="shared" si="6"/>
        <v>0</v>
      </c>
      <c r="BH193" s="202">
        <f t="shared" si="7"/>
        <v>0</v>
      </c>
      <c r="BI193" s="202">
        <f t="shared" si="8"/>
        <v>0</v>
      </c>
      <c r="BJ193" s="16" t="s">
        <v>82</v>
      </c>
      <c r="BK193" s="202">
        <f t="shared" si="9"/>
        <v>0</v>
      </c>
      <c r="BL193" s="16" t="s">
        <v>285</v>
      </c>
      <c r="BM193" s="201" t="s">
        <v>994</v>
      </c>
    </row>
    <row r="194" spans="1:65" s="2" customFormat="1" ht="21.75" customHeight="1">
      <c r="A194" s="33"/>
      <c r="B194" s="34"/>
      <c r="C194" s="228" t="s">
        <v>227</v>
      </c>
      <c r="D194" s="228" t="s">
        <v>250</v>
      </c>
      <c r="E194" s="229" t="s">
        <v>995</v>
      </c>
      <c r="F194" s="230" t="s">
        <v>996</v>
      </c>
      <c r="G194" s="231" t="s">
        <v>151</v>
      </c>
      <c r="H194" s="232">
        <v>3</v>
      </c>
      <c r="I194" s="233"/>
      <c r="J194" s="234">
        <f t="shared" si="0"/>
        <v>0</v>
      </c>
      <c r="K194" s="235"/>
      <c r="L194" s="236"/>
      <c r="M194" s="237" t="s">
        <v>1</v>
      </c>
      <c r="N194" s="238" t="s">
        <v>39</v>
      </c>
      <c r="O194" s="70"/>
      <c r="P194" s="199">
        <f t="shared" si="1"/>
        <v>0</v>
      </c>
      <c r="Q194" s="199">
        <v>5.0000000000000002E-5</v>
      </c>
      <c r="R194" s="199">
        <f t="shared" si="2"/>
        <v>1.5000000000000001E-4</v>
      </c>
      <c r="S194" s="199">
        <v>0</v>
      </c>
      <c r="T194" s="200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294</v>
      </c>
      <c r="AT194" s="201" t="s">
        <v>250</v>
      </c>
      <c r="AU194" s="201" t="s">
        <v>84</v>
      </c>
      <c r="AY194" s="16" t="s">
        <v>146</v>
      </c>
      <c r="BE194" s="202">
        <f t="shared" si="4"/>
        <v>0</v>
      </c>
      <c r="BF194" s="202">
        <f t="shared" si="5"/>
        <v>0</v>
      </c>
      <c r="BG194" s="202">
        <f t="shared" si="6"/>
        <v>0</v>
      </c>
      <c r="BH194" s="202">
        <f t="shared" si="7"/>
        <v>0</v>
      </c>
      <c r="BI194" s="202">
        <f t="shared" si="8"/>
        <v>0</v>
      </c>
      <c r="BJ194" s="16" t="s">
        <v>82</v>
      </c>
      <c r="BK194" s="202">
        <f t="shared" si="9"/>
        <v>0</v>
      </c>
      <c r="BL194" s="16" t="s">
        <v>285</v>
      </c>
      <c r="BM194" s="201" t="s">
        <v>997</v>
      </c>
    </row>
    <row r="195" spans="1:65" s="2" customFormat="1" ht="24.2" customHeight="1">
      <c r="A195" s="33"/>
      <c r="B195" s="34"/>
      <c r="C195" s="228" t="s">
        <v>328</v>
      </c>
      <c r="D195" s="228" t="s">
        <v>250</v>
      </c>
      <c r="E195" s="229" t="s">
        <v>998</v>
      </c>
      <c r="F195" s="230" t="s">
        <v>999</v>
      </c>
      <c r="G195" s="231" t="s">
        <v>151</v>
      </c>
      <c r="H195" s="232">
        <v>4</v>
      </c>
      <c r="I195" s="233"/>
      <c r="J195" s="234">
        <f t="shared" si="0"/>
        <v>0</v>
      </c>
      <c r="K195" s="235"/>
      <c r="L195" s="236"/>
      <c r="M195" s="237" t="s">
        <v>1</v>
      </c>
      <c r="N195" s="238" t="s">
        <v>39</v>
      </c>
      <c r="O195" s="70"/>
      <c r="P195" s="199">
        <f t="shared" si="1"/>
        <v>0</v>
      </c>
      <c r="Q195" s="199">
        <v>5.0000000000000002E-5</v>
      </c>
      <c r="R195" s="199">
        <f t="shared" si="2"/>
        <v>2.0000000000000001E-4</v>
      </c>
      <c r="S195" s="199">
        <v>0</v>
      </c>
      <c r="T195" s="200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294</v>
      </c>
      <c r="AT195" s="201" t="s">
        <v>250</v>
      </c>
      <c r="AU195" s="201" t="s">
        <v>84</v>
      </c>
      <c r="AY195" s="16" t="s">
        <v>146</v>
      </c>
      <c r="BE195" s="202">
        <f t="shared" si="4"/>
        <v>0</v>
      </c>
      <c r="BF195" s="202">
        <f t="shared" si="5"/>
        <v>0</v>
      </c>
      <c r="BG195" s="202">
        <f t="shared" si="6"/>
        <v>0</v>
      </c>
      <c r="BH195" s="202">
        <f t="shared" si="7"/>
        <v>0</v>
      </c>
      <c r="BI195" s="202">
        <f t="shared" si="8"/>
        <v>0</v>
      </c>
      <c r="BJ195" s="16" t="s">
        <v>82</v>
      </c>
      <c r="BK195" s="202">
        <f t="shared" si="9"/>
        <v>0</v>
      </c>
      <c r="BL195" s="16" t="s">
        <v>285</v>
      </c>
      <c r="BM195" s="201" t="s">
        <v>1000</v>
      </c>
    </row>
    <row r="196" spans="1:65" s="2" customFormat="1" ht="33" customHeight="1">
      <c r="A196" s="33"/>
      <c r="B196" s="34"/>
      <c r="C196" s="189" t="s">
        <v>378</v>
      </c>
      <c r="D196" s="189" t="s">
        <v>148</v>
      </c>
      <c r="E196" s="190" t="s">
        <v>1001</v>
      </c>
      <c r="F196" s="191" t="s">
        <v>1002</v>
      </c>
      <c r="G196" s="192" t="s">
        <v>151</v>
      </c>
      <c r="H196" s="193">
        <v>5</v>
      </c>
      <c r="I196" s="194"/>
      <c r="J196" s="195">
        <f t="shared" si="0"/>
        <v>0</v>
      </c>
      <c r="K196" s="196"/>
      <c r="L196" s="38"/>
      <c r="M196" s="197" t="s">
        <v>1</v>
      </c>
      <c r="N196" s="198" t="s">
        <v>39</v>
      </c>
      <c r="O196" s="70"/>
      <c r="P196" s="199">
        <f t="shared" si="1"/>
        <v>0</v>
      </c>
      <c r="Q196" s="199">
        <v>0</v>
      </c>
      <c r="R196" s="199">
        <f t="shared" si="2"/>
        <v>0</v>
      </c>
      <c r="S196" s="199">
        <v>0</v>
      </c>
      <c r="T196" s="200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285</v>
      </c>
      <c r="AT196" s="201" t="s">
        <v>148</v>
      </c>
      <c r="AU196" s="201" t="s">
        <v>84</v>
      </c>
      <c r="AY196" s="16" t="s">
        <v>146</v>
      </c>
      <c r="BE196" s="202">
        <f t="shared" si="4"/>
        <v>0</v>
      </c>
      <c r="BF196" s="202">
        <f t="shared" si="5"/>
        <v>0</v>
      </c>
      <c r="BG196" s="202">
        <f t="shared" si="6"/>
        <v>0</v>
      </c>
      <c r="BH196" s="202">
        <f t="shared" si="7"/>
        <v>0</v>
      </c>
      <c r="BI196" s="202">
        <f t="shared" si="8"/>
        <v>0</v>
      </c>
      <c r="BJ196" s="16" t="s">
        <v>82</v>
      </c>
      <c r="BK196" s="202">
        <f t="shared" si="9"/>
        <v>0</v>
      </c>
      <c r="BL196" s="16" t="s">
        <v>285</v>
      </c>
      <c r="BM196" s="201" t="s">
        <v>1003</v>
      </c>
    </row>
    <row r="197" spans="1:65" s="2" customFormat="1" ht="24.2" customHeight="1">
      <c r="A197" s="33"/>
      <c r="B197" s="34"/>
      <c r="C197" s="228" t="s">
        <v>440</v>
      </c>
      <c r="D197" s="228" t="s">
        <v>250</v>
      </c>
      <c r="E197" s="229" t="s">
        <v>1004</v>
      </c>
      <c r="F197" s="230" t="s">
        <v>1005</v>
      </c>
      <c r="G197" s="231" t="s">
        <v>151</v>
      </c>
      <c r="H197" s="232">
        <v>5</v>
      </c>
      <c r="I197" s="233"/>
      <c r="J197" s="234">
        <f t="shared" si="0"/>
        <v>0</v>
      </c>
      <c r="K197" s="235"/>
      <c r="L197" s="236"/>
      <c r="M197" s="237" t="s">
        <v>1</v>
      </c>
      <c r="N197" s="238" t="s">
        <v>39</v>
      </c>
      <c r="O197" s="70"/>
      <c r="P197" s="199">
        <f t="shared" si="1"/>
        <v>0</v>
      </c>
      <c r="Q197" s="199">
        <v>1.6000000000000001E-4</v>
      </c>
      <c r="R197" s="199">
        <f t="shared" si="2"/>
        <v>8.0000000000000004E-4</v>
      </c>
      <c r="S197" s="199">
        <v>0</v>
      </c>
      <c r="T197" s="200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294</v>
      </c>
      <c r="AT197" s="201" t="s">
        <v>250</v>
      </c>
      <c r="AU197" s="201" t="s">
        <v>84</v>
      </c>
      <c r="AY197" s="16" t="s">
        <v>146</v>
      </c>
      <c r="BE197" s="202">
        <f t="shared" si="4"/>
        <v>0</v>
      </c>
      <c r="BF197" s="202">
        <f t="shared" si="5"/>
        <v>0</v>
      </c>
      <c r="BG197" s="202">
        <f t="shared" si="6"/>
        <v>0</v>
      </c>
      <c r="BH197" s="202">
        <f t="shared" si="7"/>
        <v>0</v>
      </c>
      <c r="BI197" s="202">
        <f t="shared" si="8"/>
        <v>0</v>
      </c>
      <c r="BJ197" s="16" t="s">
        <v>82</v>
      </c>
      <c r="BK197" s="202">
        <f t="shared" si="9"/>
        <v>0</v>
      </c>
      <c r="BL197" s="16" t="s">
        <v>285</v>
      </c>
      <c r="BM197" s="201" t="s">
        <v>1006</v>
      </c>
    </row>
    <row r="198" spans="1:65" s="2" customFormat="1" ht="16.5" customHeight="1">
      <c r="A198" s="33"/>
      <c r="B198" s="34"/>
      <c r="C198" s="189" t="s">
        <v>242</v>
      </c>
      <c r="D198" s="189" t="s">
        <v>148</v>
      </c>
      <c r="E198" s="190" t="s">
        <v>1007</v>
      </c>
      <c r="F198" s="191" t="s">
        <v>1008</v>
      </c>
      <c r="G198" s="192" t="s">
        <v>151</v>
      </c>
      <c r="H198" s="193">
        <v>3</v>
      </c>
      <c r="I198" s="194"/>
      <c r="J198" s="195">
        <f t="shared" si="0"/>
        <v>0</v>
      </c>
      <c r="K198" s="196"/>
      <c r="L198" s="38"/>
      <c r="M198" s="197" t="s">
        <v>1</v>
      </c>
      <c r="N198" s="198" t="s">
        <v>39</v>
      </c>
      <c r="O198" s="70"/>
      <c r="P198" s="199">
        <f t="shared" si="1"/>
        <v>0</v>
      </c>
      <c r="Q198" s="199">
        <v>0</v>
      </c>
      <c r="R198" s="199">
        <f t="shared" si="2"/>
        <v>0</v>
      </c>
      <c r="S198" s="199">
        <v>0</v>
      </c>
      <c r="T198" s="200">
        <f t="shared" si="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285</v>
      </c>
      <c r="AT198" s="201" t="s">
        <v>148</v>
      </c>
      <c r="AU198" s="201" t="s">
        <v>84</v>
      </c>
      <c r="AY198" s="16" t="s">
        <v>146</v>
      </c>
      <c r="BE198" s="202">
        <f t="shared" si="4"/>
        <v>0</v>
      </c>
      <c r="BF198" s="202">
        <f t="shared" si="5"/>
        <v>0</v>
      </c>
      <c r="BG198" s="202">
        <f t="shared" si="6"/>
        <v>0</v>
      </c>
      <c r="BH198" s="202">
        <f t="shared" si="7"/>
        <v>0</v>
      </c>
      <c r="BI198" s="202">
        <f t="shared" si="8"/>
        <v>0</v>
      </c>
      <c r="BJ198" s="16" t="s">
        <v>82</v>
      </c>
      <c r="BK198" s="202">
        <f t="shared" si="9"/>
        <v>0</v>
      </c>
      <c r="BL198" s="16" t="s">
        <v>285</v>
      </c>
      <c r="BM198" s="201" t="s">
        <v>1009</v>
      </c>
    </row>
    <row r="199" spans="1:65" s="2" customFormat="1" ht="16.5" customHeight="1">
      <c r="A199" s="33"/>
      <c r="B199" s="34"/>
      <c r="C199" s="228" t="s">
        <v>165</v>
      </c>
      <c r="D199" s="228" t="s">
        <v>250</v>
      </c>
      <c r="E199" s="229" t="s">
        <v>1010</v>
      </c>
      <c r="F199" s="230" t="s">
        <v>1011</v>
      </c>
      <c r="G199" s="231" t="s">
        <v>151</v>
      </c>
      <c r="H199" s="232">
        <v>2</v>
      </c>
      <c r="I199" s="233"/>
      <c r="J199" s="234">
        <f t="shared" si="0"/>
        <v>0</v>
      </c>
      <c r="K199" s="235"/>
      <c r="L199" s="236"/>
      <c r="M199" s="237" t="s">
        <v>1</v>
      </c>
      <c r="N199" s="238" t="s">
        <v>39</v>
      </c>
      <c r="O199" s="70"/>
      <c r="P199" s="199">
        <f t="shared" si="1"/>
        <v>0</v>
      </c>
      <c r="Q199" s="199">
        <v>4.0000000000000002E-4</v>
      </c>
      <c r="R199" s="199">
        <f t="shared" si="2"/>
        <v>8.0000000000000004E-4</v>
      </c>
      <c r="S199" s="199">
        <v>0</v>
      </c>
      <c r="T199" s="200">
        <f t="shared" si="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294</v>
      </c>
      <c r="AT199" s="201" t="s">
        <v>250</v>
      </c>
      <c r="AU199" s="201" t="s">
        <v>84</v>
      </c>
      <c r="AY199" s="16" t="s">
        <v>146</v>
      </c>
      <c r="BE199" s="202">
        <f t="shared" si="4"/>
        <v>0</v>
      </c>
      <c r="BF199" s="202">
        <f t="shared" si="5"/>
        <v>0</v>
      </c>
      <c r="BG199" s="202">
        <f t="shared" si="6"/>
        <v>0</v>
      </c>
      <c r="BH199" s="202">
        <f t="shared" si="7"/>
        <v>0</v>
      </c>
      <c r="BI199" s="202">
        <f t="shared" si="8"/>
        <v>0</v>
      </c>
      <c r="BJ199" s="16" t="s">
        <v>82</v>
      </c>
      <c r="BK199" s="202">
        <f t="shared" si="9"/>
        <v>0</v>
      </c>
      <c r="BL199" s="16" t="s">
        <v>285</v>
      </c>
      <c r="BM199" s="201" t="s">
        <v>1012</v>
      </c>
    </row>
    <row r="200" spans="1:65" s="2" customFormat="1" ht="16.5" customHeight="1">
      <c r="A200" s="33"/>
      <c r="B200" s="34"/>
      <c r="C200" s="228" t="s">
        <v>194</v>
      </c>
      <c r="D200" s="228" t="s">
        <v>250</v>
      </c>
      <c r="E200" s="229" t="s">
        <v>1013</v>
      </c>
      <c r="F200" s="230" t="s">
        <v>1014</v>
      </c>
      <c r="G200" s="231" t="s">
        <v>151</v>
      </c>
      <c r="H200" s="232">
        <v>1</v>
      </c>
      <c r="I200" s="233"/>
      <c r="J200" s="234">
        <f t="shared" si="0"/>
        <v>0</v>
      </c>
      <c r="K200" s="235"/>
      <c r="L200" s="236"/>
      <c r="M200" s="237" t="s">
        <v>1</v>
      </c>
      <c r="N200" s="238" t="s">
        <v>39</v>
      </c>
      <c r="O200" s="70"/>
      <c r="P200" s="199">
        <f t="shared" si="1"/>
        <v>0</v>
      </c>
      <c r="Q200" s="199">
        <v>4.0000000000000002E-4</v>
      </c>
      <c r="R200" s="199">
        <f t="shared" si="2"/>
        <v>4.0000000000000002E-4</v>
      </c>
      <c r="S200" s="199">
        <v>0</v>
      </c>
      <c r="T200" s="200">
        <f t="shared" si="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294</v>
      </c>
      <c r="AT200" s="201" t="s">
        <v>250</v>
      </c>
      <c r="AU200" s="201" t="s">
        <v>84</v>
      </c>
      <c r="AY200" s="16" t="s">
        <v>146</v>
      </c>
      <c r="BE200" s="202">
        <f t="shared" si="4"/>
        <v>0</v>
      </c>
      <c r="BF200" s="202">
        <f t="shared" si="5"/>
        <v>0</v>
      </c>
      <c r="BG200" s="202">
        <f t="shared" si="6"/>
        <v>0</v>
      </c>
      <c r="BH200" s="202">
        <f t="shared" si="7"/>
        <v>0</v>
      </c>
      <c r="BI200" s="202">
        <f t="shared" si="8"/>
        <v>0</v>
      </c>
      <c r="BJ200" s="16" t="s">
        <v>82</v>
      </c>
      <c r="BK200" s="202">
        <f t="shared" si="9"/>
        <v>0</v>
      </c>
      <c r="BL200" s="16" t="s">
        <v>285</v>
      </c>
      <c r="BM200" s="201" t="s">
        <v>1015</v>
      </c>
    </row>
    <row r="201" spans="1:65" s="2" customFormat="1" ht="24.2" customHeight="1">
      <c r="A201" s="33"/>
      <c r="B201" s="34"/>
      <c r="C201" s="189" t="s">
        <v>199</v>
      </c>
      <c r="D201" s="189" t="s">
        <v>148</v>
      </c>
      <c r="E201" s="190" t="s">
        <v>1016</v>
      </c>
      <c r="F201" s="191" t="s">
        <v>1017</v>
      </c>
      <c r="G201" s="192" t="s">
        <v>151</v>
      </c>
      <c r="H201" s="193">
        <v>1</v>
      </c>
      <c r="I201" s="194"/>
      <c r="J201" s="195">
        <f t="shared" si="0"/>
        <v>0</v>
      </c>
      <c r="K201" s="196"/>
      <c r="L201" s="38"/>
      <c r="M201" s="197" t="s">
        <v>1</v>
      </c>
      <c r="N201" s="198" t="s">
        <v>39</v>
      </c>
      <c r="O201" s="70"/>
      <c r="P201" s="199">
        <f t="shared" si="1"/>
        <v>0</v>
      </c>
      <c r="Q201" s="199">
        <v>0</v>
      </c>
      <c r="R201" s="199">
        <f t="shared" si="2"/>
        <v>0</v>
      </c>
      <c r="S201" s="199">
        <v>0</v>
      </c>
      <c r="T201" s="200">
        <f t="shared" si="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1" t="s">
        <v>285</v>
      </c>
      <c r="AT201" s="201" t="s">
        <v>148</v>
      </c>
      <c r="AU201" s="201" t="s">
        <v>84</v>
      </c>
      <c r="AY201" s="16" t="s">
        <v>146</v>
      </c>
      <c r="BE201" s="202">
        <f t="shared" si="4"/>
        <v>0</v>
      </c>
      <c r="BF201" s="202">
        <f t="shared" si="5"/>
        <v>0</v>
      </c>
      <c r="BG201" s="202">
        <f t="shared" si="6"/>
        <v>0</v>
      </c>
      <c r="BH201" s="202">
        <f t="shared" si="7"/>
        <v>0</v>
      </c>
      <c r="BI201" s="202">
        <f t="shared" si="8"/>
        <v>0</v>
      </c>
      <c r="BJ201" s="16" t="s">
        <v>82</v>
      </c>
      <c r="BK201" s="202">
        <f t="shared" si="9"/>
        <v>0</v>
      </c>
      <c r="BL201" s="16" t="s">
        <v>285</v>
      </c>
      <c r="BM201" s="201" t="s">
        <v>1018</v>
      </c>
    </row>
    <row r="202" spans="1:65" s="2" customFormat="1" ht="16.5" customHeight="1">
      <c r="A202" s="33"/>
      <c r="B202" s="34"/>
      <c r="C202" s="228" t="s">
        <v>207</v>
      </c>
      <c r="D202" s="228" t="s">
        <v>250</v>
      </c>
      <c r="E202" s="229" t="s">
        <v>1019</v>
      </c>
      <c r="F202" s="230" t="s">
        <v>1020</v>
      </c>
      <c r="G202" s="231" t="s">
        <v>151</v>
      </c>
      <c r="H202" s="232">
        <v>1</v>
      </c>
      <c r="I202" s="233"/>
      <c r="J202" s="234">
        <f t="shared" si="0"/>
        <v>0</v>
      </c>
      <c r="K202" s="235"/>
      <c r="L202" s="236"/>
      <c r="M202" s="237" t="s">
        <v>1</v>
      </c>
      <c r="N202" s="238" t="s">
        <v>39</v>
      </c>
      <c r="O202" s="70"/>
      <c r="P202" s="199">
        <f t="shared" si="1"/>
        <v>0</v>
      </c>
      <c r="Q202" s="199">
        <v>0</v>
      </c>
      <c r="R202" s="199">
        <f t="shared" si="2"/>
        <v>0</v>
      </c>
      <c r="S202" s="199">
        <v>0</v>
      </c>
      <c r="T202" s="200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294</v>
      </c>
      <c r="AT202" s="201" t="s">
        <v>250</v>
      </c>
      <c r="AU202" s="201" t="s">
        <v>84</v>
      </c>
      <c r="AY202" s="16" t="s">
        <v>146</v>
      </c>
      <c r="BE202" s="202">
        <f t="shared" si="4"/>
        <v>0</v>
      </c>
      <c r="BF202" s="202">
        <f t="shared" si="5"/>
        <v>0</v>
      </c>
      <c r="BG202" s="202">
        <f t="shared" si="6"/>
        <v>0</v>
      </c>
      <c r="BH202" s="202">
        <f t="shared" si="7"/>
        <v>0</v>
      </c>
      <c r="BI202" s="202">
        <f t="shared" si="8"/>
        <v>0</v>
      </c>
      <c r="BJ202" s="16" t="s">
        <v>82</v>
      </c>
      <c r="BK202" s="202">
        <f t="shared" si="9"/>
        <v>0</v>
      </c>
      <c r="BL202" s="16" t="s">
        <v>285</v>
      </c>
      <c r="BM202" s="201" t="s">
        <v>1021</v>
      </c>
    </row>
    <row r="203" spans="1:65" s="2" customFormat="1" ht="24.2" customHeight="1">
      <c r="A203" s="33"/>
      <c r="B203" s="34"/>
      <c r="C203" s="189" t="s">
        <v>211</v>
      </c>
      <c r="D203" s="189" t="s">
        <v>148</v>
      </c>
      <c r="E203" s="190" t="s">
        <v>1022</v>
      </c>
      <c r="F203" s="191" t="s">
        <v>1023</v>
      </c>
      <c r="G203" s="192" t="s">
        <v>151</v>
      </c>
      <c r="H203" s="193">
        <v>1</v>
      </c>
      <c r="I203" s="194"/>
      <c r="J203" s="195">
        <f t="shared" si="0"/>
        <v>0</v>
      </c>
      <c r="K203" s="196"/>
      <c r="L203" s="38"/>
      <c r="M203" s="197" t="s">
        <v>1</v>
      </c>
      <c r="N203" s="198" t="s">
        <v>39</v>
      </c>
      <c r="O203" s="70"/>
      <c r="P203" s="199">
        <f t="shared" si="1"/>
        <v>0</v>
      </c>
      <c r="Q203" s="199">
        <v>0</v>
      </c>
      <c r="R203" s="199">
        <f t="shared" si="2"/>
        <v>0</v>
      </c>
      <c r="S203" s="199">
        <v>0</v>
      </c>
      <c r="T203" s="200">
        <f t="shared" si="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285</v>
      </c>
      <c r="AT203" s="201" t="s">
        <v>148</v>
      </c>
      <c r="AU203" s="201" t="s">
        <v>84</v>
      </c>
      <c r="AY203" s="16" t="s">
        <v>146</v>
      </c>
      <c r="BE203" s="202">
        <f t="shared" si="4"/>
        <v>0</v>
      </c>
      <c r="BF203" s="202">
        <f t="shared" si="5"/>
        <v>0</v>
      </c>
      <c r="BG203" s="202">
        <f t="shared" si="6"/>
        <v>0</v>
      </c>
      <c r="BH203" s="202">
        <f t="shared" si="7"/>
        <v>0</v>
      </c>
      <c r="BI203" s="202">
        <f t="shared" si="8"/>
        <v>0</v>
      </c>
      <c r="BJ203" s="16" t="s">
        <v>82</v>
      </c>
      <c r="BK203" s="202">
        <f t="shared" si="9"/>
        <v>0</v>
      </c>
      <c r="BL203" s="16" t="s">
        <v>285</v>
      </c>
      <c r="BM203" s="201" t="s">
        <v>1024</v>
      </c>
    </row>
    <row r="204" spans="1:65" s="2" customFormat="1" ht="16.5" customHeight="1">
      <c r="A204" s="33"/>
      <c r="B204" s="34"/>
      <c r="C204" s="228" t="s">
        <v>232</v>
      </c>
      <c r="D204" s="228" t="s">
        <v>250</v>
      </c>
      <c r="E204" s="229" t="s">
        <v>1025</v>
      </c>
      <c r="F204" s="230" t="s">
        <v>1026</v>
      </c>
      <c r="G204" s="231" t="s">
        <v>151</v>
      </c>
      <c r="H204" s="232">
        <v>1</v>
      </c>
      <c r="I204" s="233"/>
      <c r="J204" s="234">
        <f t="shared" si="0"/>
        <v>0</v>
      </c>
      <c r="K204" s="235"/>
      <c r="L204" s="236"/>
      <c r="M204" s="237" t="s">
        <v>1</v>
      </c>
      <c r="N204" s="238" t="s">
        <v>39</v>
      </c>
      <c r="O204" s="70"/>
      <c r="P204" s="199">
        <f t="shared" si="1"/>
        <v>0</v>
      </c>
      <c r="Q204" s="199">
        <v>2.1000000000000001E-2</v>
      </c>
      <c r="R204" s="199">
        <f t="shared" si="2"/>
        <v>2.1000000000000001E-2</v>
      </c>
      <c r="S204" s="199">
        <v>0</v>
      </c>
      <c r="T204" s="200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294</v>
      </c>
      <c r="AT204" s="201" t="s">
        <v>250</v>
      </c>
      <c r="AU204" s="201" t="s">
        <v>84</v>
      </c>
      <c r="AY204" s="16" t="s">
        <v>146</v>
      </c>
      <c r="BE204" s="202">
        <f t="shared" si="4"/>
        <v>0</v>
      </c>
      <c r="BF204" s="202">
        <f t="shared" si="5"/>
        <v>0</v>
      </c>
      <c r="BG204" s="202">
        <f t="shared" si="6"/>
        <v>0</v>
      </c>
      <c r="BH204" s="202">
        <f t="shared" si="7"/>
        <v>0</v>
      </c>
      <c r="BI204" s="202">
        <f t="shared" si="8"/>
        <v>0</v>
      </c>
      <c r="BJ204" s="16" t="s">
        <v>82</v>
      </c>
      <c r="BK204" s="202">
        <f t="shared" si="9"/>
        <v>0</v>
      </c>
      <c r="BL204" s="16" t="s">
        <v>285</v>
      </c>
      <c r="BM204" s="201" t="s">
        <v>1027</v>
      </c>
    </row>
    <row r="205" spans="1:65" s="2" customFormat="1" ht="16.5" customHeight="1">
      <c r="A205" s="33"/>
      <c r="B205" s="34"/>
      <c r="C205" s="189" t="s">
        <v>407</v>
      </c>
      <c r="D205" s="189" t="s">
        <v>148</v>
      </c>
      <c r="E205" s="190" t="s">
        <v>1028</v>
      </c>
      <c r="F205" s="191" t="s">
        <v>1029</v>
      </c>
      <c r="G205" s="192" t="s">
        <v>151</v>
      </c>
      <c r="H205" s="193">
        <v>30</v>
      </c>
      <c r="I205" s="194"/>
      <c r="J205" s="195">
        <f t="shared" si="0"/>
        <v>0</v>
      </c>
      <c r="K205" s="196"/>
      <c r="L205" s="38"/>
      <c r="M205" s="197" t="s">
        <v>1</v>
      </c>
      <c r="N205" s="198" t="s">
        <v>39</v>
      </c>
      <c r="O205" s="70"/>
      <c r="P205" s="199">
        <f t="shared" si="1"/>
        <v>0</v>
      </c>
      <c r="Q205" s="199">
        <v>0</v>
      </c>
      <c r="R205" s="199">
        <f t="shared" si="2"/>
        <v>0</v>
      </c>
      <c r="S205" s="199">
        <v>0</v>
      </c>
      <c r="T205" s="200">
        <f t="shared" si="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285</v>
      </c>
      <c r="AT205" s="201" t="s">
        <v>148</v>
      </c>
      <c r="AU205" s="201" t="s">
        <v>84</v>
      </c>
      <c r="AY205" s="16" t="s">
        <v>146</v>
      </c>
      <c r="BE205" s="202">
        <f t="shared" si="4"/>
        <v>0</v>
      </c>
      <c r="BF205" s="202">
        <f t="shared" si="5"/>
        <v>0</v>
      </c>
      <c r="BG205" s="202">
        <f t="shared" si="6"/>
        <v>0</v>
      </c>
      <c r="BH205" s="202">
        <f t="shared" si="7"/>
        <v>0</v>
      </c>
      <c r="BI205" s="202">
        <f t="shared" si="8"/>
        <v>0</v>
      </c>
      <c r="BJ205" s="16" t="s">
        <v>82</v>
      </c>
      <c r="BK205" s="202">
        <f t="shared" si="9"/>
        <v>0</v>
      </c>
      <c r="BL205" s="16" t="s">
        <v>285</v>
      </c>
      <c r="BM205" s="201" t="s">
        <v>1030</v>
      </c>
    </row>
    <row r="206" spans="1:65" s="2" customFormat="1" ht="16.5" customHeight="1">
      <c r="A206" s="33"/>
      <c r="B206" s="34"/>
      <c r="C206" s="228" t="s">
        <v>418</v>
      </c>
      <c r="D206" s="228" t="s">
        <v>250</v>
      </c>
      <c r="E206" s="229" t="s">
        <v>1031</v>
      </c>
      <c r="F206" s="230" t="s">
        <v>1032</v>
      </c>
      <c r="G206" s="231" t="s">
        <v>151</v>
      </c>
      <c r="H206" s="232">
        <v>30</v>
      </c>
      <c r="I206" s="233"/>
      <c r="J206" s="234">
        <f t="shared" si="0"/>
        <v>0</v>
      </c>
      <c r="K206" s="235"/>
      <c r="L206" s="236"/>
      <c r="M206" s="237" t="s">
        <v>1</v>
      </c>
      <c r="N206" s="238" t="s">
        <v>39</v>
      </c>
      <c r="O206" s="70"/>
      <c r="P206" s="199">
        <f t="shared" si="1"/>
        <v>0</v>
      </c>
      <c r="Q206" s="199">
        <v>1.4999999999999999E-4</v>
      </c>
      <c r="R206" s="199">
        <f t="shared" si="2"/>
        <v>4.4999999999999997E-3</v>
      </c>
      <c r="S206" s="199">
        <v>0</v>
      </c>
      <c r="T206" s="200">
        <f t="shared" si="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294</v>
      </c>
      <c r="AT206" s="201" t="s">
        <v>250</v>
      </c>
      <c r="AU206" s="201" t="s">
        <v>84</v>
      </c>
      <c r="AY206" s="16" t="s">
        <v>146</v>
      </c>
      <c r="BE206" s="202">
        <f t="shared" si="4"/>
        <v>0</v>
      </c>
      <c r="BF206" s="202">
        <f t="shared" si="5"/>
        <v>0</v>
      </c>
      <c r="BG206" s="202">
        <f t="shared" si="6"/>
        <v>0</v>
      </c>
      <c r="BH206" s="202">
        <f t="shared" si="7"/>
        <v>0</v>
      </c>
      <c r="BI206" s="202">
        <f t="shared" si="8"/>
        <v>0</v>
      </c>
      <c r="BJ206" s="16" t="s">
        <v>82</v>
      </c>
      <c r="BK206" s="202">
        <f t="shared" si="9"/>
        <v>0</v>
      </c>
      <c r="BL206" s="16" t="s">
        <v>285</v>
      </c>
      <c r="BM206" s="201" t="s">
        <v>1033</v>
      </c>
    </row>
    <row r="207" spans="1:65" s="2" customFormat="1" ht="24.2" customHeight="1">
      <c r="A207" s="33"/>
      <c r="B207" s="34"/>
      <c r="C207" s="189" t="s">
        <v>430</v>
      </c>
      <c r="D207" s="189" t="s">
        <v>148</v>
      </c>
      <c r="E207" s="190" t="s">
        <v>1034</v>
      </c>
      <c r="F207" s="191" t="s">
        <v>1035</v>
      </c>
      <c r="G207" s="192" t="s">
        <v>174</v>
      </c>
      <c r="H207" s="193">
        <v>0.14799999999999999</v>
      </c>
      <c r="I207" s="194"/>
      <c r="J207" s="195">
        <f t="shared" si="0"/>
        <v>0</v>
      </c>
      <c r="K207" s="196"/>
      <c r="L207" s="38"/>
      <c r="M207" s="197" t="s">
        <v>1</v>
      </c>
      <c r="N207" s="198" t="s">
        <v>39</v>
      </c>
      <c r="O207" s="70"/>
      <c r="P207" s="199">
        <f t="shared" si="1"/>
        <v>0</v>
      </c>
      <c r="Q207" s="199">
        <v>0</v>
      </c>
      <c r="R207" s="199">
        <f t="shared" si="2"/>
        <v>0</v>
      </c>
      <c r="S207" s="199">
        <v>0</v>
      </c>
      <c r="T207" s="200">
        <f t="shared" si="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152</v>
      </c>
      <c r="AT207" s="201" t="s">
        <v>148</v>
      </c>
      <c r="AU207" s="201" t="s">
        <v>84</v>
      </c>
      <c r="AY207" s="16" t="s">
        <v>146</v>
      </c>
      <c r="BE207" s="202">
        <f t="shared" si="4"/>
        <v>0</v>
      </c>
      <c r="BF207" s="202">
        <f t="shared" si="5"/>
        <v>0</v>
      </c>
      <c r="BG207" s="202">
        <f t="shared" si="6"/>
        <v>0</v>
      </c>
      <c r="BH207" s="202">
        <f t="shared" si="7"/>
        <v>0</v>
      </c>
      <c r="BI207" s="202">
        <f t="shared" si="8"/>
        <v>0</v>
      </c>
      <c r="BJ207" s="16" t="s">
        <v>82</v>
      </c>
      <c r="BK207" s="202">
        <f t="shared" si="9"/>
        <v>0</v>
      </c>
      <c r="BL207" s="16" t="s">
        <v>152</v>
      </c>
      <c r="BM207" s="201" t="s">
        <v>1036</v>
      </c>
    </row>
    <row r="208" spans="1:65" s="2" customFormat="1" ht="16.5" customHeight="1">
      <c r="A208" s="33"/>
      <c r="B208" s="34"/>
      <c r="C208" s="189" t="s">
        <v>265</v>
      </c>
      <c r="D208" s="189" t="s">
        <v>148</v>
      </c>
      <c r="E208" s="190" t="s">
        <v>1037</v>
      </c>
      <c r="F208" s="191" t="s">
        <v>1038</v>
      </c>
      <c r="G208" s="192" t="s">
        <v>1039</v>
      </c>
      <c r="H208" s="193">
        <v>1</v>
      </c>
      <c r="I208" s="194"/>
      <c r="J208" s="195">
        <f t="shared" si="0"/>
        <v>0</v>
      </c>
      <c r="K208" s="196"/>
      <c r="L208" s="38"/>
      <c r="M208" s="197" t="s">
        <v>1</v>
      </c>
      <c r="N208" s="198" t="s">
        <v>39</v>
      </c>
      <c r="O208" s="70"/>
      <c r="P208" s="199">
        <f t="shared" si="1"/>
        <v>0</v>
      </c>
      <c r="Q208" s="199">
        <v>0</v>
      </c>
      <c r="R208" s="199">
        <f t="shared" si="2"/>
        <v>0</v>
      </c>
      <c r="S208" s="199">
        <v>0</v>
      </c>
      <c r="T208" s="200">
        <f t="shared" si="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152</v>
      </c>
      <c r="AT208" s="201" t="s">
        <v>148</v>
      </c>
      <c r="AU208" s="201" t="s">
        <v>84</v>
      </c>
      <c r="AY208" s="16" t="s">
        <v>146</v>
      </c>
      <c r="BE208" s="202">
        <f t="shared" si="4"/>
        <v>0</v>
      </c>
      <c r="BF208" s="202">
        <f t="shared" si="5"/>
        <v>0</v>
      </c>
      <c r="BG208" s="202">
        <f t="shared" si="6"/>
        <v>0</v>
      </c>
      <c r="BH208" s="202">
        <f t="shared" si="7"/>
        <v>0</v>
      </c>
      <c r="BI208" s="202">
        <f t="shared" si="8"/>
        <v>0</v>
      </c>
      <c r="BJ208" s="16" t="s">
        <v>82</v>
      </c>
      <c r="BK208" s="202">
        <f t="shared" si="9"/>
        <v>0</v>
      </c>
      <c r="BL208" s="16" t="s">
        <v>152</v>
      </c>
      <c r="BM208" s="201" t="s">
        <v>1040</v>
      </c>
    </row>
    <row r="209" spans="1:65" s="2" customFormat="1" ht="146.25">
      <c r="A209" s="33"/>
      <c r="B209" s="34"/>
      <c r="C209" s="35"/>
      <c r="D209" s="205" t="s">
        <v>324</v>
      </c>
      <c r="E209" s="35"/>
      <c r="F209" s="239" t="s">
        <v>1041</v>
      </c>
      <c r="G209" s="35"/>
      <c r="H209" s="35"/>
      <c r="I209" s="240"/>
      <c r="J209" s="35"/>
      <c r="K209" s="35"/>
      <c r="L209" s="38"/>
      <c r="M209" s="241"/>
      <c r="N209" s="24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324</v>
      </c>
      <c r="AU209" s="16" t="s">
        <v>84</v>
      </c>
    </row>
    <row r="210" spans="1:65" s="12" customFormat="1" ht="22.9" customHeight="1">
      <c r="B210" s="175"/>
      <c r="C210" s="176"/>
      <c r="D210" s="177" t="s">
        <v>73</v>
      </c>
      <c r="E210" s="215" t="s">
        <v>1042</v>
      </c>
      <c r="F210" s="215" t="s">
        <v>1043</v>
      </c>
      <c r="G210" s="176"/>
      <c r="H210" s="176"/>
      <c r="I210" s="179"/>
      <c r="J210" s="216">
        <f>BK210</f>
        <v>0</v>
      </c>
      <c r="K210" s="176"/>
      <c r="L210" s="181"/>
      <c r="M210" s="182"/>
      <c r="N210" s="183"/>
      <c r="O210" s="183"/>
      <c r="P210" s="184">
        <f>SUM(P211:P215)</f>
        <v>0</v>
      </c>
      <c r="Q210" s="183"/>
      <c r="R210" s="184">
        <f>SUM(R211:R215)</f>
        <v>1.0800000000000001E-2</v>
      </c>
      <c r="S210" s="183"/>
      <c r="T210" s="185">
        <f>SUM(T211:T215)</f>
        <v>0</v>
      </c>
      <c r="AR210" s="186" t="s">
        <v>84</v>
      </c>
      <c r="AT210" s="187" t="s">
        <v>73</v>
      </c>
      <c r="AU210" s="187" t="s">
        <v>82</v>
      </c>
      <c r="AY210" s="186" t="s">
        <v>146</v>
      </c>
      <c r="BK210" s="188">
        <f>SUM(BK211:BK215)</f>
        <v>0</v>
      </c>
    </row>
    <row r="211" spans="1:65" s="2" customFormat="1" ht="16.5" customHeight="1">
      <c r="A211" s="33"/>
      <c r="B211" s="34"/>
      <c r="C211" s="189" t="s">
        <v>270</v>
      </c>
      <c r="D211" s="189" t="s">
        <v>148</v>
      </c>
      <c r="E211" s="190" t="s">
        <v>1044</v>
      </c>
      <c r="F211" s="191" t="s">
        <v>1045</v>
      </c>
      <c r="G211" s="192" t="s">
        <v>335</v>
      </c>
      <c r="H211" s="193">
        <v>40</v>
      </c>
      <c r="I211" s="194"/>
      <c r="J211" s="195">
        <f>ROUND(I211*H211,2)</f>
        <v>0</v>
      </c>
      <c r="K211" s="196"/>
      <c r="L211" s="38"/>
      <c r="M211" s="197" t="s">
        <v>1</v>
      </c>
      <c r="N211" s="198" t="s">
        <v>39</v>
      </c>
      <c r="O211" s="70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285</v>
      </c>
      <c r="AT211" s="201" t="s">
        <v>148</v>
      </c>
      <c r="AU211" s="201" t="s">
        <v>84</v>
      </c>
      <c r="AY211" s="16" t="s">
        <v>146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82</v>
      </c>
      <c r="BK211" s="202">
        <f>ROUND(I211*H211,2)</f>
        <v>0</v>
      </c>
      <c r="BL211" s="16" t="s">
        <v>285</v>
      </c>
      <c r="BM211" s="201" t="s">
        <v>1046</v>
      </c>
    </row>
    <row r="212" spans="1:65" s="2" customFormat="1" ht="24.2" customHeight="1">
      <c r="A212" s="33"/>
      <c r="B212" s="34"/>
      <c r="C212" s="228" t="s">
        <v>171</v>
      </c>
      <c r="D212" s="228" t="s">
        <v>250</v>
      </c>
      <c r="E212" s="229" t="s">
        <v>1047</v>
      </c>
      <c r="F212" s="230" t="s">
        <v>1048</v>
      </c>
      <c r="G212" s="231" t="s">
        <v>151</v>
      </c>
      <c r="H212" s="232">
        <v>1.2</v>
      </c>
      <c r="I212" s="233"/>
      <c r="J212" s="234">
        <f>ROUND(I212*H212,2)</f>
        <v>0</v>
      </c>
      <c r="K212" s="235"/>
      <c r="L212" s="236"/>
      <c r="M212" s="237" t="s">
        <v>1</v>
      </c>
      <c r="N212" s="238" t="s">
        <v>39</v>
      </c>
      <c r="O212" s="70"/>
      <c r="P212" s="199">
        <f>O212*H212</f>
        <v>0</v>
      </c>
      <c r="Q212" s="199">
        <v>6.4999999999999997E-3</v>
      </c>
      <c r="R212" s="199">
        <f>Q212*H212</f>
        <v>7.7999999999999996E-3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294</v>
      </c>
      <c r="AT212" s="201" t="s">
        <v>250</v>
      </c>
      <c r="AU212" s="201" t="s">
        <v>84</v>
      </c>
      <c r="AY212" s="16" t="s">
        <v>146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82</v>
      </c>
      <c r="BK212" s="202">
        <f>ROUND(I212*H212,2)</f>
        <v>0</v>
      </c>
      <c r="BL212" s="16" t="s">
        <v>285</v>
      </c>
      <c r="BM212" s="201" t="s">
        <v>1049</v>
      </c>
    </row>
    <row r="213" spans="1:65" s="13" customFormat="1" ht="11.25">
      <c r="B213" s="203"/>
      <c r="C213" s="204"/>
      <c r="D213" s="205" t="s">
        <v>158</v>
      </c>
      <c r="E213" s="204"/>
      <c r="F213" s="207" t="s">
        <v>1050</v>
      </c>
      <c r="G213" s="204"/>
      <c r="H213" s="208">
        <v>1.2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158</v>
      </c>
      <c r="AU213" s="214" t="s">
        <v>84</v>
      </c>
      <c r="AV213" s="13" t="s">
        <v>84</v>
      </c>
      <c r="AW213" s="13" t="s">
        <v>4</v>
      </c>
      <c r="AX213" s="13" t="s">
        <v>82</v>
      </c>
      <c r="AY213" s="214" t="s">
        <v>146</v>
      </c>
    </row>
    <row r="214" spans="1:65" s="2" customFormat="1" ht="24.2" customHeight="1">
      <c r="A214" s="33"/>
      <c r="B214" s="34"/>
      <c r="C214" s="228" t="s">
        <v>382</v>
      </c>
      <c r="D214" s="228" t="s">
        <v>250</v>
      </c>
      <c r="E214" s="229" t="s">
        <v>1051</v>
      </c>
      <c r="F214" s="230" t="s">
        <v>1052</v>
      </c>
      <c r="G214" s="231" t="s">
        <v>151</v>
      </c>
      <c r="H214" s="232">
        <v>1.2</v>
      </c>
      <c r="I214" s="233"/>
      <c r="J214" s="234">
        <f>ROUND(I214*H214,2)</f>
        <v>0</v>
      </c>
      <c r="K214" s="235"/>
      <c r="L214" s="236"/>
      <c r="M214" s="237" t="s">
        <v>1</v>
      </c>
      <c r="N214" s="238" t="s">
        <v>39</v>
      </c>
      <c r="O214" s="70"/>
      <c r="P214" s="199">
        <f>O214*H214</f>
        <v>0</v>
      </c>
      <c r="Q214" s="199">
        <v>2.5000000000000001E-3</v>
      </c>
      <c r="R214" s="199">
        <f>Q214*H214</f>
        <v>3.0000000000000001E-3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294</v>
      </c>
      <c r="AT214" s="201" t="s">
        <v>250</v>
      </c>
      <c r="AU214" s="201" t="s">
        <v>84</v>
      </c>
      <c r="AY214" s="16" t="s">
        <v>146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82</v>
      </c>
      <c r="BK214" s="202">
        <f>ROUND(I214*H214,2)</f>
        <v>0</v>
      </c>
      <c r="BL214" s="16" t="s">
        <v>285</v>
      </c>
      <c r="BM214" s="201" t="s">
        <v>1053</v>
      </c>
    </row>
    <row r="215" spans="1:65" s="13" customFormat="1" ht="11.25">
      <c r="B215" s="203"/>
      <c r="C215" s="204"/>
      <c r="D215" s="205" t="s">
        <v>158</v>
      </c>
      <c r="E215" s="204"/>
      <c r="F215" s="207" t="s">
        <v>1050</v>
      </c>
      <c r="G215" s="204"/>
      <c r="H215" s="208">
        <v>1.2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158</v>
      </c>
      <c r="AU215" s="214" t="s">
        <v>84</v>
      </c>
      <c r="AV215" s="13" t="s">
        <v>84</v>
      </c>
      <c r="AW215" s="13" t="s">
        <v>4</v>
      </c>
      <c r="AX215" s="13" t="s">
        <v>82</v>
      </c>
      <c r="AY215" s="214" t="s">
        <v>146</v>
      </c>
    </row>
    <row r="216" spans="1:65" s="12" customFormat="1" ht="22.9" customHeight="1">
      <c r="B216" s="175"/>
      <c r="C216" s="176"/>
      <c r="D216" s="177" t="s">
        <v>73</v>
      </c>
      <c r="E216" s="215" t="s">
        <v>1054</v>
      </c>
      <c r="F216" s="215" t="s">
        <v>1055</v>
      </c>
      <c r="G216" s="176"/>
      <c r="H216" s="176"/>
      <c r="I216" s="179"/>
      <c r="J216" s="216">
        <f>BK216</f>
        <v>0</v>
      </c>
      <c r="K216" s="176"/>
      <c r="L216" s="181"/>
      <c r="M216" s="182"/>
      <c r="N216" s="183"/>
      <c r="O216" s="183"/>
      <c r="P216" s="184">
        <f>SUM(P217:P235)</f>
        <v>0</v>
      </c>
      <c r="Q216" s="183"/>
      <c r="R216" s="184">
        <f>SUM(R217:R235)</f>
        <v>1.66E-3</v>
      </c>
      <c r="S216" s="183"/>
      <c r="T216" s="185">
        <f>SUM(T217:T235)</f>
        <v>8.0000000000000007E-5</v>
      </c>
      <c r="AR216" s="186" t="s">
        <v>84</v>
      </c>
      <c r="AT216" s="187" t="s">
        <v>73</v>
      </c>
      <c r="AU216" s="187" t="s">
        <v>82</v>
      </c>
      <c r="AY216" s="186" t="s">
        <v>146</v>
      </c>
      <c r="BK216" s="188">
        <f>SUM(BK217:BK235)</f>
        <v>0</v>
      </c>
    </row>
    <row r="217" spans="1:65" s="2" customFormat="1" ht="24.2" customHeight="1">
      <c r="A217" s="33"/>
      <c r="B217" s="34"/>
      <c r="C217" s="189" t="s">
        <v>303</v>
      </c>
      <c r="D217" s="189" t="s">
        <v>148</v>
      </c>
      <c r="E217" s="190" t="s">
        <v>312</v>
      </c>
      <c r="F217" s="191" t="s">
        <v>1056</v>
      </c>
      <c r="G217" s="192" t="s">
        <v>151</v>
      </c>
      <c r="H217" s="193">
        <v>1</v>
      </c>
      <c r="I217" s="194"/>
      <c r="J217" s="195">
        <f>ROUND(I217*H217,2)</f>
        <v>0</v>
      </c>
      <c r="K217" s="196"/>
      <c r="L217" s="38"/>
      <c r="M217" s="197" t="s">
        <v>1</v>
      </c>
      <c r="N217" s="198" t="s">
        <v>39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285</v>
      </c>
      <c r="AT217" s="201" t="s">
        <v>148</v>
      </c>
      <c r="AU217" s="201" t="s">
        <v>84</v>
      </c>
      <c r="AY217" s="16" t="s">
        <v>146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82</v>
      </c>
      <c r="BK217" s="202">
        <f>ROUND(I217*H217,2)</f>
        <v>0</v>
      </c>
      <c r="BL217" s="16" t="s">
        <v>285</v>
      </c>
      <c r="BM217" s="201" t="s">
        <v>1057</v>
      </c>
    </row>
    <row r="218" spans="1:65" s="2" customFormat="1" ht="19.5">
      <c r="A218" s="33"/>
      <c r="B218" s="34"/>
      <c r="C218" s="35"/>
      <c r="D218" s="205" t="s">
        <v>324</v>
      </c>
      <c r="E218" s="35"/>
      <c r="F218" s="239" t="s">
        <v>1058</v>
      </c>
      <c r="G218" s="35"/>
      <c r="H218" s="35"/>
      <c r="I218" s="240"/>
      <c r="J218" s="35"/>
      <c r="K218" s="35"/>
      <c r="L218" s="38"/>
      <c r="M218" s="241"/>
      <c r="N218" s="24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324</v>
      </c>
      <c r="AU218" s="16" t="s">
        <v>84</v>
      </c>
    </row>
    <row r="219" spans="1:65" s="2" customFormat="1" ht="24.2" customHeight="1">
      <c r="A219" s="33"/>
      <c r="B219" s="34"/>
      <c r="C219" s="189" t="s">
        <v>373</v>
      </c>
      <c r="D219" s="189" t="s">
        <v>148</v>
      </c>
      <c r="E219" s="190" t="s">
        <v>223</v>
      </c>
      <c r="F219" s="191" t="s">
        <v>1059</v>
      </c>
      <c r="G219" s="192" t="s">
        <v>151</v>
      </c>
      <c r="H219" s="193">
        <v>2</v>
      </c>
      <c r="I219" s="194"/>
      <c r="J219" s="195">
        <f>ROUND(I219*H219,2)</f>
        <v>0</v>
      </c>
      <c r="K219" s="196"/>
      <c r="L219" s="38"/>
      <c r="M219" s="197" t="s">
        <v>1</v>
      </c>
      <c r="N219" s="198" t="s">
        <v>39</v>
      </c>
      <c r="O219" s="70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285</v>
      </c>
      <c r="AT219" s="201" t="s">
        <v>148</v>
      </c>
      <c r="AU219" s="201" t="s">
        <v>84</v>
      </c>
      <c r="AY219" s="16" t="s">
        <v>146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82</v>
      </c>
      <c r="BK219" s="202">
        <f>ROUND(I219*H219,2)</f>
        <v>0</v>
      </c>
      <c r="BL219" s="16" t="s">
        <v>285</v>
      </c>
      <c r="BM219" s="201" t="s">
        <v>1060</v>
      </c>
    </row>
    <row r="220" spans="1:65" s="2" customFormat="1" ht="19.5">
      <c r="A220" s="33"/>
      <c r="B220" s="34"/>
      <c r="C220" s="35"/>
      <c r="D220" s="205" t="s">
        <v>324</v>
      </c>
      <c r="E220" s="35"/>
      <c r="F220" s="239" t="s">
        <v>1058</v>
      </c>
      <c r="G220" s="35"/>
      <c r="H220" s="35"/>
      <c r="I220" s="240"/>
      <c r="J220" s="35"/>
      <c r="K220" s="35"/>
      <c r="L220" s="38"/>
      <c r="M220" s="241"/>
      <c r="N220" s="24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324</v>
      </c>
      <c r="AU220" s="16" t="s">
        <v>84</v>
      </c>
    </row>
    <row r="221" spans="1:65" s="2" customFormat="1" ht="24.2" customHeight="1">
      <c r="A221" s="33"/>
      <c r="B221" s="34"/>
      <c r="C221" s="189" t="s">
        <v>308</v>
      </c>
      <c r="D221" s="189" t="s">
        <v>148</v>
      </c>
      <c r="E221" s="190" t="s">
        <v>393</v>
      </c>
      <c r="F221" s="191" t="s">
        <v>1061</v>
      </c>
      <c r="G221" s="192" t="s">
        <v>151</v>
      </c>
      <c r="H221" s="193">
        <v>1</v>
      </c>
      <c r="I221" s="194"/>
      <c r="J221" s="195">
        <f>ROUND(I221*H221,2)</f>
        <v>0</v>
      </c>
      <c r="K221" s="196"/>
      <c r="L221" s="38"/>
      <c r="M221" s="197" t="s">
        <v>1</v>
      </c>
      <c r="N221" s="198" t="s">
        <v>39</v>
      </c>
      <c r="O221" s="70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1" t="s">
        <v>285</v>
      </c>
      <c r="AT221" s="201" t="s">
        <v>148</v>
      </c>
      <c r="AU221" s="201" t="s">
        <v>84</v>
      </c>
      <c r="AY221" s="16" t="s">
        <v>146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82</v>
      </c>
      <c r="BK221" s="202">
        <f>ROUND(I221*H221,2)</f>
        <v>0</v>
      </c>
      <c r="BL221" s="16" t="s">
        <v>285</v>
      </c>
      <c r="BM221" s="201" t="s">
        <v>1062</v>
      </c>
    </row>
    <row r="222" spans="1:65" s="2" customFormat="1" ht="19.5">
      <c r="A222" s="33"/>
      <c r="B222" s="34"/>
      <c r="C222" s="35"/>
      <c r="D222" s="205" t="s">
        <v>324</v>
      </c>
      <c r="E222" s="35"/>
      <c r="F222" s="239" t="s">
        <v>1058</v>
      </c>
      <c r="G222" s="35"/>
      <c r="H222" s="35"/>
      <c r="I222" s="240"/>
      <c r="J222" s="35"/>
      <c r="K222" s="35"/>
      <c r="L222" s="38"/>
      <c r="M222" s="241"/>
      <c r="N222" s="24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324</v>
      </c>
      <c r="AU222" s="16" t="s">
        <v>84</v>
      </c>
    </row>
    <row r="223" spans="1:65" s="2" customFormat="1" ht="24.2" customHeight="1">
      <c r="A223" s="33"/>
      <c r="B223" s="34"/>
      <c r="C223" s="189" t="s">
        <v>312</v>
      </c>
      <c r="D223" s="189" t="s">
        <v>148</v>
      </c>
      <c r="E223" s="190" t="s">
        <v>388</v>
      </c>
      <c r="F223" s="191" t="s">
        <v>1063</v>
      </c>
      <c r="G223" s="192" t="s">
        <v>151</v>
      </c>
      <c r="H223" s="193">
        <v>1</v>
      </c>
      <c r="I223" s="194"/>
      <c r="J223" s="195">
        <f>ROUND(I223*H223,2)</f>
        <v>0</v>
      </c>
      <c r="K223" s="196"/>
      <c r="L223" s="38"/>
      <c r="M223" s="197" t="s">
        <v>1</v>
      </c>
      <c r="N223" s="198" t="s">
        <v>39</v>
      </c>
      <c r="O223" s="70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285</v>
      </c>
      <c r="AT223" s="201" t="s">
        <v>148</v>
      </c>
      <c r="AU223" s="201" t="s">
        <v>84</v>
      </c>
      <c r="AY223" s="16" t="s">
        <v>146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82</v>
      </c>
      <c r="BK223" s="202">
        <f>ROUND(I223*H223,2)</f>
        <v>0</v>
      </c>
      <c r="BL223" s="16" t="s">
        <v>285</v>
      </c>
      <c r="BM223" s="201" t="s">
        <v>1064</v>
      </c>
    </row>
    <row r="224" spans="1:65" s="2" customFormat="1" ht="19.5">
      <c r="A224" s="33"/>
      <c r="B224" s="34"/>
      <c r="C224" s="35"/>
      <c r="D224" s="205" t="s">
        <v>324</v>
      </c>
      <c r="E224" s="35"/>
      <c r="F224" s="239" t="s">
        <v>1058</v>
      </c>
      <c r="G224" s="35"/>
      <c r="H224" s="35"/>
      <c r="I224" s="240"/>
      <c r="J224" s="35"/>
      <c r="K224" s="35"/>
      <c r="L224" s="38"/>
      <c r="M224" s="241"/>
      <c r="N224" s="24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324</v>
      </c>
      <c r="AU224" s="16" t="s">
        <v>84</v>
      </c>
    </row>
    <row r="225" spans="1:65" s="2" customFormat="1" ht="24.2" customHeight="1">
      <c r="A225" s="33"/>
      <c r="B225" s="34"/>
      <c r="C225" s="189" t="s">
        <v>223</v>
      </c>
      <c r="D225" s="189" t="s">
        <v>148</v>
      </c>
      <c r="E225" s="190" t="s">
        <v>397</v>
      </c>
      <c r="F225" s="191" t="s">
        <v>1065</v>
      </c>
      <c r="G225" s="192" t="s">
        <v>151</v>
      </c>
      <c r="H225" s="193">
        <v>1</v>
      </c>
      <c r="I225" s="194"/>
      <c r="J225" s="195">
        <f>ROUND(I225*H225,2)</f>
        <v>0</v>
      </c>
      <c r="K225" s="196"/>
      <c r="L225" s="38"/>
      <c r="M225" s="197" t="s">
        <v>1</v>
      </c>
      <c r="N225" s="198" t="s">
        <v>39</v>
      </c>
      <c r="O225" s="70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1" t="s">
        <v>285</v>
      </c>
      <c r="AT225" s="201" t="s">
        <v>148</v>
      </c>
      <c r="AU225" s="201" t="s">
        <v>84</v>
      </c>
      <c r="AY225" s="16" t="s">
        <v>146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6" t="s">
        <v>82</v>
      </c>
      <c r="BK225" s="202">
        <f>ROUND(I225*H225,2)</f>
        <v>0</v>
      </c>
      <c r="BL225" s="16" t="s">
        <v>285</v>
      </c>
      <c r="BM225" s="201" t="s">
        <v>1066</v>
      </c>
    </row>
    <row r="226" spans="1:65" s="2" customFormat="1" ht="19.5">
      <c r="A226" s="33"/>
      <c r="B226" s="34"/>
      <c r="C226" s="35"/>
      <c r="D226" s="205" t="s">
        <v>324</v>
      </c>
      <c r="E226" s="35"/>
      <c r="F226" s="239" t="s">
        <v>1058</v>
      </c>
      <c r="G226" s="35"/>
      <c r="H226" s="35"/>
      <c r="I226" s="240"/>
      <c r="J226" s="35"/>
      <c r="K226" s="35"/>
      <c r="L226" s="38"/>
      <c r="M226" s="241"/>
      <c r="N226" s="24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324</v>
      </c>
      <c r="AU226" s="16" t="s">
        <v>84</v>
      </c>
    </row>
    <row r="227" spans="1:65" s="2" customFormat="1" ht="24.2" customHeight="1">
      <c r="A227" s="33"/>
      <c r="B227" s="34"/>
      <c r="C227" s="189" t="s">
        <v>393</v>
      </c>
      <c r="D227" s="189" t="s">
        <v>148</v>
      </c>
      <c r="E227" s="190" t="s">
        <v>402</v>
      </c>
      <c r="F227" s="191" t="s">
        <v>1067</v>
      </c>
      <c r="G227" s="192" t="s">
        <v>151</v>
      </c>
      <c r="H227" s="193">
        <v>1</v>
      </c>
      <c r="I227" s="194"/>
      <c r="J227" s="195">
        <f>ROUND(I227*H227,2)</f>
        <v>0</v>
      </c>
      <c r="K227" s="196"/>
      <c r="L227" s="38"/>
      <c r="M227" s="197" t="s">
        <v>1</v>
      </c>
      <c r="N227" s="198" t="s">
        <v>39</v>
      </c>
      <c r="O227" s="70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1" t="s">
        <v>285</v>
      </c>
      <c r="AT227" s="201" t="s">
        <v>148</v>
      </c>
      <c r="AU227" s="201" t="s">
        <v>84</v>
      </c>
      <c r="AY227" s="16" t="s">
        <v>146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6" t="s">
        <v>82</v>
      </c>
      <c r="BK227" s="202">
        <f>ROUND(I227*H227,2)</f>
        <v>0</v>
      </c>
      <c r="BL227" s="16" t="s">
        <v>285</v>
      </c>
      <c r="BM227" s="201" t="s">
        <v>1068</v>
      </c>
    </row>
    <row r="228" spans="1:65" s="2" customFormat="1" ht="19.5">
      <c r="A228" s="33"/>
      <c r="B228" s="34"/>
      <c r="C228" s="35"/>
      <c r="D228" s="205" t="s">
        <v>324</v>
      </c>
      <c r="E228" s="35"/>
      <c r="F228" s="239" t="s">
        <v>1058</v>
      </c>
      <c r="G228" s="35"/>
      <c r="H228" s="35"/>
      <c r="I228" s="240"/>
      <c r="J228" s="35"/>
      <c r="K228" s="35"/>
      <c r="L228" s="38"/>
      <c r="M228" s="241"/>
      <c r="N228" s="24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324</v>
      </c>
      <c r="AU228" s="16" t="s">
        <v>84</v>
      </c>
    </row>
    <row r="229" spans="1:65" s="2" customFormat="1" ht="21.75" customHeight="1">
      <c r="A229" s="33"/>
      <c r="B229" s="34"/>
      <c r="C229" s="189" t="s">
        <v>388</v>
      </c>
      <c r="D229" s="189" t="s">
        <v>148</v>
      </c>
      <c r="E229" s="190" t="s">
        <v>407</v>
      </c>
      <c r="F229" s="191" t="s">
        <v>1069</v>
      </c>
      <c r="G229" s="192" t="s">
        <v>151</v>
      </c>
      <c r="H229" s="193">
        <v>2</v>
      </c>
      <c r="I229" s="194"/>
      <c r="J229" s="195">
        <f>ROUND(I229*H229,2)</f>
        <v>0</v>
      </c>
      <c r="K229" s="196"/>
      <c r="L229" s="38"/>
      <c r="M229" s="197" t="s">
        <v>1</v>
      </c>
      <c r="N229" s="198" t="s">
        <v>39</v>
      </c>
      <c r="O229" s="7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285</v>
      </c>
      <c r="AT229" s="201" t="s">
        <v>148</v>
      </c>
      <c r="AU229" s="201" t="s">
        <v>84</v>
      </c>
      <c r="AY229" s="16" t="s">
        <v>146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82</v>
      </c>
      <c r="BK229" s="202">
        <f>ROUND(I229*H229,2)</f>
        <v>0</v>
      </c>
      <c r="BL229" s="16" t="s">
        <v>285</v>
      </c>
      <c r="BM229" s="201" t="s">
        <v>1070</v>
      </c>
    </row>
    <row r="230" spans="1:65" s="2" customFormat="1" ht="19.5">
      <c r="A230" s="33"/>
      <c r="B230" s="34"/>
      <c r="C230" s="35"/>
      <c r="D230" s="205" t="s">
        <v>324</v>
      </c>
      <c r="E230" s="35"/>
      <c r="F230" s="239" t="s">
        <v>1058</v>
      </c>
      <c r="G230" s="35"/>
      <c r="H230" s="35"/>
      <c r="I230" s="240"/>
      <c r="J230" s="35"/>
      <c r="K230" s="35"/>
      <c r="L230" s="38"/>
      <c r="M230" s="241"/>
      <c r="N230" s="24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324</v>
      </c>
      <c r="AU230" s="16" t="s">
        <v>84</v>
      </c>
    </row>
    <row r="231" spans="1:65" s="2" customFormat="1" ht="21.75" customHeight="1">
      <c r="A231" s="33"/>
      <c r="B231" s="34"/>
      <c r="C231" s="189" t="s">
        <v>397</v>
      </c>
      <c r="D231" s="189" t="s">
        <v>148</v>
      </c>
      <c r="E231" s="190" t="s">
        <v>418</v>
      </c>
      <c r="F231" s="191" t="s">
        <v>1071</v>
      </c>
      <c r="G231" s="192" t="s">
        <v>151</v>
      </c>
      <c r="H231" s="193">
        <v>4</v>
      </c>
      <c r="I231" s="194"/>
      <c r="J231" s="195">
        <f>ROUND(I231*H231,2)</f>
        <v>0</v>
      </c>
      <c r="K231" s="196"/>
      <c r="L231" s="38"/>
      <c r="M231" s="197" t="s">
        <v>1</v>
      </c>
      <c r="N231" s="198" t="s">
        <v>39</v>
      </c>
      <c r="O231" s="70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1" t="s">
        <v>285</v>
      </c>
      <c r="AT231" s="201" t="s">
        <v>148</v>
      </c>
      <c r="AU231" s="201" t="s">
        <v>84</v>
      </c>
      <c r="AY231" s="16" t="s">
        <v>146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6" t="s">
        <v>82</v>
      </c>
      <c r="BK231" s="202">
        <f>ROUND(I231*H231,2)</f>
        <v>0</v>
      </c>
      <c r="BL231" s="16" t="s">
        <v>285</v>
      </c>
      <c r="BM231" s="201" t="s">
        <v>1072</v>
      </c>
    </row>
    <row r="232" spans="1:65" s="2" customFormat="1" ht="19.5">
      <c r="A232" s="33"/>
      <c r="B232" s="34"/>
      <c r="C232" s="35"/>
      <c r="D232" s="205" t="s">
        <v>324</v>
      </c>
      <c r="E232" s="35"/>
      <c r="F232" s="239" t="s">
        <v>1058</v>
      </c>
      <c r="G232" s="35"/>
      <c r="H232" s="35"/>
      <c r="I232" s="240"/>
      <c r="J232" s="35"/>
      <c r="K232" s="35"/>
      <c r="L232" s="38"/>
      <c r="M232" s="241"/>
      <c r="N232" s="24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324</v>
      </c>
      <c r="AU232" s="16" t="s">
        <v>84</v>
      </c>
    </row>
    <row r="233" spans="1:65" s="2" customFormat="1" ht="24.2" customHeight="1">
      <c r="A233" s="33"/>
      <c r="B233" s="34"/>
      <c r="C233" s="189" t="s">
        <v>402</v>
      </c>
      <c r="D233" s="189" t="s">
        <v>148</v>
      </c>
      <c r="E233" s="190" t="s">
        <v>422</v>
      </c>
      <c r="F233" s="191" t="s">
        <v>1073</v>
      </c>
      <c r="G233" s="192" t="s">
        <v>151</v>
      </c>
      <c r="H233" s="193">
        <v>6</v>
      </c>
      <c r="I233" s="194"/>
      <c r="J233" s="195">
        <f>ROUND(I233*H233,2)</f>
        <v>0</v>
      </c>
      <c r="K233" s="196"/>
      <c r="L233" s="38"/>
      <c r="M233" s="197" t="s">
        <v>1</v>
      </c>
      <c r="N233" s="198" t="s">
        <v>39</v>
      </c>
      <c r="O233" s="7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285</v>
      </c>
      <c r="AT233" s="201" t="s">
        <v>148</v>
      </c>
      <c r="AU233" s="201" t="s">
        <v>84</v>
      </c>
      <c r="AY233" s="16" t="s">
        <v>146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82</v>
      </c>
      <c r="BK233" s="202">
        <f>ROUND(I233*H233,2)</f>
        <v>0</v>
      </c>
      <c r="BL233" s="16" t="s">
        <v>285</v>
      </c>
      <c r="BM233" s="201" t="s">
        <v>1074</v>
      </c>
    </row>
    <row r="234" spans="1:65" s="2" customFormat="1" ht="19.5">
      <c r="A234" s="33"/>
      <c r="B234" s="34"/>
      <c r="C234" s="35"/>
      <c r="D234" s="205" t="s">
        <v>324</v>
      </c>
      <c r="E234" s="35"/>
      <c r="F234" s="239" t="s">
        <v>1058</v>
      </c>
      <c r="G234" s="35"/>
      <c r="H234" s="35"/>
      <c r="I234" s="240"/>
      <c r="J234" s="35"/>
      <c r="K234" s="35"/>
      <c r="L234" s="38"/>
      <c r="M234" s="241"/>
      <c r="N234" s="24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324</v>
      </c>
      <c r="AU234" s="16" t="s">
        <v>84</v>
      </c>
    </row>
    <row r="235" spans="1:65" s="2" customFormat="1" ht="16.5" customHeight="1">
      <c r="A235" s="33"/>
      <c r="B235" s="34"/>
      <c r="C235" s="189" t="s">
        <v>426</v>
      </c>
      <c r="D235" s="189" t="s">
        <v>148</v>
      </c>
      <c r="E235" s="190" t="s">
        <v>1075</v>
      </c>
      <c r="F235" s="191" t="s">
        <v>1076</v>
      </c>
      <c r="G235" s="192" t="s">
        <v>755</v>
      </c>
      <c r="H235" s="193">
        <v>2</v>
      </c>
      <c r="I235" s="194"/>
      <c r="J235" s="195">
        <f>ROUND(I235*H235,2)</f>
        <v>0</v>
      </c>
      <c r="K235" s="196"/>
      <c r="L235" s="38"/>
      <c r="M235" s="247" t="s">
        <v>1</v>
      </c>
      <c r="N235" s="248" t="s">
        <v>39</v>
      </c>
      <c r="O235" s="245"/>
      <c r="P235" s="249">
        <f>O235*H235</f>
        <v>0</v>
      </c>
      <c r="Q235" s="249">
        <v>8.3000000000000001E-4</v>
      </c>
      <c r="R235" s="249">
        <f>Q235*H235</f>
        <v>1.66E-3</v>
      </c>
      <c r="S235" s="249">
        <v>4.0000000000000003E-5</v>
      </c>
      <c r="T235" s="250">
        <f>S235*H235</f>
        <v>8.0000000000000007E-5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1" t="s">
        <v>285</v>
      </c>
      <c r="AT235" s="201" t="s">
        <v>148</v>
      </c>
      <c r="AU235" s="201" t="s">
        <v>84</v>
      </c>
      <c r="AY235" s="16" t="s">
        <v>146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6" t="s">
        <v>82</v>
      </c>
      <c r="BK235" s="202">
        <f>ROUND(I235*H235,2)</f>
        <v>0</v>
      </c>
      <c r="BL235" s="16" t="s">
        <v>285</v>
      </c>
      <c r="BM235" s="201" t="s">
        <v>1077</v>
      </c>
    </row>
    <row r="236" spans="1:65" s="2" customFormat="1" ht="6.95" customHeight="1">
      <c r="A236" s="3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38"/>
      <c r="M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</sheetData>
  <sheetProtection algorithmName="SHA-512" hashValue="AxrPk0+mHUlagei/8xHkXksaVJU0U93JpMKN4UmwKxUD3K4NyDakUJntcfDUsBIMnJ0mpc/1XtTFaUuPNxtNYw==" saltValue="8bws6t0MdOO4BeApGkmMsSSD3pYGIRuYAvs1a+uKj2Xo+2+vBilky7P0ol68Y6SflUklHTpEqbMXlV85IbCRzA==" spinCount="100000" sheet="1" objects="1" scenarios="1" formatColumns="0" formatRows="0" autoFilter="0"/>
  <autoFilter ref="C127:K235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Altán</vt:lpstr>
      <vt:lpstr>02 - Zpevněné plochy a zeleň</vt:lpstr>
      <vt:lpstr>03 - Ohrazení a brána</vt:lpstr>
      <vt:lpstr>04 - Mobiliář</vt:lpstr>
      <vt:lpstr>05a - Vodovod a kanalizace</vt:lpstr>
      <vt:lpstr>05b - Elektroinstalace</vt:lpstr>
      <vt:lpstr>'01 - Altán'!Názvy_tisku</vt:lpstr>
      <vt:lpstr>'02 - Zpevněné plochy a zeleň'!Názvy_tisku</vt:lpstr>
      <vt:lpstr>'03 - Ohrazení a brána'!Názvy_tisku</vt:lpstr>
      <vt:lpstr>'04 - Mobiliář'!Názvy_tisku</vt:lpstr>
      <vt:lpstr>'05a - Vodovod a kanalizace'!Názvy_tisku</vt:lpstr>
      <vt:lpstr>'05b - Elektroinstalace'!Názvy_tisku</vt:lpstr>
      <vt:lpstr>'Rekapitulace stavby'!Názvy_tisku</vt:lpstr>
      <vt:lpstr>'01 - Altán'!Oblast_tisku</vt:lpstr>
      <vt:lpstr>'02 - Zpevněné plochy a zeleň'!Oblast_tisku</vt:lpstr>
      <vt:lpstr>'03 - Ohrazení a brána'!Oblast_tisku</vt:lpstr>
      <vt:lpstr>'04 - Mobiliář'!Oblast_tisku</vt:lpstr>
      <vt:lpstr>'05a - Vodovod a kanalizace'!Oblast_tisku</vt:lpstr>
      <vt:lpstr>'05b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Veselá</dc:creator>
  <cp:lastModifiedBy>Uživatel</cp:lastModifiedBy>
  <dcterms:created xsi:type="dcterms:W3CDTF">2023-03-09T12:32:12Z</dcterms:created>
  <dcterms:modified xsi:type="dcterms:W3CDTF">2023-03-22T21:20:48Z</dcterms:modified>
</cp:coreProperties>
</file>