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510" windowWidth="16935" windowHeight="10170"/>
  </bookViews>
  <sheets>
    <sheet name="Rekapitulácia stavby" sheetId="1" r:id="rId1"/>
    <sheet name="SO - Hečkova ulica" sheetId="2" r:id="rId2"/>
  </sheets>
  <definedNames>
    <definedName name="_xlnm.Print_Titles" localSheetId="0">'Rekapitulácia stavby'!$85:$85</definedName>
    <definedName name="_xlnm.Print_Titles" localSheetId="1">'SO - Hečkova ulica'!$127:$127</definedName>
    <definedName name="_xlnm.Print_Area" localSheetId="0">'Rekapitulácia stavby'!$C$4:$AP$70,'Rekapitulácia stavby'!$C$76:$AP$96</definedName>
    <definedName name="_xlnm.Print_Area" localSheetId="1">'SO - Hečkova ulica'!$C$4:$Q$70,'SO - Hečkova ulica'!$C$76:$Q$111,'SO - Hečkova ulica'!$C$117:$Q$254</definedName>
  </definedNames>
  <calcPr calcId="145621"/>
</workbook>
</file>

<file path=xl/calcChain.xml><?xml version="1.0" encoding="utf-8"?>
<calcChain xmlns="http://schemas.openxmlformats.org/spreadsheetml/2006/main">
  <c r="AY88" i="1" l="1"/>
  <c r="AX88" i="1"/>
  <c r="BI254" i="2"/>
  <c r="BH254" i="2"/>
  <c r="BG254" i="2"/>
  <c r="BE254" i="2"/>
  <c r="BK254" i="2"/>
  <c r="N254" i="2" s="1"/>
  <c r="BF254" i="2" s="1"/>
  <c r="BI253" i="2"/>
  <c r="BH253" i="2"/>
  <c r="BG253" i="2"/>
  <c r="BE253" i="2"/>
  <c r="BK253" i="2"/>
  <c r="N253" i="2"/>
  <c r="BF253" i="2"/>
  <c r="BI252" i="2"/>
  <c r="BH252" i="2"/>
  <c r="BG252" i="2"/>
  <c r="BE252" i="2"/>
  <c r="BK252" i="2"/>
  <c r="N252" i="2" s="1"/>
  <c r="BF252" i="2" s="1"/>
  <c r="BI251" i="2"/>
  <c r="BH251" i="2"/>
  <c r="BG251" i="2"/>
  <c r="BE251" i="2"/>
  <c r="BK251" i="2"/>
  <c r="N251" i="2"/>
  <c r="BF251" i="2" s="1"/>
  <c r="BI250" i="2"/>
  <c r="BH250" i="2"/>
  <c r="BG250" i="2"/>
  <c r="BE250" i="2"/>
  <c r="BK250" i="2"/>
  <c r="N250" i="2" s="1"/>
  <c r="BF250" i="2" s="1"/>
  <c r="BK249" i="2"/>
  <c r="N249" i="2"/>
  <c r="N101" i="2" s="1"/>
  <c r="BI248" i="2"/>
  <c r="BH248" i="2"/>
  <c r="BG248" i="2"/>
  <c r="BE248" i="2"/>
  <c r="AA248" i="2"/>
  <c r="AA247" i="2" s="1"/>
  <c r="Y248" i="2"/>
  <c r="Y247" i="2"/>
  <c r="W248" i="2"/>
  <c r="W247" i="2" s="1"/>
  <c r="BK248" i="2"/>
  <c r="BK247" i="2" s="1"/>
  <c r="N247" i="2" s="1"/>
  <c r="N100" i="2" s="1"/>
  <c r="N248" i="2"/>
  <c r="BF248" i="2"/>
  <c r="BI246" i="2"/>
  <c r="BH246" i="2"/>
  <c r="BG246" i="2"/>
  <c r="BE246" i="2"/>
  <c r="AA246" i="2"/>
  <c r="Y246" i="2"/>
  <c r="W246" i="2"/>
  <c r="BK246" i="2"/>
  <c r="N246" i="2"/>
  <c r="BF246" i="2" s="1"/>
  <c r="BI245" i="2"/>
  <c r="BH245" i="2"/>
  <c r="BG245" i="2"/>
  <c r="BE245" i="2"/>
  <c r="AA245" i="2"/>
  <c r="Y245" i="2"/>
  <c r="W245" i="2"/>
  <c r="BK245" i="2"/>
  <c r="N245" i="2"/>
  <c r="BF245" i="2"/>
  <c r="BI244" i="2"/>
  <c r="BH244" i="2"/>
  <c r="BG244" i="2"/>
  <c r="BE244" i="2"/>
  <c r="AA244" i="2"/>
  <c r="Y244" i="2"/>
  <c r="W244" i="2"/>
  <c r="BK244" i="2"/>
  <c r="N244" i="2"/>
  <c r="BF244" i="2" s="1"/>
  <c r="BI243" i="2"/>
  <c r="BH243" i="2"/>
  <c r="BG243" i="2"/>
  <c r="BE243" i="2"/>
  <c r="AA243" i="2"/>
  <c r="Y243" i="2"/>
  <c r="W243" i="2"/>
  <c r="BK243" i="2"/>
  <c r="N243" i="2"/>
  <c r="BF243" i="2"/>
  <c r="BI242" i="2"/>
  <c r="BH242" i="2"/>
  <c r="BG242" i="2"/>
  <c r="BE242" i="2"/>
  <c r="AA242" i="2"/>
  <c r="Y242" i="2"/>
  <c r="W242" i="2"/>
  <c r="BK242" i="2"/>
  <c r="N242" i="2"/>
  <c r="BF242" i="2" s="1"/>
  <c r="BI241" i="2"/>
  <c r="BH241" i="2"/>
  <c r="BG241" i="2"/>
  <c r="BE241" i="2"/>
  <c r="AA241" i="2"/>
  <c r="Y241" i="2"/>
  <c r="W241" i="2"/>
  <c r="BK241" i="2"/>
  <c r="N241" i="2"/>
  <c r="BF241" i="2"/>
  <c r="BI240" i="2"/>
  <c r="BH240" i="2"/>
  <c r="BG240" i="2"/>
  <c r="BE240" i="2"/>
  <c r="AA240" i="2"/>
  <c r="Y240" i="2"/>
  <c r="W240" i="2"/>
  <c r="BK240" i="2"/>
  <c r="N240" i="2"/>
  <c r="BF240" i="2"/>
  <c r="BI239" i="2"/>
  <c r="BH239" i="2"/>
  <c r="BG239" i="2"/>
  <c r="BE239" i="2"/>
  <c r="AA239" i="2"/>
  <c r="Y239" i="2"/>
  <c r="W239" i="2"/>
  <c r="BK239" i="2"/>
  <c r="N239" i="2"/>
  <c r="BF239" i="2"/>
  <c r="BI238" i="2"/>
  <c r="BH238" i="2"/>
  <c r="BG238" i="2"/>
  <c r="BE238" i="2"/>
  <c r="AA238" i="2"/>
  <c r="Y238" i="2"/>
  <c r="W238" i="2"/>
  <c r="BK238" i="2"/>
  <c r="BK236" i="2" s="1"/>
  <c r="N236" i="2" s="1"/>
  <c r="N99" i="2" s="1"/>
  <c r="N238" i="2"/>
  <c r="BF238" i="2"/>
  <c r="BI237" i="2"/>
  <c r="BH237" i="2"/>
  <c r="BG237" i="2"/>
  <c r="BE237" i="2"/>
  <c r="AA237" i="2"/>
  <c r="AA236" i="2"/>
  <c r="Y237" i="2"/>
  <c r="Y236" i="2"/>
  <c r="W237" i="2"/>
  <c r="W236" i="2"/>
  <c r="BK237" i="2"/>
  <c r="N237" i="2"/>
  <c r="BF237" i="2" s="1"/>
  <c r="BI235" i="2"/>
  <c r="BH235" i="2"/>
  <c r="BG235" i="2"/>
  <c r="BE235" i="2"/>
  <c r="AA235" i="2"/>
  <c r="Y235" i="2"/>
  <c r="W235" i="2"/>
  <c r="BK235" i="2"/>
  <c r="N235" i="2"/>
  <c r="BF235" i="2"/>
  <c r="BI234" i="2"/>
  <c r="BH234" i="2"/>
  <c r="BG234" i="2"/>
  <c r="BE234" i="2"/>
  <c r="AA234" i="2"/>
  <c r="Y234" i="2"/>
  <c r="W234" i="2"/>
  <c r="BK234" i="2"/>
  <c r="N234" i="2"/>
  <c r="BF234" i="2"/>
  <c r="BI233" i="2"/>
  <c r="BH233" i="2"/>
  <c r="BG233" i="2"/>
  <c r="BE233" i="2"/>
  <c r="AA233" i="2"/>
  <c r="Y233" i="2"/>
  <c r="W233" i="2"/>
  <c r="BK233" i="2"/>
  <c r="N233" i="2"/>
  <c r="BF233" i="2"/>
  <c r="BI229" i="2"/>
  <c r="BH229" i="2"/>
  <c r="BG229" i="2"/>
  <c r="BE229" i="2"/>
  <c r="AA229" i="2"/>
  <c r="Y229" i="2"/>
  <c r="W229" i="2"/>
  <c r="BK229" i="2"/>
  <c r="N229" i="2"/>
  <c r="BF229" i="2"/>
  <c r="BI228" i="2"/>
  <c r="BH228" i="2"/>
  <c r="BG228" i="2"/>
  <c r="BE228" i="2"/>
  <c r="AA228" i="2"/>
  <c r="Y228" i="2"/>
  <c r="W228" i="2"/>
  <c r="BK228" i="2"/>
  <c r="N228" i="2"/>
  <c r="BF228" i="2"/>
  <c r="BI227" i="2"/>
  <c r="BH227" i="2"/>
  <c r="BG227" i="2"/>
  <c r="BE227" i="2"/>
  <c r="AA227" i="2"/>
  <c r="Y227" i="2"/>
  <c r="W227" i="2"/>
  <c r="BK227" i="2"/>
  <c r="N227" i="2"/>
  <c r="BF227" i="2"/>
  <c r="BI226" i="2"/>
  <c r="BH226" i="2"/>
  <c r="BG226" i="2"/>
  <c r="BE226" i="2"/>
  <c r="AA226" i="2"/>
  <c r="Y226" i="2"/>
  <c r="W226" i="2"/>
  <c r="BK226" i="2"/>
  <c r="N226" i="2"/>
  <c r="BF226" i="2"/>
  <c r="BI225" i="2"/>
  <c r="BH225" i="2"/>
  <c r="BG225" i="2"/>
  <c r="BE225" i="2"/>
  <c r="AA225" i="2"/>
  <c r="Y225" i="2"/>
  <c r="W225" i="2"/>
  <c r="BK225" i="2"/>
  <c r="N225" i="2"/>
  <c r="BF225" i="2"/>
  <c r="BI224" i="2"/>
  <c r="BH224" i="2"/>
  <c r="BG224" i="2"/>
  <c r="BE224" i="2"/>
  <c r="AA224" i="2"/>
  <c r="Y224" i="2"/>
  <c r="W224" i="2"/>
  <c r="BK224" i="2"/>
  <c r="N224" i="2"/>
  <c r="BF224" i="2"/>
  <c r="BI223" i="2"/>
  <c r="BH223" i="2"/>
  <c r="BG223" i="2"/>
  <c r="BE223" i="2"/>
  <c r="AA223" i="2"/>
  <c r="Y223" i="2"/>
  <c r="W223" i="2"/>
  <c r="BK223" i="2"/>
  <c r="N223" i="2"/>
  <c r="BF223" i="2"/>
  <c r="BI222" i="2"/>
  <c r="BH222" i="2"/>
  <c r="BG222" i="2"/>
  <c r="BE222" i="2"/>
  <c r="AA222" i="2"/>
  <c r="Y222" i="2"/>
  <c r="W222" i="2"/>
  <c r="BK222" i="2"/>
  <c r="N222" i="2"/>
  <c r="BF222" i="2"/>
  <c r="BI221" i="2"/>
  <c r="BH221" i="2"/>
  <c r="BG221" i="2"/>
  <c r="BE221" i="2"/>
  <c r="AA221" i="2"/>
  <c r="Y221" i="2"/>
  <c r="W221" i="2"/>
  <c r="BK221" i="2"/>
  <c r="N221" i="2"/>
  <c r="BF221" i="2"/>
  <c r="BI220" i="2"/>
  <c r="BH220" i="2"/>
  <c r="BG220" i="2"/>
  <c r="BE220" i="2"/>
  <c r="AA220" i="2"/>
  <c r="Y220" i="2"/>
  <c r="W220" i="2"/>
  <c r="BK220" i="2"/>
  <c r="N220" i="2"/>
  <c r="BF220" i="2"/>
  <c r="BI219" i="2"/>
  <c r="BH219" i="2"/>
  <c r="BG219" i="2"/>
  <c r="BE219" i="2"/>
  <c r="AA219" i="2"/>
  <c r="Y219" i="2"/>
  <c r="W219" i="2"/>
  <c r="BK219" i="2"/>
  <c r="N219" i="2"/>
  <c r="BF219" i="2"/>
  <c r="BI218" i="2"/>
  <c r="BH218" i="2"/>
  <c r="BG218" i="2"/>
  <c r="BE218" i="2"/>
  <c r="AA218" i="2"/>
  <c r="Y218" i="2"/>
  <c r="W218" i="2"/>
  <c r="BK218" i="2"/>
  <c r="N218" i="2"/>
  <c r="BF218" i="2"/>
  <c r="BI217" i="2"/>
  <c r="BH217" i="2"/>
  <c r="BG217" i="2"/>
  <c r="BE217" i="2"/>
  <c r="AA217" i="2"/>
  <c r="Y217" i="2"/>
  <c r="W217" i="2"/>
  <c r="BK217" i="2"/>
  <c r="N217" i="2"/>
  <c r="BF217" i="2"/>
  <c r="BI216" i="2"/>
  <c r="BH216" i="2"/>
  <c r="BG216" i="2"/>
  <c r="BE216" i="2"/>
  <c r="AA216" i="2"/>
  <c r="Y216" i="2"/>
  <c r="W216" i="2"/>
  <c r="BK216" i="2"/>
  <c r="N216" i="2"/>
  <c r="BF216" i="2"/>
  <c r="BI215" i="2"/>
  <c r="BH215" i="2"/>
  <c r="BG215" i="2"/>
  <c r="BE215" i="2"/>
  <c r="AA215" i="2"/>
  <c r="Y215" i="2"/>
  <c r="W215" i="2"/>
  <c r="BK215" i="2"/>
  <c r="N215" i="2"/>
  <c r="BF215" i="2"/>
  <c r="BI214" i="2"/>
  <c r="BH214" i="2"/>
  <c r="BG214" i="2"/>
  <c r="BE214" i="2"/>
  <c r="AA214" i="2"/>
  <c r="Y214" i="2"/>
  <c r="W214" i="2"/>
  <c r="BK214" i="2"/>
  <c r="N214" i="2"/>
  <c r="BF214" i="2"/>
  <c r="BI213" i="2"/>
  <c r="BH213" i="2"/>
  <c r="BG213" i="2"/>
  <c r="BE213" i="2"/>
  <c r="AA213" i="2"/>
  <c r="Y213" i="2"/>
  <c r="W213" i="2"/>
  <c r="BK213" i="2"/>
  <c r="N213" i="2"/>
  <c r="BF213" i="2"/>
  <c r="BI212" i="2"/>
  <c r="BH212" i="2"/>
  <c r="BG212" i="2"/>
  <c r="BE212" i="2"/>
  <c r="AA212" i="2"/>
  <c r="Y212" i="2"/>
  <c r="W212" i="2"/>
  <c r="BK212" i="2"/>
  <c r="N212" i="2"/>
  <c r="BF212" i="2"/>
  <c r="BI211" i="2"/>
  <c r="BH211" i="2"/>
  <c r="BG211" i="2"/>
  <c r="BE211" i="2"/>
  <c r="AA211" i="2"/>
  <c r="Y211" i="2"/>
  <c r="W211" i="2"/>
  <c r="BK211" i="2"/>
  <c r="N211" i="2"/>
  <c r="BF211" i="2"/>
  <c r="BI207" i="2"/>
  <c r="BH207" i="2"/>
  <c r="BG207" i="2"/>
  <c r="BE207" i="2"/>
  <c r="AA207" i="2"/>
  <c r="Y207" i="2"/>
  <c r="W207" i="2"/>
  <c r="BK207" i="2"/>
  <c r="N207" i="2"/>
  <c r="BF207" i="2"/>
  <c r="BI206" i="2"/>
  <c r="BH206" i="2"/>
  <c r="BG206" i="2"/>
  <c r="BE206" i="2"/>
  <c r="AA206" i="2"/>
  <c r="Y206" i="2"/>
  <c r="W206" i="2"/>
  <c r="BK206" i="2"/>
  <c r="N206" i="2"/>
  <c r="BF206" i="2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AA202" i="2"/>
  <c r="Y203" i="2"/>
  <c r="Y202" i="2"/>
  <c r="W203" i="2"/>
  <c r="W202" i="2"/>
  <c r="BK203" i="2"/>
  <c r="BK202" i="2"/>
  <c r="N202" i="2" s="1"/>
  <c r="N98" i="2" s="1"/>
  <c r="N203" i="2"/>
  <c r="BF203" i="2" s="1"/>
  <c r="BI201" i="2"/>
  <c r="BH201" i="2"/>
  <c r="BG201" i="2"/>
  <c r="BE201" i="2"/>
  <c r="AA201" i="2"/>
  <c r="AA200" i="2"/>
  <c r="Y201" i="2"/>
  <c r="Y200" i="2"/>
  <c r="W201" i="2"/>
  <c r="W200" i="2"/>
  <c r="BK201" i="2"/>
  <c r="BK200" i="2"/>
  <c r="N200" i="2" s="1"/>
  <c r="N97" i="2" s="1"/>
  <c r="N201" i="2"/>
  <c r="BF201" i="2" s="1"/>
  <c r="BI199" i="2"/>
  <c r="BH199" i="2"/>
  <c r="BG199" i="2"/>
  <c r="BE199" i="2"/>
  <c r="AA199" i="2"/>
  <c r="Y199" i="2"/>
  <c r="W199" i="2"/>
  <c r="BK199" i="2"/>
  <c r="N199" i="2"/>
  <c r="BF199" i="2"/>
  <c r="BI198" i="2"/>
  <c r="BH198" i="2"/>
  <c r="BG198" i="2"/>
  <c r="BE198" i="2"/>
  <c r="AA198" i="2"/>
  <c r="Y198" i="2"/>
  <c r="W198" i="2"/>
  <c r="BK198" i="2"/>
  <c r="N198" i="2"/>
  <c r="BF198" i="2"/>
  <c r="BI197" i="2"/>
  <c r="BH197" i="2"/>
  <c r="BG197" i="2"/>
  <c r="BE197" i="2"/>
  <c r="AA197" i="2"/>
  <c r="Y197" i="2"/>
  <c r="W197" i="2"/>
  <c r="BK197" i="2"/>
  <c r="N197" i="2"/>
  <c r="BF197" i="2"/>
  <c r="BI196" i="2"/>
  <c r="BH196" i="2"/>
  <c r="BG196" i="2"/>
  <c r="BE196" i="2"/>
  <c r="AA196" i="2"/>
  <c r="Y196" i="2"/>
  <c r="W196" i="2"/>
  <c r="BK196" i="2"/>
  <c r="N196" i="2"/>
  <c r="BF196" i="2"/>
  <c r="BI195" i="2"/>
  <c r="BH195" i="2"/>
  <c r="BG195" i="2"/>
  <c r="BE195" i="2"/>
  <c r="AA195" i="2"/>
  <c r="Y195" i="2"/>
  <c r="W195" i="2"/>
  <c r="BK195" i="2"/>
  <c r="BK193" i="2" s="1"/>
  <c r="N193" i="2" s="1"/>
  <c r="N96" i="2" s="1"/>
  <c r="N195" i="2"/>
  <c r="BF195" i="2"/>
  <c r="BI194" i="2"/>
  <c r="BH194" i="2"/>
  <c r="BG194" i="2"/>
  <c r="BE194" i="2"/>
  <c r="AA194" i="2"/>
  <c r="AA193" i="2"/>
  <c r="Y194" i="2"/>
  <c r="Y193" i="2"/>
  <c r="W194" i="2"/>
  <c r="W193" i="2"/>
  <c r="BK194" i="2"/>
  <c r="N194" i="2"/>
  <c r="BF194" i="2" s="1"/>
  <c r="BI192" i="2"/>
  <c r="BH192" i="2"/>
  <c r="BG192" i="2"/>
  <c r="BE192" i="2"/>
  <c r="AA192" i="2"/>
  <c r="Y192" i="2"/>
  <c r="W192" i="2"/>
  <c r="BK192" i="2"/>
  <c r="N192" i="2"/>
  <c r="BF192" i="2"/>
  <c r="BI191" i="2"/>
  <c r="BH191" i="2"/>
  <c r="BG191" i="2"/>
  <c r="BE191" i="2"/>
  <c r="AA191" i="2"/>
  <c r="Y191" i="2"/>
  <c r="W191" i="2"/>
  <c r="BK191" i="2"/>
  <c r="N191" i="2"/>
  <c r="BF191" i="2"/>
  <c r="BI190" i="2"/>
  <c r="BH190" i="2"/>
  <c r="BG190" i="2"/>
  <c r="BE190" i="2"/>
  <c r="AA190" i="2"/>
  <c r="Y190" i="2"/>
  <c r="W190" i="2"/>
  <c r="BK190" i="2"/>
  <c r="N190" i="2"/>
  <c r="BF190" i="2"/>
  <c r="BI189" i="2"/>
  <c r="BH189" i="2"/>
  <c r="BG189" i="2"/>
  <c r="BE189" i="2"/>
  <c r="AA189" i="2"/>
  <c r="Y189" i="2"/>
  <c r="W189" i="2"/>
  <c r="BK189" i="2"/>
  <c r="N189" i="2"/>
  <c r="BF189" i="2"/>
  <c r="BI188" i="2"/>
  <c r="BH188" i="2"/>
  <c r="BG188" i="2"/>
  <c r="BE188" i="2"/>
  <c r="AA188" i="2"/>
  <c r="Y188" i="2"/>
  <c r="W188" i="2"/>
  <c r="BK188" i="2"/>
  <c r="N188" i="2"/>
  <c r="BF188" i="2"/>
  <c r="BI187" i="2"/>
  <c r="BH187" i="2"/>
  <c r="BG187" i="2"/>
  <c r="BE187" i="2"/>
  <c r="AA187" i="2"/>
  <c r="Y187" i="2"/>
  <c r="W187" i="2"/>
  <c r="BK187" i="2"/>
  <c r="BK185" i="2" s="1"/>
  <c r="N185" i="2" s="1"/>
  <c r="N95" i="2" s="1"/>
  <c r="N187" i="2"/>
  <c r="BF187" i="2"/>
  <c r="BI186" i="2"/>
  <c r="BH186" i="2"/>
  <c r="BG186" i="2"/>
  <c r="BE186" i="2"/>
  <c r="AA186" i="2"/>
  <c r="AA185" i="2"/>
  <c r="Y186" i="2"/>
  <c r="Y185" i="2"/>
  <c r="W186" i="2"/>
  <c r="W185" i="2"/>
  <c r="BK186" i="2"/>
  <c r="N186" i="2"/>
  <c r="BF186" i="2" s="1"/>
  <c r="BI184" i="2"/>
  <c r="BH184" i="2"/>
  <c r="BG184" i="2"/>
  <c r="BE184" i="2"/>
  <c r="AA184" i="2"/>
  <c r="Y184" i="2"/>
  <c r="W184" i="2"/>
  <c r="BK184" i="2"/>
  <c r="N184" i="2"/>
  <c r="BF184" i="2"/>
  <c r="BI183" i="2"/>
  <c r="BH183" i="2"/>
  <c r="BG183" i="2"/>
  <c r="BE183" i="2"/>
  <c r="AA183" i="2"/>
  <c r="Y183" i="2"/>
  <c r="W183" i="2"/>
  <c r="BK183" i="2"/>
  <c r="N183" i="2"/>
  <c r="BF183" i="2"/>
  <c r="BI182" i="2"/>
  <c r="BH182" i="2"/>
  <c r="BG182" i="2"/>
  <c r="BE182" i="2"/>
  <c r="AA182" i="2"/>
  <c r="Y182" i="2"/>
  <c r="W182" i="2"/>
  <c r="BK182" i="2"/>
  <c r="N182" i="2"/>
  <c r="BF182" i="2"/>
  <c r="BI181" i="2"/>
  <c r="BH181" i="2"/>
  <c r="BG181" i="2"/>
  <c r="BE181" i="2"/>
  <c r="AA181" i="2"/>
  <c r="AA180" i="2"/>
  <c r="Y181" i="2"/>
  <c r="Y180" i="2"/>
  <c r="W181" i="2"/>
  <c r="W180" i="2"/>
  <c r="BK181" i="2"/>
  <c r="BK180" i="2"/>
  <c r="N180" i="2" s="1"/>
  <c r="N94" i="2" s="1"/>
  <c r="N181" i="2"/>
  <c r="BF181" i="2" s="1"/>
  <c r="BI179" i="2"/>
  <c r="BH179" i="2"/>
  <c r="BG179" i="2"/>
  <c r="BE179" i="2"/>
  <c r="AA179" i="2"/>
  <c r="Y179" i="2"/>
  <c r="W179" i="2"/>
  <c r="BK179" i="2"/>
  <c r="N179" i="2"/>
  <c r="BF179" i="2"/>
  <c r="BI178" i="2"/>
  <c r="BH178" i="2"/>
  <c r="BG178" i="2"/>
  <c r="BE178" i="2"/>
  <c r="AA178" i="2"/>
  <c r="Y178" i="2"/>
  <c r="Y175" i="2" s="1"/>
  <c r="W178" i="2"/>
  <c r="BK178" i="2"/>
  <c r="N178" i="2"/>
  <c r="BF178" i="2"/>
  <c r="BI177" i="2"/>
  <c r="BH177" i="2"/>
  <c r="BG177" i="2"/>
  <c r="BE177" i="2"/>
  <c r="AA177" i="2"/>
  <c r="Y177" i="2"/>
  <c r="W177" i="2"/>
  <c r="BK177" i="2"/>
  <c r="BK175" i="2" s="1"/>
  <c r="N175" i="2" s="1"/>
  <c r="N93" i="2" s="1"/>
  <c r="N177" i="2"/>
  <c r="BF177" i="2"/>
  <c r="BI176" i="2"/>
  <c r="BH176" i="2"/>
  <c r="BG176" i="2"/>
  <c r="BE176" i="2"/>
  <c r="AA176" i="2"/>
  <c r="AA175" i="2"/>
  <c r="Y176" i="2"/>
  <c r="W176" i="2"/>
  <c r="W175" i="2"/>
  <c r="BK176" i="2"/>
  <c r="N176" i="2"/>
  <c r="BF176" i="2" s="1"/>
  <c r="BI174" i="2"/>
  <c r="BH174" i="2"/>
  <c r="BG174" i="2"/>
  <c r="BE174" i="2"/>
  <c r="AA174" i="2"/>
  <c r="Y174" i="2"/>
  <c r="W174" i="2"/>
  <c r="BK174" i="2"/>
  <c r="N174" i="2"/>
  <c r="BF174" i="2"/>
  <c r="BI173" i="2"/>
  <c r="BH173" i="2"/>
  <c r="BG173" i="2"/>
  <c r="BE173" i="2"/>
  <c r="AA173" i="2"/>
  <c r="Y173" i="2"/>
  <c r="W173" i="2"/>
  <c r="BK173" i="2"/>
  <c r="N173" i="2"/>
  <c r="BF173" i="2"/>
  <c r="BI172" i="2"/>
  <c r="BH172" i="2"/>
  <c r="BG172" i="2"/>
  <c r="BE172" i="2"/>
  <c r="AA172" i="2"/>
  <c r="Y172" i="2"/>
  <c r="W172" i="2"/>
  <c r="BK172" i="2"/>
  <c r="N172" i="2"/>
  <c r="BF172" i="2"/>
  <c r="BI171" i="2"/>
  <c r="BH171" i="2"/>
  <c r="BG171" i="2"/>
  <c r="BE171" i="2"/>
  <c r="AA171" i="2"/>
  <c r="AA170" i="2"/>
  <c r="Y171" i="2"/>
  <c r="Y170" i="2"/>
  <c r="W171" i="2"/>
  <c r="W170" i="2"/>
  <c r="BK171" i="2"/>
  <c r="BK170" i="2"/>
  <c r="N170" i="2" s="1"/>
  <c r="N92" i="2" s="1"/>
  <c r="N171" i="2"/>
  <c r="BF171" i="2" s="1"/>
  <c r="BI169" i="2"/>
  <c r="BH169" i="2"/>
  <c r="BG169" i="2"/>
  <c r="BE169" i="2"/>
  <c r="AA169" i="2"/>
  <c r="AA168" i="2"/>
  <c r="Y169" i="2"/>
  <c r="Y168" i="2"/>
  <c r="W169" i="2"/>
  <c r="W168" i="2"/>
  <c r="BK169" i="2"/>
  <c r="BK168" i="2"/>
  <c r="N168" i="2" s="1"/>
  <c r="N91" i="2" s="1"/>
  <c r="N169" i="2"/>
  <c r="BF169" i="2" s="1"/>
  <c r="BI166" i="2"/>
  <c r="BH166" i="2"/>
  <c r="BG166" i="2"/>
  <c r="BE166" i="2"/>
  <c r="AA166" i="2"/>
  <c r="Y166" i="2"/>
  <c r="W166" i="2"/>
  <c r="BK166" i="2"/>
  <c r="N166" i="2"/>
  <c r="BF166" i="2"/>
  <c r="BI165" i="2"/>
  <c r="BH165" i="2"/>
  <c r="BG165" i="2"/>
  <c r="BE165" i="2"/>
  <c r="AA165" i="2"/>
  <c r="Y165" i="2"/>
  <c r="W165" i="2"/>
  <c r="BK165" i="2"/>
  <c r="N165" i="2"/>
  <c r="BF165" i="2"/>
  <c r="BI163" i="2"/>
  <c r="BH163" i="2"/>
  <c r="BG163" i="2"/>
  <c r="BE163" i="2"/>
  <c r="AA163" i="2"/>
  <c r="Y163" i="2"/>
  <c r="W163" i="2"/>
  <c r="BK163" i="2"/>
  <c r="N163" i="2"/>
  <c r="BF163" i="2"/>
  <c r="BI161" i="2"/>
  <c r="BH161" i="2"/>
  <c r="BG161" i="2"/>
  <c r="BE161" i="2"/>
  <c r="AA161" i="2"/>
  <c r="Y161" i="2"/>
  <c r="W161" i="2"/>
  <c r="BK161" i="2"/>
  <c r="N161" i="2"/>
  <c r="BF161" i="2"/>
  <c r="BI158" i="2"/>
  <c r="BH158" i="2"/>
  <c r="BG158" i="2"/>
  <c r="BE158" i="2"/>
  <c r="AA158" i="2"/>
  <c r="Y158" i="2"/>
  <c r="W158" i="2"/>
  <c r="BK158" i="2"/>
  <c r="N158" i="2"/>
  <c r="BF158" i="2"/>
  <c r="BI155" i="2"/>
  <c r="BH155" i="2"/>
  <c r="BG155" i="2"/>
  <c r="BE155" i="2"/>
  <c r="AA155" i="2"/>
  <c r="Y155" i="2"/>
  <c r="W155" i="2"/>
  <c r="BK155" i="2"/>
  <c r="N155" i="2"/>
  <c r="BF155" i="2"/>
  <c r="BI153" i="2"/>
  <c r="BH153" i="2"/>
  <c r="BG153" i="2"/>
  <c r="BE153" i="2"/>
  <c r="AA153" i="2"/>
  <c r="Y153" i="2"/>
  <c r="W153" i="2"/>
  <c r="BK153" i="2"/>
  <c r="N153" i="2"/>
  <c r="BF153" i="2"/>
  <c r="BI151" i="2"/>
  <c r="BH151" i="2"/>
  <c r="BG151" i="2"/>
  <c r="BE151" i="2"/>
  <c r="AA151" i="2"/>
  <c r="Y151" i="2"/>
  <c r="W151" i="2"/>
  <c r="BK151" i="2"/>
  <c r="N151" i="2"/>
  <c r="BF151" i="2"/>
  <c r="BI149" i="2"/>
  <c r="BH149" i="2"/>
  <c r="BG149" i="2"/>
  <c r="BE149" i="2"/>
  <c r="AA149" i="2"/>
  <c r="Y149" i="2"/>
  <c r="W149" i="2"/>
  <c r="BK149" i="2"/>
  <c r="N149" i="2"/>
  <c r="BF149" i="2"/>
  <c r="BI145" i="2"/>
  <c r="BH145" i="2"/>
  <c r="BG145" i="2"/>
  <c r="BE145" i="2"/>
  <c r="AA145" i="2"/>
  <c r="Y145" i="2"/>
  <c r="W145" i="2"/>
  <c r="BK145" i="2"/>
  <c r="N145" i="2"/>
  <c r="BF145" i="2"/>
  <c r="BI142" i="2"/>
  <c r="BH142" i="2"/>
  <c r="BG142" i="2"/>
  <c r="BE142" i="2"/>
  <c r="AA142" i="2"/>
  <c r="Y142" i="2"/>
  <c r="W142" i="2"/>
  <c r="BK142" i="2"/>
  <c r="N142" i="2"/>
  <c r="BF142" i="2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N139" i="2"/>
  <c r="BF139" i="2"/>
  <c r="BI134" i="2"/>
  <c r="BH134" i="2"/>
  <c r="BG134" i="2"/>
  <c r="BE134" i="2"/>
  <c r="AA134" i="2"/>
  <c r="Y134" i="2"/>
  <c r="Y130" i="2" s="1"/>
  <c r="Y129" i="2" s="1"/>
  <c r="Y128" i="2" s="1"/>
  <c r="W134" i="2"/>
  <c r="BK134" i="2"/>
  <c r="N134" i="2"/>
  <c r="BF134" i="2"/>
  <c r="BI131" i="2"/>
  <c r="BH131" i="2"/>
  <c r="BG131" i="2"/>
  <c r="BE131" i="2"/>
  <c r="AA131" i="2"/>
  <c r="AA130" i="2"/>
  <c r="AA129" i="2" s="1"/>
  <c r="AA128" i="2" s="1"/>
  <c r="Y131" i="2"/>
  <c r="W131" i="2"/>
  <c r="W130" i="2"/>
  <c r="W129" i="2" s="1"/>
  <c r="W128" i="2" s="1"/>
  <c r="AU88" i="1" s="1"/>
  <c r="AU87" i="1" s="1"/>
  <c r="BK131" i="2"/>
  <c r="BK130" i="2" s="1"/>
  <c r="N131" i="2"/>
  <c r="BF131" i="2" s="1"/>
  <c r="M125" i="2"/>
  <c r="F122" i="2"/>
  <c r="F120" i="2"/>
  <c r="BI109" i="2"/>
  <c r="BH109" i="2"/>
  <c r="BG109" i="2"/>
  <c r="BE109" i="2"/>
  <c r="BI108" i="2"/>
  <c r="BH108" i="2"/>
  <c r="BG108" i="2"/>
  <c r="BE108" i="2"/>
  <c r="BI107" i="2"/>
  <c r="BH107" i="2"/>
  <c r="BG107" i="2"/>
  <c r="BE107" i="2"/>
  <c r="BI106" i="2"/>
  <c r="BH106" i="2"/>
  <c r="BG106" i="2"/>
  <c r="BE106" i="2"/>
  <c r="BI105" i="2"/>
  <c r="BH105" i="2"/>
  <c r="BG105" i="2"/>
  <c r="BE105" i="2"/>
  <c r="BI104" i="2"/>
  <c r="H36" i="2"/>
  <c r="BD88" i="1" s="1"/>
  <c r="BD87" i="1" s="1"/>
  <c r="W35" i="1" s="1"/>
  <c r="BH104" i="2"/>
  <c r="H35" i="2" s="1"/>
  <c r="BC88" i="1" s="1"/>
  <c r="BC87" i="1" s="1"/>
  <c r="BG104" i="2"/>
  <c r="H34" i="2"/>
  <c r="BB88" i="1" s="1"/>
  <c r="BB87" i="1" s="1"/>
  <c r="BE104" i="2"/>
  <c r="M32" i="2" s="1"/>
  <c r="AV88" i="1" s="1"/>
  <c r="M84" i="2"/>
  <c r="F81" i="2"/>
  <c r="F79" i="2"/>
  <c r="O18" i="2"/>
  <c r="E18" i="2"/>
  <c r="M83" i="2" s="1"/>
  <c r="M124" i="2"/>
  <c r="O17" i="2"/>
  <c r="O15" i="2"/>
  <c r="E15" i="2"/>
  <c r="F125" i="2" s="1"/>
  <c r="O14" i="2"/>
  <c r="O12" i="2"/>
  <c r="E12" i="2"/>
  <c r="F124" i="2"/>
  <c r="F83" i="2"/>
  <c r="O11" i="2"/>
  <c r="O9" i="2"/>
  <c r="M122" i="2"/>
  <c r="M81" i="2"/>
  <c r="F6" i="2"/>
  <c r="F119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W33" i="1" l="1"/>
  <c r="AX87" i="1"/>
  <c r="BK129" i="2"/>
  <c r="N130" i="2"/>
  <c r="N90" i="2" s="1"/>
  <c r="AY87" i="1"/>
  <c r="W34" i="1"/>
  <c r="H32" i="2"/>
  <c r="AZ88" i="1" s="1"/>
  <c r="AZ87" i="1" s="1"/>
  <c r="F78" i="2"/>
  <c r="F84" i="2"/>
  <c r="N129" i="2" l="1"/>
  <c r="N89" i="2" s="1"/>
  <c r="BK128" i="2"/>
  <c r="N128" i="2" s="1"/>
  <c r="N88" i="2" s="1"/>
  <c r="AV87" i="1"/>
  <c r="N109" i="2" l="1"/>
  <c r="BF109" i="2" s="1"/>
  <c r="N107" i="2"/>
  <c r="BF107" i="2" s="1"/>
  <c r="N105" i="2"/>
  <c r="BF105" i="2" s="1"/>
  <c r="N104" i="2"/>
  <c r="N108" i="2"/>
  <c r="BF108" i="2" s="1"/>
  <c r="N106" i="2"/>
  <c r="BF106" i="2" s="1"/>
  <c r="M27" i="2"/>
  <c r="N103" i="2" l="1"/>
  <c r="BF104" i="2"/>
  <c r="M33" i="2" l="1"/>
  <c r="AW88" i="1" s="1"/>
  <c r="AT88" i="1" s="1"/>
  <c r="H33" i="2"/>
  <c r="BA88" i="1" s="1"/>
  <c r="BA87" i="1" s="1"/>
  <c r="M28" i="2"/>
  <c r="L111" i="2"/>
  <c r="AS88" i="1" l="1"/>
  <c r="AS87" i="1" s="1"/>
  <c r="M30" i="2"/>
  <c r="W32" i="1"/>
  <c r="AW87" i="1"/>
  <c r="AK32" i="1" l="1"/>
  <c r="AT87" i="1"/>
  <c r="L38" i="2"/>
  <c r="AG88" i="1"/>
  <c r="AG87" i="1" l="1"/>
  <c r="AN88" i="1"/>
  <c r="AG92" i="1" l="1"/>
  <c r="AK26" i="1"/>
  <c r="AG91" i="1"/>
  <c r="AG94" i="1"/>
  <c r="AN87" i="1"/>
  <c r="AG93" i="1"/>
  <c r="CD91" i="1" l="1"/>
  <c r="AG90" i="1"/>
  <c r="AV91" i="1"/>
  <c r="BY91" i="1" s="1"/>
  <c r="CD93" i="1"/>
  <c r="AV93" i="1"/>
  <c r="BY93" i="1" s="1"/>
  <c r="AV94" i="1"/>
  <c r="BY94" i="1" s="1"/>
  <c r="CD94" i="1"/>
  <c r="CD92" i="1"/>
  <c r="AV92" i="1"/>
  <c r="BY92" i="1" s="1"/>
  <c r="AK31" i="1" l="1"/>
  <c r="AN94" i="1"/>
  <c r="AN93" i="1"/>
  <c r="AN91" i="1"/>
  <c r="AN90" i="1" s="1"/>
  <c r="AN96" i="1" s="1"/>
  <c r="AK27" i="1"/>
  <c r="AK29" i="1" s="1"/>
  <c r="AK37" i="1" s="1"/>
  <c r="AG96" i="1"/>
  <c r="AN92" i="1"/>
  <c r="W31" i="1"/>
</calcChain>
</file>

<file path=xl/sharedStrings.xml><?xml version="1.0" encoding="utf-8"?>
<sst xmlns="http://schemas.openxmlformats.org/spreadsheetml/2006/main" count="1804" uniqueCount="479">
  <si>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</si>
  <si>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</si>
  <si>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</si>
  <si>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</si>
  <si>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</si>
  <si>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</si>
  <si>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</si>
  <si>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</si>
  <si>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</si>
  <si>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</si>
  <si>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</si>
  <si>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</si>
  <si>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</si>
  <si>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</si>
  <si>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</si>
  <si>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</si>
  <si>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</si>
  <si>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</si>
  <si>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Cyklistická cesta Senec - úsek  Hečkova ulica</t>
  </si>
  <si>
    <t>JKSO:</t>
  </si>
  <si>
    <t>KS:</t>
  </si>
  <si>
    <t>Miesto:</t>
  </si>
  <si>
    <t>Senec</t>
  </si>
  <si>
    <t>Dátum:</t>
  </si>
  <si>
    <t>8. 2. 2018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</si>
  <si>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</si>
  <si>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</si>
  <si>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</si>
  <si>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</si>
  <si>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</si>
  <si>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</si>
  <si>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</si>
  <si>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>True</t>
  </si>
  <si>
    <t>Spracovateľ:</t>
  </si>
  <si>
    <t>Ing. Viktor Neumann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</si>
  <si>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</si>
  <si>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</si>
  <si>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</si>
  <si>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</si>
  <si>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</si>
  <si>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</si>
  <si>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</si>
  <si>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</si>
  <si>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</si>
  <si>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</si>
  <si>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</si>
  <si>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</si>
  <si>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</si>
  <si>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</si>
  <si>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</si>
  <si>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</si>
  <si>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</si>
  <si>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</si>
  <si>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</si>
  <si>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</si>
  <si>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</si>
  <si>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</si>
  <si>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</si>
  <si>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</si>
  <si>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</si>
  <si>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</si>
  <si>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</si>
  <si>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</si>
  <si>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</si>
  <si>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</si>
  <si>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</si>
  <si>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</si>
  <si>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</si>
  <si>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</si>
  <si>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</si>
  <si>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</si>
  <si>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</si>
  <si>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</si>
  <si>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</si>
  <si>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</si>
  <si>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</si>
  <si>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</si>
  <si>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</si>
  <si>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{6e214fec-65e1-4e25-b534-c3ba093d48d4}</t>
  </si>
  <si>
    <t>{00000000-0000-0000-0000-000000000000}</t>
  </si>
  <si>
    <t>/</t>
  </si>
  <si>
    <t>SO</t>
  </si>
  <si>
    <t>Hečkova ulica</t>
  </si>
  <si>
    <t>1</t>
  </si>
  <si>
    <t>{c37e0016-50a1-40fa-b1b4-4ada193608a2}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</si>
  <si>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</si>
  <si>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</si>
  <si>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</si>
  <si>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</si>
  <si>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</si>
  <si>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</si>
  <si>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</si>
  <si>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</si>
  <si>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</si>
  <si>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</si>
  <si>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</si>
  <si>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</si>
  <si>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</si>
  <si>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</si>
  <si>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ornica</t>
  </si>
  <si>
    <t>525</t>
  </si>
  <si>
    <t>2</t>
  </si>
  <si>
    <t>tráva</t>
  </si>
  <si>
    <t>2170</t>
  </si>
  <si>
    <t>KRYCÍ LIST ROZPOČTU</t>
  </si>
  <si>
    <t>OdvozOrnice</t>
  </si>
  <si>
    <t>199,5</t>
  </si>
  <si>
    <t>odkop</t>
  </si>
  <si>
    <t>400</t>
  </si>
  <si>
    <t>násyp</t>
  </si>
  <si>
    <t>200</t>
  </si>
  <si>
    <t>Objekt:</t>
  </si>
  <si>
    <t>SO - Hečkova ulica</t>
  </si>
  <si>
    <t>dosyp</t>
  </si>
  <si>
    <t>500</t>
  </si>
  <si>
    <t>zemník</t>
  </si>
  <si>
    <t>300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</si>
  <si>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</si>
  <si>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</si>
  <si>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</si>
  <si>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</si>
  <si>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</si>
  <si>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</si>
  <si>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</si>
  <si>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</si>
  <si>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</si>
  <si>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5-1 - Konštrukcia parkovacích stojísk - betónová dlažba</t>
  </si>
  <si>
    <t xml:space="preserve">    5-2 - Konštrukcia parkovacích stojísk - drenážna dlažba</t>
  </si>
  <si>
    <t xml:space="preserve">    5-3 - Konštrukcia cyklistickej cesty - asfaltobetón červený</t>
  </si>
  <si>
    <t xml:space="preserve">    5-4 - Konštrukcia chodníka - asfaltobetón</t>
  </si>
  <si>
    <t xml:space="preserve">    5-5 - Konštrukcia komunikácie - asfaltobetón</t>
  </si>
  <si>
    <t xml:space="preserve">    8 - Rúrové vedenie</t>
  </si>
  <si>
    <t xml:space="preserve">    9 - Ostatné konštrukcie a práce</t>
  </si>
  <si>
    <t xml:space="preserve">    96 - Búracie práce</t>
  </si>
  <si>
    <t xml:space="preserve">    99 - Presun hmôt HSV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</si>
  <si>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</si>
  <si>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</si>
  <si>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</si>
  <si>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</si>
  <si>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</si>
  <si>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</si>
  <si>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</si>
  <si>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</si>
  <si>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</si>
  <si>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</si>
  <si>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</si>
  <si>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</si>
  <si>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</si>
  <si>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</si>
  <si>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</si>
  <si>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</si>
  <si>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</si>
  <si>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</si>
  <si>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</si>
  <si>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</si>
  <si>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</si>
  <si>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</si>
  <si>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</si>
  <si>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</si>
  <si>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</si>
  <si>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</si>
  <si>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121101112</t>
  </si>
  <si>
    <t>Odstránenie ornice s premiestn. na hromady, so zložením na vzdialenosť do 100 m a do 1000 m3</t>
  </si>
  <si>
    <t>m3</t>
  </si>
  <si>
    <t>4</t>
  </si>
  <si>
    <t>-1683556122</t>
  </si>
  <si>
    <t>3500,0*0,15</t>
  </si>
  <si>
    <t>VV</t>
  </si>
  <si>
    <t>Súčet</t>
  </si>
  <si>
    <t>122201102</t>
  </si>
  <si>
    <t>Odkopávka a prekopávka nezapažená v hornine 3, nad 100 do 1000 m3</t>
  </si>
  <si>
    <t>-846660543</t>
  </si>
  <si>
    <t>-odkop</t>
  </si>
  <si>
    <t>3</t>
  </si>
  <si>
    <t>120001101</t>
  </si>
  <si>
    <t>Príplatok k cenám výkopov za sťaženie výkopu v blízkosti podzemného vedenia alebo výbušnín</t>
  </si>
  <si>
    <t>-93935873</t>
  </si>
  <si>
    <t>122201109</t>
  </si>
  <si>
    <t>Odkopávky a prekopávky nezapažené. Príplatok k cenám za lepivosť horniny 3</t>
  </si>
  <si>
    <t>1674800897</t>
  </si>
  <si>
    <t>zemník*0,3</t>
  </si>
  <si>
    <t>5</t>
  </si>
  <si>
    <t>122202202</t>
  </si>
  <si>
    <t>Odkopávka a prekopávka nezapažená pre cesty, v hornine 3 nad 100 do 1000 m3</t>
  </si>
  <si>
    <t>-1135950386</t>
  </si>
  <si>
    <t>400,0</t>
  </si>
  <si>
    <t>6</t>
  </si>
  <si>
    <t>162501122</t>
  </si>
  <si>
    <t>Vodorovné premiestnenie výkopku po spevnenej ceste z horniny tr.1-4, nad 100 do 1000 m3 na vzdialenosť do 3000 m</t>
  </si>
  <si>
    <t>998380695</t>
  </si>
  <si>
    <t>-tráva*0,15</t>
  </si>
  <si>
    <t>7</t>
  </si>
  <si>
    <t>19851993</t>
  </si>
  <si>
    <t>zemník                 "dovoz zeminy zo zemníka</t>
  </si>
  <si>
    <t>8</t>
  </si>
  <si>
    <t>162501123</t>
  </si>
  <si>
    <t>Vodorovné premiestnenie výkopku po spevnenej ceste z horniny tr.1-4, nad 100 do 1000 m3, príplatok k cene za každých ďalšich a začatých 1000 m</t>
  </si>
  <si>
    <t>570272912</t>
  </si>
  <si>
    <t>OdvozOrnice*7                  "odvoz do 10 km</t>
  </si>
  <si>
    <t>9</t>
  </si>
  <si>
    <t>237176978</t>
  </si>
  <si>
    <t>zemník*12                     "dovoz zeminy zo zemníka 15 km</t>
  </si>
  <si>
    <t>10</t>
  </si>
  <si>
    <t>171101103</t>
  </si>
  <si>
    <t>Uloženie sypaniny do násypu  súdržnej horniny s mierou zhutnenia nad 96 do 100 % podľa Proctor-Standard</t>
  </si>
  <si>
    <t>285459700</t>
  </si>
  <si>
    <t>200,0</t>
  </si>
  <si>
    <t>11</t>
  </si>
  <si>
    <t>171101112</t>
  </si>
  <si>
    <t>Uloženie sypaniny do násypu  nesúdržnej horníny mimo aktivívnej zóny</t>
  </si>
  <si>
    <t>-2092840374</t>
  </si>
  <si>
    <t>500,0                  "dosypávka</t>
  </si>
  <si>
    <t>12</t>
  </si>
  <si>
    <t>171201202</t>
  </si>
  <si>
    <t>Uloženie sypaniny na skládky nad 100 do 1000 m3</t>
  </si>
  <si>
    <t>1885562127</t>
  </si>
  <si>
    <t>13</t>
  </si>
  <si>
    <t>181101101</t>
  </si>
  <si>
    <t>Úprava pláne v zárezoch v hornine 1-4 bez zhutnenia</t>
  </si>
  <si>
    <t>m2</t>
  </si>
  <si>
    <t>-750330374</t>
  </si>
  <si>
    <t>2170,0</t>
  </si>
  <si>
    <t>14</t>
  </si>
  <si>
    <t>181101102</t>
  </si>
  <si>
    <t>Úprava pláne v zárezoch v hornine 1-4 so zhutnením</t>
  </si>
  <si>
    <t>1803454461</t>
  </si>
  <si>
    <t>15</t>
  </si>
  <si>
    <t>181301112</t>
  </si>
  <si>
    <t>Rozprestretie ornice v rovine, plocha nad 500 m2, hr.do 150 mm</t>
  </si>
  <si>
    <t>-124631973</t>
  </si>
  <si>
    <t>16</t>
  </si>
  <si>
    <t>380110000</t>
  </si>
  <si>
    <t>Preloženie dreveného stĺpu so vzdušnými telekomunikačnými káblami - komplet</t>
  </si>
  <si>
    <t>ks</t>
  </si>
  <si>
    <t>-1193723316</t>
  </si>
  <si>
    <t>17</t>
  </si>
  <si>
    <t>596911212</t>
  </si>
  <si>
    <t>Kladenie zámkovej dlažby  hr. 8 cm pre peších nad 20 m2 so zriadením lôžka z kameniva hr. 4 cm</t>
  </si>
  <si>
    <t>-547710566</t>
  </si>
  <si>
    <t>18</t>
  </si>
  <si>
    <t>M</t>
  </si>
  <si>
    <t>592460008300</t>
  </si>
  <si>
    <t>Dlažba betónová, hr.80 mm, sivá</t>
  </si>
  <si>
    <t>2026655650</t>
  </si>
  <si>
    <t>19</t>
  </si>
  <si>
    <t>567123114</t>
  </si>
  <si>
    <t>Podklad z kameniva spevneného cementom, s rozprestrenm a zhutnením CBGM C 5/6, po zhutnení hr. 150 mm</t>
  </si>
  <si>
    <t>1066812015</t>
  </si>
  <si>
    <t>564851114</t>
  </si>
  <si>
    <t>Podklad zo štrkodrviny s rozprestretím a zhutnením, po zhutnení hr. 180 mm</t>
  </si>
  <si>
    <t>539563087</t>
  </si>
  <si>
    <t>21</t>
  </si>
  <si>
    <t>-1542557612</t>
  </si>
  <si>
    <t>22</t>
  </si>
  <si>
    <t>592460012600</t>
  </si>
  <si>
    <t>Dlažba betónová Low value PREMAC SIKO 20, rozmer 200x200x80 mm, sivá</t>
  </si>
  <si>
    <t>1681368736</t>
  </si>
  <si>
    <t>23</t>
  </si>
  <si>
    <t>631027915</t>
  </si>
  <si>
    <t>24</t>
  </si>
  <si>
    <t>-1075443373</t>
  </si>
  <si>
    <t>25</t>
  </si>
  <si>
    <t>577131211xc</t>
  </si>
  <si>
    <t>Betón asfaltový ACo8 50/70 II hr.40mm - farba červená</t>
  </si>
  <si>
    <t>446129928</t>
  </si>
  <si>
    <t>26</t>
  </si>
  <si>
    <t>573231111</t>
  </si>
  <si>
    <t>Postrek asfaltový spojovací bez posypu kamenivom z cestnej emulzie v množstve od 0,50 do 0,80 kg/m2</t>
  </si>
  <si>
    <t>-812127531</t>
  </si>
  <si>
    <t>27</t>
  </si>
  <si>
    <t>-160480631</t>
  </si>
  <si>
    <t>28</t>
  </si>
  <si>
    <t>564851112</t>
  </si>
  <si>
    <t>Podklad zo štrkodrviny s rozprestretím a zhutnením, po zhutnení hr. 160 mm</t>
  </si>
  <si>
    <t>1108680385</t>
  </si>
  <si>
    <t>29</t>
  </si>
  <si>
    <t>577134111</t>
  </si>
  <si>
    <t>Asfaltový betón vrstva obrusná AC 8 O v pruhu š. do 3 m z nemodifik. asfaltu tr. II, po zhutnení hr. 40 mm</t>
  </si>
  <si>
    <t>1687658766</t>
  </si>
  <si>
    <t>30</t>
  </si>
  <si>
    <t>676749280</t>
  </si>
  <si>
    <t>31</t>
  </si>
  <si>
    <t>596911111</t>
  </si>
  <si>
    <t>Kladenie zámkovej dlažby hr. 6 cm pre peších do 20 m2 so zriadením lôžka z kameniva hr. 4 cm</t>
  </si>
  <si>
    <t>-700659085</t>
  </si>
  <si>
    <t>32</t>
  </si>
  <si>
    <t>592460007200</t>
  </si>
  <si>
    <t>Dlažba betónová pre nevidiacich, rozmer 200x200x60 mm, sivá</t>
  </si>
  <si>
    <t>1978940398</t>
  </si>
  <si>
    <t>33</t>
  </si>
  <si>
    <t>592460007000</t>
  </si>
  <si>
    <t>Dlažba betónová pre nevidiacich drážková, rozmer 200x200x60 mm, sivá</t>
  </si>
  <si>
    <t>-165879320</t>
  </si>
  <si>
    <t>34</t>
  </si>
  <si>
    <t>-1083030583</t>
  </si>
  <si>
    <t>35</t>
  </si>
  <si>
    <t>-646553926</t>
  </si>
  <si>
    <t>36</t>
  </si>
  <si>
    <t>577144211</t>
  </si>
  <si>
    <t>Asfaltový betón vrstva obrusná AC 11 O v pruhu š. do 3 m z nemodifik. asfaltu tr. I, po zhutnení hr. 50 mm</t>
  </si>
  <si>
    <t>-573590853</t>
  </si>
  <si>
    <t>37</t>
  </si>
  <si>
    <t>-1476117049</t>
  </si>
  <si>
    <t>38</t>
  </si>
  <si>
    <t>577174331</t>
  </si>
  <si>
    <t>Asfaltový betón vrstva obrusná alebo ložná AC 16 v pruhu š. do 3 m z nemodifik. asfaltu tr. II, po zhutnení hr. 80 mm</t>
  </si>
  <si>
    <t>-2113342572</t>
  </si>
  <si>
    <t>39</t>
  </si>
  <si>
    <t>915059994</t>
  </si>
  <si>
    <t>40</t>
  </si>
  <si>
    <t>567133113</t>
  </si>
  <si>
    <t>Podklad z kameniva spevneného cementom s rozprestretím a zhutnením, CBGM C 5/6, po zhutnení hr. 180 mm</t>
  </si>
  <si>
    <t>823598040</t>
  </si>
  <si>
    <t>41</t>
  </si>
  <si>
    <t>564861113</t>
  </si>
  <si>
    <t>Podklad zo štrkodrviny s rozprestretím a zhutnením, po zhutnení hr. 220 mm</t>
  </si>
  <si>
    <t>-1076468949</t>
  </si>
  <si>
    <t>42</t>
  </si>
  <si>
    <t>899331111</t>
  </si>
  <si>
    <t>Výšková úprava uličného vstupu alebo vpuste do 200 mm zvýšením poklopu</t>
  </si>
  <si>
    <t>1020099171</t>
  </si>
  <si>
    <t>43</t>
  </si>
  <si>
    <t>914001111</t>
  </si>
  <si>
    <t>Osadenie a montáž cestnej zvislej dopravnej značky na stĺpik, stĺp, konzolu alebo objekt</t>
  </si>
  <si>
    <t>-1443505871</t>
  </si>
  <si>
    <t>44</t>
  </si>
  <si>
    <t>404490008400</t>
  </si>
  <si>
    <t>Stĺpik Zn, d 60 mm/1 bm, pre dopravné značky</t>
  </si>
  <si>
    <t>bm</t>
  </si>
  <si>
    <t>-506690848</t>
  </si>
  <si>
    <t>3,0*27</t>
  </si>
  <si>
    <t>45</t>
  </si>
  <si>
    <t>404490008600</t>
  </si>
  <si>
    <t>Krytka stĺpika, d 60 mm, plastová</t>
  </si>
  <si>
    <t>-1391396441</t>
  </si>
  <si>
    <t>46</t>
  </si>
  <si>
    <t>914001211</t>
  </si>
  <si>
    <t>Montáž cestnej zvislej dopravnej značky základnej veľkosti do 1 m2 objímkami na stĺpiky alebo konzoly</t>
  </si>
  <si>
    <t>1195359508</t>
  </si>
  <si>
    <t>52             "na stĺpik</t>
  </si>
  <si>
    <t>1               "na stĺp VO</t>
  </si>
  <si>
    <t>47</t>
  </si>
  <si>
    <t>404410098900</t>
  </si>
  <si>
    <t>Príkazová značka C18 (Koniec príkazu), rozmer 500 mm, fólia RA2, pozinkovaná</t>
  </si>
  <si>
    <t>563507843</t>
  </si>
  <si>
    <t>48</t>
  </si>
  <si>
    <t>404410095900</t>
  </si>
  <si>
    <t>Príkazová značka C8 (Cestička pre cyklistov), rozmer 500 mm, fólia RA2, pozinkovaná</t>
  </si>
  <si>
    <t>228440423</t>
  </si>
  <si>
    <t>49</t>
  </si>
  <si>
    <t>404410123000</t>
  </si>
  <si>
    <t>Informatívna prevádzková značka IP6 (Priechod pre chodcov), rozmer 500x500 mm, fólia RA2, pozinkovaná</t>
  </si>
  <si>
    <t>155520926</t>
  </si>
  <si>
    <t>50</t>
  </si>
  <si>
    <t>404410123200</t>
  </si>
  <si>
    <t>Informatívna prevádzková značka IP7 (Priechod pre cyklistov), rozmer 500x500 mm, fólia RA2, pozinkovaná</t>
  </si>
  <si>
    <t>-1016786723</t>
  </si>
  <si>
    <t>51</t>
  </si>
  <si>
    <t>404410122400</t>
  </si>
  <si>
    <t>Informatívna prevádzková značka IP3b (Jednosmerná premávka), rozmer 500x500 mm, fólia RA2, pozinkovaná</t>
  </si>
  <si>
    <t>-32987545</t>
  </si>
  <si>
    <t>52</t>
  </si>
  <si>
    <t>404410039100</t>
  </si>
  <si>
    <t>Značka upravujúca prednosť P8 (Hlavná cesta), rozmer 500x500 mm, fólia RA2, pozinkovaná</t>
  </si>
  <si>
    <t>179107509</t>
  </si>
  <si>
    <t>53</t>
  </si>
  <si>
    <t>404410037300</t>
  </si>
  <si>
    <t>Značka upravujúca prednosť P1 (Daj prednosť v jazde!), rozmer 900 mm, fólia RA2, pozinkovaná</t>
  </si>
  <si>
    <t>231577998</t>
  </si>
  <si>
    <t>54</t>
  </si>
  <si>
    <t>404410017000</t>
  </si>
  <si>
    <t>Výstražná značka A16 (Cyklisti), rozmer 900 mm, fólia RA2, pozinkovaná</t>
  </si>
  <si>
    <t>1395861396</t>
  </si>
  <si>
    <t>55</t>
  </si>
  <si>
    <t>404410058000</t>
  </si>
  <si>
    <t>Zákazová značka B2 (Zákaz vjazdu všetkých vozidiel), rozmer 700 mm, fólia RA2, pozinkovaná</t>
  </si>
  <si>
    <t>-1678604672</t>
  </si>
  <si>
    <t>56</t>
  </si>
  <si>
    <t>404410102000</t>
  </si>
  <si>
    <t>Príkazová značka C2 (Prikázaný smer jazdy vpravo), rozmer 700 mm, fólia RA2, pozinkovaná</t>
  </si>
  <si>
    <t>506150797</t>
  </si>
  <si>
    <t>57</t>
  </si>
  <si>
    <t>404410125100</t>
  </si>
  <si>
    <t>Informatívna prevádzková značka IP13c (Parkovisko – parkovacie miesta s pozdĺžnym státím), rozmer 500x700 mm, fólia RA2, pozinkovaná</t>
  </si>
  <si>
    <t>463435714</t>
  </si>
  <si>
    <t>58</t>
  </si>
  <si>
    <t>404410124500</t>
  </si>
  <si>
    <t>Informatívna prevádzková značka IP13a (Parkovisko – parkovacie miesta s kolmým státím), rozmer 500x700 mm, fólia RA2, pozinkovaná</t>
  </si>
  <si>
    <t>2132803979</t>
  </si>
  <si>
    <t>59</t>
  </si>
  <si>
    <t>404410126600</t>
  </si>
  <si>
    <t>Informatívna prevádzková značka IP16 (Parkovisko – parkovacie miesta s vyhradeným státím), rozmer 500x700 mm, fólia RA2, pozinkovaná</t>
  </si>
  <si>
    <t>1265455322</t>
  </si>
  <si>
    <t>60</t>
  </si>
  <si>
    <t>404410207100</t>
  </si>
  <si>
    <t>Dodatková tabuľka E1 (Počet), rozmer 500x500 mm, Zn plech so založeným Al okrajovým profilom II. trieda, HIP, 10 rokov</t>
  </si>
  <si>
    <t>1971487518</t>
  </si>
  <si>
    <t>61</t>
  </si>
  <si>
    <t>404410207106</t>
  </si>
  <si>
    <t>Dodatková tabuľka E16d (Počet), rozmer 500x500 mm, Zn plech so založeným Al okrajovým profilom II. trieda, HIP, 10 rokov</t>
  </si>
  <si>
    <t>684159875</t>
  </si>
  <si>
    <t>62</t>
  </si>
  <si>
    <t>404410208600</t>
  </si>
  <si>
    <t>Dodatková tabuľka E7 (Smerová šípka), rozmer 500x150 mm, Zn plech so založeným Al okrajovým profilom II. trieda, HIP, 10 rokov</t>
  </si>
  <si>
    <t>-2068629040</t>
  </si>
  <si>
    <t>63</t>
  </si>
  <si>
    <t>916561111</t>
  </si>
  <si>
    <t>Osadenie záhonového alebo parkového obrubníka betón., do lôžka z bet. pros. tr. C 12/15 s bočnou oporou</t>
  </si>
  <si>
    <t>m</t>
  </si>
  <si>
    <t>1691294187</t>
  </si>
  <si>
    <t>64</t>
  </si>
  <si>
    <t>592170002900</t>
  </si>
  <si>
    <t>Obrubník 1000x50x200 mm, sivá</t>
  </si>
  <si>
    <t>-28678041</t>
  </si>
  <si>
    <t>65</t>
  </si>
  <si>
    <t>917862111</t>
  </si>
  <si>
    <t>Osadenie chodník. obrubníka betónového stojatého do lôžka z betónu prosteho tr. C 12/15 s bočnou oporou</t>
  </si>
  <si>
    <t>-89389331</t>
  </si>
  <si>
    <t>565,0                 "so skosením</t>
  </si>
  <si>
    <t>260,0                 "bez skosenia</t>
  </si>
  <si>
    <t>66</t>
  </si>
  <si>
    <t>592170003800</t>
  </si>
  <si>
    <t>Obrubník cestný so skosením, lxšxv 1000x150x250 mm, sivá</t>
  </si>
  <si>
    <t>442039750</t>
  </si>
  <si>
    <t>67</t>
  </si>
  <si>
    <t>592170003601</t>
  </si>
  <si>
    <t>Obrubník cestný rovný, lxšxv 250x150x250 mm, sivá</t>
  </si>
  <si>
    <t>-1619383601</t>
  </si>
  <si>
    <t>68</t>
  </si>
  <si>
    <t>919726212x</t>
  </si>
  <si>
    <t>Asfaltová zálievka, vrátane materiálu</t>
  </si>
  <si>
    <t>-955706487</t>
  </si>
  <si>
    <t>69</t>
  </si>
  <si>
    <t>113107141</t>
  </si>
  <si>
    <t>Odstránenie krytuv ploche do 200 m2 asfaltového, hr. vrstvy do 50 mm,  -0,09800t</t>
  </si>
  <si>
    <t>2127811268</t>
  </si>
  <si>
    <t>70</t>
  </si>
  <si>
    <t>113107132</t>
  </si>
  <si>
    <t>Odstránenie krytu v ploche do 200 m2 z betónu prostého, hr. vrstvy 150 do 300 mm,  -0,50000t</t>
  </si>
  <si>
    <t>-331111307</t>
  </si>
  <si>
    <t>71</t>
  </si>
  <si>
    <t>113206111</t>
  </si>
  <si>
    <t>Vytrhanie obrúb betónových, s vybúraním lôžka, z krajníkov alebo obrubníkov stojatých,  -0,14500t</t>
  </si>
  <si>
    <t>78466999</t>
  </si>
  <si>
    <t>72</t>
  </si>
  <si>
    <t>966006132</t>
  </si>
  <si>
    <t>Odstránenie značky, pre staničenie a ohraničenie so stĺpikmi s bet. pätkami,  -0,08200t</t>
  </si>
  <si>
    <t>1075100180</t>
  </si>
  <si>
    <t>73</t>
  </si>
  <si>
    <t>966006211</t>
  </si>
  <si>
    <t>Odstránenie (demontáž) zvislej dopravnej značky zo stĺpov, stĺpikov alebo konzol,  -0,00400t</t>
  </si>
  <si>
    <t>2105182592</t>
  </si>
  <si>
    <t>74</t>
  </si>
  <si>
    <t>919735111</t>
  </si>
  <si>
    <t>Rezanie existujúceho asfaltového krytu alebo podkladu hĺbky do 50 mm</t>
  </si>
  <si>
    <t>103218702</t>
  </si>
  <si>
    <t>75</t>
  </si>
  <si>
    <t>979082213</t>
  </si>
  <si>
    <t>Vodorovná doprava sutiny so zložením a hrubým urovnaním na vzdialenosť do 1 km</t>
  </si>
  <si>
    <t>t</t>
  </si>
  <si>
    <t>-1437802793</t>
  </si>
  <si>
    <t>76</t>
  </si>
  <si>
    <t>979082219</t>
  </si>
  <si>
    <t>Príplatok k cene za každý ďalší aj začatý 1 km nad 1 km</t>
  </si>
  <si>
    <t>78853206</t>
  </si>
  <si>
    <t>77</t>
  </si>
  <si>
    <t>979087212</t>
  </si>
  <si>
    <t>Nakladanie na dopravné prostriedky pre vodorovnú dopravu sutiny</t>
  </si>
  <si>
    <t>726472683</t>
  </si>
  <si>
    <t>78</t>
  </si>
  <si>
    <t>979089012</t>
  </si>
  <si>
    <t>Poplatok za skladovanie - betón, tehly, dlaždice (17 01 ), ostatné</t>
  </si>
  <si>
    <t>508583241</t>
  </si>
  <si>
    <t>79</t>
  </si>
  <si>
    <t>998225111</t>
  </si>
  <si>
    <t>Presun hmôt pre pozemnú komunikáciu a letisko s krytom asfaltovým akejkoľvek dĺžky objektu</t>
  </si>
  <si>
    <t>-1718705694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</si>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</sst>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3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4" fontId="25" fillId="6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0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R2" s="235" t="s">
        <v>8</v>
      </c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194" t="s">
        <v>11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25"/>
      <c r="AS4" s="19" t="s">
        <v>12</v>
      </c>
      <c r="BE4" s="26" t="s">
        <v>13</v>
      </c>
      <c r="BS4" s="20" t="s">
        <v>14</v>
      </c>
    </row>
    <row r="5" spans="1:73" ht="14.45" customHeight="1">
      <c r="B5" s="24"/>
      <c r="C5" s="27"/>
      <c r="D5" s="28" t="s">
        <v>15</v>
      </c>
      <c r="E5" s="27"/>
      <c r="F5" s="27"/>
      <c r="G5" s="27"/>
      <c r="H5" s="27"/>
      <c r="I5" s="27"/>
      <c r="J5" s="27"/>
      <c r="K5" s="198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27"/>
      <c r="AQ5" s="25"/>
      <c r="BE5" s="196" t="s">
        <v>16</v>
      </c>
      <c r="BS5" s="20" t="s">
        <v>9</v>
      </c>
    </row>
    <row r="6" spans="1:73" ht="36.950000000000003" customHeight="1">
      <c r="B6" s="24"/>
      <c r="C6" s="27"/>
      <c r="D6" s="30" t="s">
        <v>17</v>
      </c>
      <c r="E6" s="27"/>
      <c r="F6" s="27"/>
      <c r="G6" s="27"/>
      <c r="H6" s="27"/>
      <c r="I6" s="27"/>
      <c r="J6" s="27"/>
      <c r="K6" s="200" t="s">
        <v>18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27"/>
      <c r="AQ6" s="25"/>
      <c r="BE6" s="197"/>
      <c r="BS6" s="20" t="s">
        <v>9</v>
      </c>
    </row>
    <row r="7" spans="1:73" ht="14.45" customHeight="1">
      <c r="B7" s="24"/>
      <c r="C7" s="27"/>
      <c r="D7" s="31" t="s">
        <v>19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20</v>
      </c>
      <c r="AL7" s="27"/>
      <c r="AM7" s="27"/>
      <c r="AN7" s="29" t="s">
        <v>5</v>
      </c>
      <c r="AO7" s="27"/>
      <c r="AP7" s="27"/>
      <c r="AQ7" s="25"/>
      <c r="BE7" s="197"/>
      <c r="BS7" s="20" t="s">
        <v>9</v>
      </c>
    </row>
    <row r="8" spans="1:73" ht="14.45" customHeight="1">
      <c r="B8" s="24"/>
      <c r="C8" s="27"/>
      <c r="D8" s="31" t="s">
        <v>21</v>
      </c>
      <c r="E8" s="27"/>
      <c r="F8" s="27"/>
      <c r="G8" s="27"/>
      <c r="H8" s="27"/>
      <c r="I8" s="27"/>
      <c r="J8" s="27"/>
      <c r="K8" s="29" t="s">
        <v>22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23</v>
      </c>
      <c r="AL8" s="27"/>
      <c r="AM8" s="27"/>
      <c r="AN8" s="32" t="s">
        <v>24</v>
      </c>
      <c r="AO8" s="27"/>
      <c r="AP8" s="27"/>
      <c r="AQ8" s="25"/>
      <c r="BE8" s="197"/>
      <c r="BS8" s="20" t="s">
        <v>9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197"/>
      <c r="BS9" s="20" t="s">
        <v>9</v>
      </c>
    </row>
    <row r="10" spans="1:73" ht="14.45" customHeight="1">
      <c r="B10" s="24"/>
      <c r="C10" s="27"/>
      <c r="D10" s="31" t="s">
        <v>25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26</v>
      </c>
      <c r="AL10" s="27"/>
      <c r="AM10" s="27"/>
      <c r="AN10" s="29" t="s">
        <v>5</v>
      </c>
      <c r="AO10" s="27"/>
      <c r="AP10" s="27"/>
      <c r="AQ10" s="25"/>
      <c r="BE10" s="197"/>
      <c r="BS10" s="20" t="s">
        <v>9</v>
      </c>
    </row>
    <row r="11" spans="1:73" ht="18.399999999999999" customHeight="1">
      <c r="B11" s="24"/>
      <c r="C11" s="27"/>
      <c r="D11" s="27"/>
      <c r="E11" s="29" t="s">
        <v>27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28</v>
      </c>
      <c r="AL11" s="27"/>
      <c r="AM11" s="27"/>
      <c r="AN11" s="29" t="s">
        <v>5</v>
      </c>
      <c r="AO11" s="27"/>
      <c r="AP11" s="27"/>
      <c r="AQ11" s="25"/>
      <c r="BE11" s="197"/>
      <c r="BS11" s="20" t="s">
        <v>9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197"/>
      <c r="BS12" s="20" t="s">
        <v>9</v>
      </c>
    </row>
    <row r="13" spans="1:73" ht="14.45" customHeight="1">
      <c r="B13" s="24"/>
      <c r="C13" s="27"/>
      <c r="D13" s="31" t="s">
        <v>29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26</v>
      </c>
      <c r="AL13" s="27"/>
      <c r="AM13" s="27"/>
      <c r="AN13" s="33" t="s">
        <v>30</v>
      </c>
      <c r="AO13" s="27"/>
      <c r="AP13" s="27"/>
      <c r="AQ13" s="25"/>
      <c r="BE13" s="197"/>
      <c r="BS13" s="20" t="s">
        <v>9</v>
      </c>
    </row>
    <row r="14" spans="1:73">
      <c r="B14" s="24"/>
      <c r="C14" s="27"/>
      <c r="D14" s="27"/>
      <c r="E14" s="201" t="s">
        <v>30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31" t="s">
        <v>28</v>
      </c>
      <c r="AL14" s="27"/>
      <c r="AM14" s="27"/>
      <c r="AN14" s="33" t="s">
        <v>30</v>
      </c>
      <c r="AO14" s="27"/>
      <c r="AP14" s="27"/>
      <c r="AQ14" s="25"/>
      <c r="BE14" s="197"/>
      <c r="BS14" s="20" t="s">
        <v>9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197"/>
      <c r="BS15" s="20" t="s">
        <v>6</v>
      </c>
    </row>
    <row r="16" spans="1:73" ht="14.45" customHeight="1">
      <c r="B16" s="24"/>
      <c r="C16" s="27"/>
      <c r="D16" s="31" t="s">
        <v>31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26</v>
      </c>
      <c r="AL16" s="27"/>
      <c r="AM16" s="27"/>
      <c r="AN16" s="29" t="s">
        <v>5</v>
      </c>
      <c r="AO16" s="27"/>
      <c r="AP16" s="27"/>
      <c r="AQ16" s="25"/>
      <c r="BE16" s="197"/>
      <c r="BS16" s="20" t="s">
        <v>6</v>
      </c>
    </row>
    <row r="17" spans="2:71" ht="18.399999999999999" customHeight="1">
      <c r="B17" s="24"/>
      <c r="C17" s="27"/>
      <c r="D17" s="27"/>
      <c r="E17" s="29" t="s">
        <v>27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28</v>
      </c>
      <c r="AL17" s="27"/>
      <c r="AM17" s="27"/>
      <c r="AN17" s="29" t="s">
        <v>5</v>
      </c>
      <c r="AO17" s="27"/>
      <c r="AP17" s="27"/>
      <c r="AQ17" s="25"/>
      <c r="BE17" s="197"/>
      <c r="BS17" s="20" t="s">
        <v>32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197"/>
      <c r="BS18" s="20" t="s">
        <v>9</v>
      </c>
    </row>
    <row r="19" spans="2:71" ht="14.45" customHeight="1">
      <c r="B19" s="24"/>
      <c r="C19" s="27"/>
      <c r="D19" s="31" t="s">
        <v>33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26</v>
      </c>
      <c r="AL19" s="27"/>
      <c r="AM19" s="27"/>
      <c r="AN19" s="29" t="s">
        <v>5</v>
      </c>
      <c r="AO19" s="27"/>
      <c r="AP19" s="27"/>
      <c r="AQ19" s="25"/>
      <c r="BE19" s="197"/>
      <c r="BS19" s="20" t="s">
        <v>9</v>
      </c>
    </row>
    <row r="20" spans="2:71" ht="18.399999999999999" customHeight="1">
      <c r="B20" s="24"/>
      <c r="C20" s="27"/>
      <c r="D20" s="27"/>
      <c r="E20" s="29" t="s">
        <v>34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28</v>
      </c>
      <c r="AL20" s="27"/>
      <c r="AM20" s="27"/>
      <c r="AN20" s="29" t="s">
        <v>5</v>
      </c>
      <c r="AO20" s="27"/>
      <c r="AP20" s="27"/>
      <c r="AQ20" s="25"/>
      <c r="BE20" s="197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197"/>
    </row>
    <row r="22" spans="2:71">
      <c r="B22" s="24"/>
      <c r="C22" s="27"/>
      <c r="D22" s="31" t="s">
        <v>35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197"/>
    </row>
    <row r="23" spans="2:71" ht="16.5" customHeight="1">
      <c r="B23" s="24"/>
      <c r="C23" s="27"/>
      <c r="D23" s="27"/>
      <c r="E23" s="203" t="s">
        <v>5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7"/>
      <c r="AP23" s="27"/>
      <c r="AQ23" s="25"/>
      <c r="BE23" s="197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197"/>
    </row>
    <row r="25" spans="2:71" ht="6.95" customHeight="1">
      <c r="B25" s="24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5"/>
      <c r="BE25" s="197"/>
    </row>
    <row r="26" spans="2:71" ht="14.45" customHeight="1">
      <c r="B26" s="24"/>
      <c r="C26" s="27"/>
      <c r="D26" s="35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4">
        <f>ROUND(AG87,2)</f>
        <v>0</v>
      </c>
      <c r="AL26" s="199"/>
      <c r="AM26" s="199"/>
      <c r="AN26" s="199"/>
      <c r="AO26" s="199"/>
      <c r="AP26" s="27"/>
      <c r="AQ26" s="25"/>
      <c r="BE26" s="197"/>
    </row>
    <row r="27" spans="2:71" ht="14.45" customHeight="1">
      <c r="B27" s="24"/>
      <c r="C27" s="27"/>
      <c r="D27" s="35" t="s">
        <v>37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4">
        <f>ROUND(AG90,2)</f>
        <v>0</v>
      </c>
      <c r="AL27" s="204"/>
      <c r="AM27" s="204"/>
      <c r="AN27" s="204"/>
      <c r="AO27" s="204"/>
      <c r="AP27" s="27"/>
      <c r="AQ27" s="25"/>
      <c r="BE27" s="197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197"/>
    </row>
    <row r="29" spans="2:71" s="1" customFormat="1" ht="25.9" customHeight="1">
      <c r="B29" s="36"/>
      <c r="C29" s="37"/>
      <c r="D29" s="39" t="s">
        <v>38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05">
        <f>ROUND(AK26+AK27,2)</f>
        <v>0</v>
      </c>
      <c r="AL29" s="206"/>
      <c r="AM29" s="206"/>
      <c r="AN29" s="206"/>
      <c r="AO29" s="206"/>
      <c r="AP29" s="37"/>
      <c r="AQ29" s="38"/>
      <c r="BE29" s="197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197"/>
    </row>
    <row r="31" spans="2:71" s="2" customFormat="1" ht="14.45" customHeight="1">
      <c r="B31" s="41"/>
      <c r="C31" s="42"/>
      <c r="D31" s="43" t="s">
        <v>39</v>
      </c>
      <c r="E31" s="42"/>
      <c r="F31" s="43" t="s">
        <v>40</v>
      </c>
      <c r="G31" s="42"/>
      <c r="H31" s="42"/>
      <c r="I31" s="42"/>
      <c r="J31" s="42"/>
      <c r="K31" s="42"/>
      <c r="L31" s="207">
        <v>0.2</v>
      </c>
      <c r="M31" s="208"/>
      <c r="N31" s="208"/>
      <c r="O31" s="208"/>
      <c r="P31" s="42"/>
      <c r="Q31" s="42"/>
      <c r="R31" s="42"/>
      <c r="S31" s="42"/>
      <c r="T31" s="45" t="s">
        <v>41</v>
      </c>
      <c r="U31" s="42"/>
      <c r="V31" s="42"/>
      <c r="W31" s="209">
        <f>ROUND(AZ87+SUM(CD91:CD95),2)</f>
        <v>0</v>
      </c>
      <c r="X31" s="208"/>
      <c r="Y31" s="208"/>
      <c r="Z31" s="208"/>
      <c r="AA31" s="208"/>
      <c r="AB31" s="208"/>
      <c r="AC31" s="208"/>
      <c r="AD31" s="208"/>
      <c r="AE31" s="208"/>
      <c r="AF31" s="42"/>
      <c r="AG31" s="42"/>
      <c r="AH31" s="42"/>
      <c r="AI31" s="42"/>
      <c r="AJ31" s="42"/>
      <c r="AK31" s="209">
        <f>ROUND(AV87+SUM(BY91:BY95),2)</f>
        <v>0</v>
      </c>
      <c r="AL31" s="208"/>
      <c r="AM31" s="208"/>
      <c r="AN31" s="208"/>
      <c r="AO31" s="208"/>
      <c r="AP31" s="42"/>
      <c r="AQ31" s="46"/>
      <c r="BE31" s="197"/>
    </row>
    <row r="32" spans="2:71" s="2" customFormat="1" ht="14.45" customHeight="1">
      <c r="B32" s="41"/>
      <c r="C32" s="42"/>
      <c r="D32" s="42"/>
      <c r="E32" s="42"/>
      <c r="F32" s="43" t="s">
        <v>42</v>
      </c>
      <c r="G32" s="42"/>
      <c r="H32" s="42"/>
      <c r="I32" s="42"/>
      <c r="J32" s="42"/>
      <c r="K32" s="42"/>
      <c r="L32" s="207">
        <v>0.2</v>
      </c>
      <c r="M32" s="208"/>
      <c r="N32" s="208"/>
      <c r="O32" s="208"/>
      <c r="P32" s="42"/>
      <c r="Q32" s="42"/>
      <c r="R32" s="42"/>
      <c r="S32" s="42"/>
      <c r="T32" s="45" t="s">
        <v>41</v>
      </c>
      <c r="U32" s="42"/>
      <c r="V32" s="42"/>
      <c r="W32" s="209">
        <f>ROUND(BA87+SUM(CE91:CE95),2)</f>
        <v>0</v>
      </c>
      <c r="X32" s="208"/>
      <c r="Y32" s="208"/>
      <c r="Z32" s="208"/>
      <c r="AA32" s="208"/>
      <c r="AB32" s="208"/>
      <c r="AC32" s="208"/>
      <c r="AD32" s="208"/>
      <c r="AE32" s="208"/>
      <c r="AF32" s="42"/>
      <c r="AG32" s="42"/>
      <c r="AH32" s="42"/>
      <c r="AI32" s="42"/>
      <c r="AJ32" s="42"/>
      <c r="AK32" s="209">
        <f>ROUND(AW87+SUM(BZ91:BZ95),2)</f>
        <v>0</v>
      </c>
      <c r="AL32" s="208"/>
      <c r="AM32" s="208"/>
      <c r="AN32" s="208"/>
      <c r="AO32" s="208"/>
      <c r="AP32" s="42"/>
      <c r="AQ32" s="46"/>
      <c r="BE32" s="197"/>
    </row>
    <row r="33" spans="2:57" s="2" customFormat="1" ht="14.45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07">
        <v>0.2</v>
      </c>
      <c r="M33" s="208"/>
      <c r="N33" s="208"/>
      <c r="O33" s="208"/>
      <c r="P33" s="42"/>
      <c r="Q33" s="42"/>
      <c r="R33" s="42"/>
      <c r="S33" s="42"/>
      <c r="T33" s="45" t="s">
        <v>41</v>
      </c>
      <c r="U33" s="42"/>
      <c r="V33" s="42"/>
      <c r="W33" s="209">
        <f>ROUND(BB87+SUM(CF91:CF95),2)</f>
        <v>0</v>
      </c>
      <c r="X33" s="208"/>
      <c r="Y33" s="208"/>
      <c r="Z33" s="208"/>
      <c r="AA33" s="208"/>
      <c r="AB33" s="208"/>
      <c r="AC33" s="208"/>
      <c r="AD33" s="208"/>
      <c r="AE33" s="208"/>
      <c r="AF33" s="42"/>
      <c r="AG33" s="42"/>
      <c r="AH33" s="42"/>
      <c r="AI33" s="42"/>
      <c r="AJ33" s="42"/>
      <c r="AK33" s="209">
        <v>0</v>
      </c>
      <c r="AL33" s="208"/>
      <c r="AM33" s="208"/>
      <c r="AN33" s="208"/>
      <c r="AO33" s="208"/>
      <c r="AP33" s="42"/>
      <c r="AQ33" s="46"/>
      <c r="BE33" s="197"/>
    </row>
    <row r="34" spans="2:57" s="2" customFormat="1" ht="14.45" hidden="1" customHeight="1">
      <c r="B34" s="41"/>
      <c r="C34" s="42"/>
      <c r="D34" s="42"/>
      <c r="E34" s="42"/>
      <c r="F34" s="43" t="s">
        <v>44</v>
      </c>
      <c r="G34" s="42"/>
      <c r="H34" s="42"/>
      <c r="I34" s="42"/>
      <c r="J34" s="42"/>
      <c r="K34" s="42"/>
      <c r="L34" s="207">
        <v>0.2</v>
      </c>
      <c r="M34" s="208"/>
      <c r="N34" s="208"/>
      <c r="O34" s="208"/>
      <c r="P34" s="42"/>
      <c r="Q34" s="42"/>
      <c r="R34" s="42"/>
      <c r="S34" s="42"/>
      <c r="T34" s="45" t="s">
        <v>41</v>
      </c>
      <c r="U34" s="42"/>
      <c r="V34" s="42"/>
      <c r="W34" s="209">
        <f>ROUND(BC87+SUM(CG91:CG95),2)</f>
        <v>0</v>
      </c>
      <c r="X34" s="208"/>
      <c r="Y34" s="208"/>
      <c r="Z34" s="208"/>
      <c r="AA34" s="208"/>
      <c r="AB34" s="208"/>
      <c r="AC34" s="208"/>
      <c r="AD34" s="208"/>
      <c r="AE34" s="208"/>
      <c r="AF34" s="42"/>
      <c r="AG34" s="42"/>
      <c r="AH34" s="42"/>
      <c r="AI34" s="42"/>
      <c r="AJ34" s="42"/>
      <c r="AK34" s="209">
        <v>0</v>
      </c>
      <c r="AL34" s="208"/>
      <c r="AM34" s="208"/>
      <c r="AN34" s="208"/>
      <c r="AO34" s="208"/>
      <c r="AP34" s="42"/>
      <c r="AQ34" s="46"/>
      <c r="BE34" s="197"/>
    </row>
    <row r="35" spans="2:57" s="2" customFormat="1" ht="14.45" hidden="1" customHeight="1">
      <c r="B35" s="41"/>
      <c r="C35" s="42"/>
      <c r="D35" s="42"/>
      <c r="E35" s="42"/>
      <c r="F35" s="43" t="s">
        <v>45</v>
      </c>
      <c r="G35" s="42"/>
      <c r="H35" s="42"/>
      <c r="I35" s="42"/>
      <c r="J35" s="42"/>
      <c r="K35" s="42"/>
      <c r="L35" s="207">
        <v>0</v>
      </c>
      <c r="M35" s="208"/>
      <c r="N35" s="208"/>
      <c r="O35" s="208"/>
      <c r="P35" s="42"/>
      <c r="Q35" s="42"/>
      <c r="R35" s="42"/>
      <c r="S35" s="42"/>
      <c r="T35" s="45" t="s">
        <v>41</v>
      </c>
      <c r="U35" s="42"/>
      <c r="V35" s="42"/>
      <c r="W35" s="209">
        <f>ROUND(BD87+SUM(CH91:CH95),2)</f>
        <v>0</v>
      </c>
      <c r="X35" s="208"/>
      <c r="Y35" s="208"/>
      <c r="Z35" s="208"/>
      <c r="AA35" s="208"/>
      <c r="AB35" s="208"/>
      <c r="AC35" s="208"/>
      <c r="AD35" s="208"/>
      <c r="AE35" s="208"/>
      <c r="AF35" s="42"/>
      <c r="AG35" s="42"/>
      <c r="AH35" s="42"/>
      <c r="AI35" s="42"/>
      <c r="AJ35" s="42"/>
      <c r="AK35" s="209">
        <v>0</v>
      </c>
      <c r="AL35" s="208"/>
      <c r="AM35" s="208"/>
      <c r="AN35" s="208"/>
      <c r="AO35" s="208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46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47</v>
      </c>
      <c r="U37" s="49"/>
      <c r="V37" s="49"/>
      <c r="W37" s="49"/>
      <c r="X37" s="210" t="s">
        <v>48</v>
      </c>
      <c r="Y37" s="211"/>
      <c r="Z37" s="211"/>
      <c r="AA37" s="211"/>
      <c r="AB37" s="211"/>
      <c r="AC37" s="49"/>
      <c r="AD37" s="49"/>
      <c r="AE37" s="49"/>
      <c r="AF37" s="49"/>
      <c r="AG37" s="49"/>
      <c r="AH37" s="49"/>
      <c r="AI37" s="49"/>
      <c r="AJ37" s="49"/>
      <c r="AK37" s="212">
        <f>SUM(AK29:AK35)</f>
        <v>0</v>
      </c>
      <c r="AL37" s="211"/>
      <c r="AM37" s="211"/>
      <c r="AN37" s="211"/>
      <c r="AO37" s="213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 ht="13.5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 ht="13.5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>
      <c r="B49" s="36"/>
      <c r="C49" s="37"/>
      <c r="D49" s="51" t="s">
        <v>49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50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 ht="13.5">
      <c r="B50" s="24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5"/>
    </row>
    <row r="51" spans="2:43" ht="13.5">
      <c r="B51" s="24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5"/>
    </row>
    <row r="52" spans="2:43" ht="13.5">
      <c r="B52" s="24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5"/>
    </row>
    <row r="53" spans="2:43" ht="13.5">
      <c r="B53" s="24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5"/>
    </row>
    <row r="54" spans="2:43" ht="13.5">
      <c r="B54" s="24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5"/>
    </row>
    <row r="55" spans="2:43" ht="13.5">
      <c r="B55" s="24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5"/>
    </row>
    <row r="56" spans="2:43" ht="13.5">
      <c r="B56" s="24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5"/>
    </row>
    <row r="57" spans="2:43" ht="13.5">
      <c r="B57" s="24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5"/>
    </row>
    <row r="58" spans="2:43" s="1" customFormat="1">
      <c r="B58" s="36"/>
      <c r="C58" s="37"/>
      <c r="D58" s="56" t="s">
        <v>51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52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51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52</v>
      </c>
      <c r="AN58" s="57"/>
      <c r="AO58" s="59"/>
      <c r="AP58" s="37"/>
      <c r="AQ58" s="38"/>
    </row>
    <row r="59" spans="2:43" ht="13.5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>
      <c r="B60" s="36"/>
      <c r="C60" s="37"/>
      <c r="D60" s="51" t="s">
        <v>53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54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 ht="13.5">
      <c r="B61" s="24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5"/>
    </row>
    <row r="62" spans="2:43" ht="13.5">
      <c r="B62" s="24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5"/>
    </row>
    <row r="63" spans="2:43" ht="13.5">
      <c r="B63" s="24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5"/>
    </row>
    <row r="64" spans="2:43" ht="13.5">
      <c r="B64" s="24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5"/>
    </row>
    <row r="65" spans="2:43" ht="13.5">
      <c r="B65" s="24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5"/>
    </row>
    <row r="66" spans="2:43" ht="13.5">
      <c r="B66" s="24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5"/>
    </row>
    <row r="67" spans="2:43" ht="13.5">
      <c r="B67" s="24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5"/>
    </row>
    <row r="68" spans="2:43" ht="13.5">
      <c r="B68" s="24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5"/>
    </row>
    <row r="69" spans="2:43" s="1" customFormat="1">
      <c r="B69" s="36"/>
      <c r="C69" s="37"/>
      <c r="D69" s="56" t="s">
        <v>51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52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51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52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4" t="s">
        <v>55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38"/>
    </row>
    <row r="77" spans="2:43" s="3" customFormat="1" ht="14.45" customHeight="1">
      <c r="B77" s="66"/>
      <c r="C77" s="31" t="s">
        <v>15</v>
      </c>
      <c r="D77" s="67"/>
      <c r="E77" s="67"/>
      <c r="F77" s="67"/>
      <c r="G77" s="67"/>
      <c r="H77" s="67"/>
      <c r="I77" s="67"/>
      <c r="J77" s="67"/>
      <c r="K77" s="67"/>
      <c r="L77" s="67">
        <f>K5</f>
        <v>0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214" t="str">
        <f>K6</f>
        <v>Cyklistická cesta Senec - úsek  Hečkova ulica</v>
      </c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>
      <c r="B80" s="36"/>
      <c r="C80" s="31" t="s">
        <v>21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Senec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23</v>
      </c>
      <c r="AJ80" s="37"/>
      <c r="AK80" s="37"/>
      <c r="AL80" s="37"/>
      <c r="AM80" s="74" t="str">
        <f>IF(AN8= "","",AN8)</f>
        <v>8. 2. 2018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>
      <c r="B82" s="36"/>
      <c r="C82" s="31" t="s">
        <v>25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 xml:space="preserve"> 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31</v>
      </c>
      <c r="AJ82" s="37"/>
      <c r="AK82" s="37"/>
      <c r="AL82" s="37"/>
      <c r="AM82" s="216" t="str">
        <f>IF(E17="","",E17)</f>
        <v xml:space="preserve"> </v>
      </c>
      <c r="AN82" s="216"/>
      <c r="AO82" s="216"/>
      <c r="AP82" s="216"/>
      <c r="AQ82" s="38"/>
      <c r="AS82" s="217" t="s">
        <v>56</v>
      </c>
      <c r="AT82" s="218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>
      <c r="B83" s="36"/>
      <c r="C83" s="31" t="s">
        <v>29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33</v>
      </c>
      <c r="AJ83" s="37"/>
      <c r="AK83" s="37"/>
      <c r="AL83" s="37"/>
      <c r="AM83" s="216" t="str">
        <f>IF(E20="","",E20)</f>
        <v>Ing. Viktor Neumann</v>
      </c>
      <c r="AN83" s="216"/>
      <c r="AO83" s="216"/>
      <c r="AP83" s="216"/>
      <c r="AQ83" s="38"/>
      <c r="AS83" s="219"/>
      <c r="AT83" s="220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19"/>
      <c r="AT84" s="220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21" t="s">
        <v>57</v>
      </c>
      <c r="D85" s="222"/>
      <c r="E85" s="222"/>
      <c r="F85" s="222"/>
      <c r="G85" s="222"/>
      <c r="H85" s="76"/>
      <c r="I85" s="223" t="s">
        <v>58</v>
      </c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3" t="s">
        <v>59</v>
      </c>
      <c r="AH85" s="222"/>
      <c r="AI85" s="222"/>
      <c r="AJ85" s="222"/>
      <c r="AK85" s="222"/>
      <c r="AL85" s="222"/>
      <c r="AM85" s="222"/>
      <c r="AN85" s="223" t="s">
        <v>60</v>
      </c>
      <c r="AO85" s="222"/>
      <c r="AP85" s="224"/>
      <c r="AQ85" s="38"/>
      <c r="AS85" s="77" t="s">
        <v>61</v>
      </c>
      <c r="AT85" s="78" t="s">
        <v>62</v>
      </c>
      <c r="AU85" s="78" t="s">
        <v>63</v>
      </c>
      <c r="AV85" s="78" t="s">
        <v>64</v>
      </c>
      <c r="AW85" s="78" t="s">
        <v>65</v>
      </c>
      <c r="AX85" s="78" t="s">
        <v>66</v>
      </c>
      <c r="AY85" s="78" t="s">
        <v>67</v>
      </c>
      <c r="AZ85" s="78" t="s">
        <v>68</v>
      </c>
      <c r="BA85" s="78" t="s">
        <v>69</v>
      </c>
      <c r="BB85" s="78" t="s">
        <v>70</v>
      </c>
      <c r="BC85" s="78" t="s">
        <v>71</v>
      </c>
      <c r="BD85" s="79" t="s">
        <v>72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73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32">
        <f>ROUND(AG88,2)</f>
        <v>0</v>
      </c>
      <c r="AH87" s="232"/>
      <c r="AI87" s="232"/>
      <c r="AJ87" s="232"/>
      <c r="AK87" s="232"/>
      <c r="AL87" s="232"/>
      <c r="AM87" s="232"/>
      <c r="AN87" s="233">
        <f>SUM(AG87,AT87)</f>
        <v>0</v>
      </c>
      <c r="AO87" s="233"/>
      <c r="AP87" s="233"/>
      <c r="AQ87" s="72"/>
      <c r="AS87" s="83">
        <f>ROUND(AS88,2)</f>
        <v>0</v>
      </c>
      <c r="AT87" s="84">
        <f>ROUND(SUM(AV87:AW87),2)</f>
        <v>0</v>
      </c>
      <c r="AU87" s="85">
        <f>ROUND(AU88,5)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ROUND(AZ88,2)</f>
        <v>0</v>
      </c>
      <c r="BA87" s="84">
        <f>ROUND(BA88,2)</f>
        <v>0</v>
      </c>
      <c r="BB87" s="84">
        <f>ROUND(BB88,2)</f>
        <v>0</v>
      </c>
      <c r="BC87" s="84">
        <f>ROUND(BC88,2)</f>
        <v>0</v>
      </c>
      <c r="BD87" s="86">
        <f>ROUND(BD88,2)</f>
        <v>0</v>
      </c>
      <c r="BS87" s="87" t="s">
        <v>74</v>
      </c>
      <c r="BT87" s="87" t="s">
        <v>75</v>
      </c>
      <c r="BU87" s="88" t="s">
        <v>76</v>
      </c>
      <c r="BV87" s="87" t="s">
        <v>77</v>
      </c>
      <c r="BW87" s="87" t="s">
        <v>78</v>
      </c>
      <c r="BX87" s="87" t="s">
        <v>79</v>
      </c>
    </row>
    <row r="88" spans="1:89" s="5" customFormat="1" ht="16.5" customHeight="1">
      <c r="A88" s="89" t="s">
        <v>80</v>
      </c>
      <c r="B88" s="90"/>
      <c r="C88" s="91"/>
      <c r="D88" s="227" t="s">
        <v>81</v>
      </c>
      <c r="E88" s="227"/>
      <c r="F88" s="227"/>
      <c r="G88" s="227"/>
      <c r="H88" s="227"/>
      <c r="I88" s="92"/>
      <c r="J88" s="227" t="s">
        <v>82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5">
        <f>'SO - Hečkova ulica'!M30</f>
        <v>0</v>
      </c>
      <c r="AH88" s="226"/>
      <c r="AI88" s="226"/>
      <c r="AJ88" s="226"/>
      <c r="AK88" s="226"/>
      <c r="AL88" s="226"/>
      <c r="AM88" s="226"/>
      <c r="AN88" s="225">
        <f>SUM(AG88,AT88)</f>
        <v>0</v>
      </c>
      <c r="AO88" s="226"/>
      <c r="AP88" s="226"/>
      <c r="AQ88" s="93"/>
      <c r="AS88" s="94">
        <f>'SO - Hečkova ulica'!M28</f>
        <v>0</v>
      </c>
      <c r="AT88" s="95">
        <f>ROUND(SUM(AV88:AW88),2)</f>
        <v>0</v>
      </c>
      <c r="AU88" s="96">
        <f>'SO - Hečkova ulica'!W128</f>
        <v>0</v>
      </c>
      <c r="AV88" s="95">
        <f>'SO - Hečkova ulica'!M32</f>
        <v>0</v>
      </c>
      <c r="AW88" s="95">
        <f>'SO - Hečkova ulica'!M33</f>
        <v>0</v>
      </c>
      <c r="AX88" s="95">
        <f>'SO - Hečkova ulica'!M34</f>
        <v>0</v>
      </c>
      <c r="AY88" s="95">
        <f>'SO - Hečkova ulica'!M35</f>
        <v>0</v>
      </c>
      <c r="AZ88" s="95">
        <f>'SO - Hečkova ulica'!H32</f>
        <v>0</v>
      </c>
      <c r="BA88" s="95">
        <f>'SO - Hečkova ulica'!H33</f>
        <v>0</v>
      </c>
      <c r="BB88" s="95">
        <f>'SO - Hečkova ulica'!H34</f>
        <v>0</v>
      </c>
      <c r="BC88" s="95">
        <f>'SO - Hečkova ulica'!H35</f>
        <v>0</v>
      </c>
      <c r="BD88" s="97">
        <f>'SO - Hečkova ulica'!H36</f>
        <v>0</v>
      </c>
      <c r="BT88" s="98" t="s">
        <v>83</v>
      </c>
      <c r="BV88" s="98" t="s">
        <v>77</v>
      </c>
      <c r="BW88" s="98" t="s">
        <v>84</v>
      </c>
      <c r="BX88" s="98" t="s">
        <v>78</v>
      </c>
    </row>
    <row r="89" spans="1:89" ht="13.5">
      <c r="B89" s="2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5"/>
    </row>
    <row r="90" spans="1:89" s="1" customFormat="1" ht="30" customHeight="1">
      <c r="B90" s="36"/>
      <c r="C90" s="81" t="s">
        <v>85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33">
        <f>ROUND(SUM(AG91:AG94),2)</f>
        <v>0</v>
      </c>
      <c r="AH90" s="233"/>
      <c r="AI90" s="233"/>
      <c r="AJ90" s="233"/>
      <c r="AK90" s="233"/>
      <c r="AL90" s="233"/>
      <c r="AM90" s="233"/>
      <c r="AN90" s="233">
        <f>ROUND(SUM(AN91:AN94),2)</f>
        <v>0</v>
      </c>
      <c r="AO90" s="233"/>
      <c r="AP90" s="233"/>
      <c r="AQ90" s="38"/>
      <c r="AS90" s="77" t="s">
        <v>86</v>
      </c>
      <c r="AT90" s="78" t="s">
        <v>87</v>
      </c>
      <c r="AU90" s="78" t="s">
        <v>39</v>
      </c>
      <c r="AV90" s="79" t="s">
        <v>62</v>
      </c>
    </row>
    <row r="91" spans="1:89" s="1" customFormat="1" ht="19.899999999999999" customHeight="1">
      <c r="B91" s="36"/>
      <c r="C91" s="37"/>
      <c r="D91" s="99" t="s">
        <v>88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28">
        <f>ROUND(AG87*AS91,2)</f>
        <v>0</v>
      </c>
      <c r="AH91" s="229"/>
      <c r="AI91" s="229"/>
      <c r="AJ91" s="229"/>
      <c r="AK91" s="229"/>
      <c r="AL91" s="229"/>
      <c r="AM91" s="229"/>
      <c r="AN91" s="229">
        <f>ROUND(AG91+AV91,2)</f>
        <v>0</v>
      </c>
      <c r="AO91" s="229"/>
      <c r="AP91" s="229"/>
      <c r="AQ91" s="38"/>
      <c r="AS91" s="100">
        <v>0</v>
      </c>
      <c r="AT91" s="101" t="s">
        <v>89</v>
      </c>
      <c r="AU91" s="101" t="s">
        <v>40</v>
      </c>
      <c r="AV91" s="102">
        <f>ROUND(IF(AU91="základná",AG91*L31,IF(AU91="znížená",AG91*L32,0)),2)</f>
        <v>0</v>
      </c>
      <c r="BV91" s="20" t="s">
        <v>90</v>
      </c>
      <c r="BY91" s="103">
        <f>IF(AU91="základná",AV91,0)</f>
        <v>0</v>
      </c>
      <c r="BZ91" s="103">
        <f>IF(AU91="znížená",AV91,0)</f>
        <v>0</v>
      </c>
      <c r="CA91" s="103">
        <v>0</v>
      </c>
      <c r="CB91" s="103">
        <v>0</v>
      </c>
      <c r="CC91" s="103">
        <v>0</v>
      </c>
      <c r="CD91" s="103">
        <f>IF(AU91="základná",AG91,0)</f>
        <v>0</v>
      </c>
      <c r="CE91" s="103">
        <f>IF(AU91="znížená",AG91,0)</f>
        <v>0</v>
      </c>
      <c r="CF91" s="103">
        <f>IF(AU91="zákl. prenesená",AG91,0)</f>
        <v>0</v>
      </c>
      <c r="CG91" s="103">
        <f>IF(AU91="zníž. prenesená",AG91,0)</f>
        <v>0</v>
      </c>
      <c r="CH91" s="103">
        <f>IF(AU91="nulová",AG91,0)</f>
        <v>0</v>
      </c>
      <c r="CI91" s="20">
        <f>IF(AU91="základná",1,IF(AU91="znížená",2,IF(AU91="zákl. prenesená",4,IF(AU91="zníž. prenesená",5,3))))</f>
        <v>1</v>
      </c>
      <c r="CJ91" s="20">
        <f>IF(AT91="stavebná časť",1,IF(8891="investičná časť",2,3))</f>
        <v>1</v>
      </c>
      <c r="CK91" s="20" t="str">
        <f>IF(D91="Vyplň vlastné","","x")</f>
        <v>x</v>
      </c>
    </row>
    <row r="92" spans="1:89" s="1" customFormat="1" ht="19.899999999999999" customHeight="1">
      <c r="B92" s="36"/>
      <c r="C92" s="37"/>
      <c r="D92" s="230" t="s">
        <v>91</v>
      </c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37"/>
      <c r="AD92" s="37"/>
      <c r="AE92" s="37"/>
      <c r="AF92" s="37"/>
      <c r="AG92" s="228">
        <f>AG87*AS92</f>
        <v>0</v>
      </c>
      <c r="AH92" s="229"/>
      <c r="AI92" s="229"/>
      <c r="AJ92" s="229"/>
      <c r="AK92" s="229"/>
      <c r="AL92" s="229"/>
      <c r="AM92" s="229"/>
      <c r="AN92" s="229">
        <f>AG92+AV92</f>
        <v>0</v>
      </c>
      <c r="AO92" s="229"/>
      <c r="AP92" s="229"/>
      <c r="AQ92" s="38"/>
      <c r="AS92" s="104">
        <v>0</v>
      </c>
      <c r="AT92" s="105" t="s">
        <v>89</v>
      </c>
      <c r="AU92" s="105" t="s">
        <v>40</v>
      </c>
      <c r="AV92" s="106">
        <f>ROUND(IF(AU92="nulová",0,IF(OR(AU92="základná",AU92="zákl. prenesená"),AG92*L31,AG92*L32)),2)</f>
        <v>0</v>
      </c>
      <c r="BV92" s="20" t="s">
        <v>92</v>
      </c>
      <c r="BY92" s="103">
        <f>IF(AU92="základná",AV92,0)</f>
        <v>0</v>
      </c>
      <c r="BZ92" s="103">
        <f>IF(AU92="znížená",AV92,0)</f>
        <v>0</v>
      </c>
      <c r="CA92" s="103">
        <f>IF(AU92="zákl. prenesená",AV92,0)</f>
        <v>0</v>
      </c>
      <c r="CB92" s="103">
        <f>IF(AU92="zníž. prenesená",AV92,0)</f>
        <v>0</v>
      </c>
      <c r="CC92" s="103">
        <f>IF(AU92="nulová",AV92,0)</f>
        <v>0</v>
      </c>
      <c r="CD92" s="103">
        <f>IF(AU92="základná",AG92,0)</f>
        <v>0</v>
      </c>
      <c r="CE92" s="103">
        <f>IF(AU92="znížená",AG92,0)</f>
        <v>0</v>
      </c>
      <c r="CF92" s="103">
        <f>IF(AU92="zákl. prenesená",AG92,0)</f>
        <v>0</v>
      </c>
      <c r="CG92" s="103">
        <f>IF(AU92="zníž. prenesená",AG92,0)</f>
        <v>0</v>
      </c>
      <c r="CH92" s="103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/>
      </c>
    </row>
    <row r="93" spans="1:89" s="1" customFormat="1" ht="19.899999999999999" customHeight="1">
      <c r="B93" s="36"/>
      <c r="C93" s="37"/>
      <c r="D93" s="230" t="s">
        <v>91</v>
      </c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37"/>
      <c r="AD93" s="37"/>
      <c r="AE93" s="37"/>
      <c r="AF93" s="37"/>
      <c r="AG93" s="228">
        <f>AG87*AS93</f>
        <v>0</v>
      </c>
      <c r="AH93" s="229"/>
      <c r="AI93" s="229"/>
      <c r="AJ93" s="229"/>
      <c r="AK93" s="229"/>
      <c r="AL93" s="229"/>
      <c r="AM93" s="229"/>
      <c r="AN93" s="229">
        <f>AG93+AV93</f>
        <v>0</v>
      </c>
      <c r="AO93" s="229"/>
      <c r="AP93" s="229"/>
      <c r="AQ93" s="38"/>
      <c r="AS93" s="104">
        <v>0</v>
      </c>
      <c r="AT93" s="105" t="s">
        <v>89</v>
      </c>
      <c r="AU93" s="105" t="s">
        <v>40</v>
      </c>
      <c r="AV93" s="106">
        <f>ROUND(IF(AU93="nulová",0,IF(OR(AU93="základná",AU93="zákl. prenesená"),AG93*L31,AG93*L32)),2)</f>
        <v>0</v>
      </c>
      <c r="BV93" s="20" t="s">
        <v>92</v>
      </c>
      <c r="BY93" s="103">
        <f>IF(AU93="základná",AV93,0)</f>
        <v>0</v>
      </c>
      <c r="BZ93" s="103">
        <f>IF(AU93="znížená",AV93,0)</f>
        <v>0</v>
      </c>
      <c r="CA93" s="103">
        <f>IF(AU93="zákl. prenesená",AV93,0)</f>
        <v>0</v>
      </c>
      <c r="CB93" s="103">
        <f>IF(AU93="zníž. prenesená",AV93,0)</f>
        <v>0</v>
      </c>
      <c r="CC93" s="103">
        <f>IF(AU93="nulová",AV93,0)</f>
        <v>0</v>
      </c>
      <c r="CD93" s="103">
        <f>IF(AU93="základná",AG93,0)</f>
        <v>0</v>
      </c>
      <c r="CE93" s="103">
        <f>IF(AU93="znížená",AG93,0)</f>
        <v>0</v>
      </c>
      <c r="CF93" s="103">
        <f>IF(AU93="zákl. prenesená",AG93,0)</f>
        <v>0</v>
      </c>
      <c r="CG93" s="103">
        <f>IF(AU93="zníž. prenesená",AG93,0)</f>
        <v>0</v>
      </c>
      <c r="CH93" s="103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pans="1:89" s="1" customFormat="1" ht="19.899999999999999" customHeight="1">
      <c r="B94" s="36"/>
      <c r="C94" s="37"/>
      <c r="D94" s="230" t="s">
        <v>91</v>
      </c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37"/>
      <c r="AD94" s="37"/>
      <c r="AE94" s="37"/>
      <c r="AF94" s="37"/>
      <c r="AG94" s="228">
        <f>AG87*AS94</f>
        <v>0</v>
      </c>
      <c r="AH94" s="229"/>
      <c r="AI94" s="229"/>
      <c r="AJ94" s="229"/>
      <c r="AK94" s="229"/>
      <c r="AL94" s="229"/>
      <c r="AM94" s="229"/>
      <c r="AN94" s="229">
        <f>AG94+AV94</f>
        <v>0</v>
      </c>
      <c r="AO94" s="229"/>
      <c r="AP94" s="229"/>
      <c r="AQ94" s="38"/>
      <c r="AS94" s="107">
        <v>0</v>
      </c>
      <c r="AT94" s="108" t="s">
        <v>89</v>
      </c>
      <c r="AU94" s="108" t="s">
        <v>40</v>
      </c>
      <c r="AV94" s="109">
        <f>ROUND(IF(AU94="nulová",0,IF(OR(AU94="základná",AU94="zákl. prenesená"),AG94*L31,AG94*L32)),2)</f>
        <v>0</v>
      </c>
      <c r="BV94" s="20" t="s">
        <v>92</v>
      </c>
      <c r="BY94" s="103">
        <f>IF(AU94="základná",AV94,0)</f>
        <v>0</v>
      </c>
      <c r="BZ94" s="103">
        <f>IF(AU94="znížená",AV94,0)</f>
        <v>0</v>
      </c>
      <c r="CA94" s="103">
        <f>IF(AU94="zákl. prenesená",AV94,0)</f>
        <v>0</v>
      </c>
      <c r="CB94" s="103">
        <f>IF(AU94="zníž. prenesená",AV94,0)</f>
        <v>0</v>
      </c>
      <c r="CC94" s="103">
        <f>IF(AU94="nulová",AV94,0)</f>
        <v>0</v>
      </c>
      <c r="CD94" s="103">
        <f>IF(AU94="základná",AG94,0)</f>
        <v>0</v>
      </c>
      <c r="CE94" s="103">
        <f>IF(AU94="znížená",AG94,0)</f>
        <v>0</v>
      </c>
      <c r="CF94" s="103">
        <f>IF(AU94="zákl. prenesená",AG94,0)</f>
        <v>0</v>
      </c>
      <c r="CG94" s="103">
        <f>IF(AU94="zníž. prenesená",AG94,0)</f>
        <v>0</v>
      </c>
      <c r="CH94" s="103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pans="1:89" s="1" customFormat="1" ht="10.9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8"/>
    </row>
    <row r="96" spans="1:89" s="1" customFormat="1" ht="30" customHeight="1">
      <c r="B96" s="36"/>
      <c r="C96" s="110" t="s">
        <v>93</v>
      </c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234">
        <f>ROUND(AG87+AG90,2)</f>
        <v>0</v>
      </c>
      <c r="AH96" s="234"/>
      <c r="AI96" s="234"/>
      <c r="AJ96" s="234"/>
      <c r="AK96" s="234"/>
      <c r="AL96" s="234"/>
      <c r="AM96" s="234"/>
      <c r="AN96" s="234">
        <f>AN87+AN90</f>
        <v>0</v>
      </c>
      <c r="AO96" s="234"/>
      <c r="AP96" s="234"/>
      <c r="AQ96" s="38"/>
    </row>
    <row r="97" spans="2:43" s="1" customFormat="1" ht="6.95" customHeight="1"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2"/>
    </row>
  </sheetData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 - Hečkova ulica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5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2"/>
      <c r="B1" s="13"/>
      <c r="C1" s="13"/>
      <c r="D1" s="14" t="s">
        <v>1</v>
      </c>
      <c r="E1" s="13"/>
      <c r="F1" s="15" t="s">
        <v>94</v>
      </c>
      <c r="G1" s="15"/>
      <c r="H1" s="282" t="s">
        <v>95</v>
      </c>
      <c r="I1" s="282"/>
      <c r="J1" s="282"/>
      <c r="K1" s="282"/>
      <c r="L1" s="15" t="s">
        <v>96</v>
      </c>
      <c r="M1" s="13"/>
      <c r="N1" s="13"/>
      <c r="O1" s="14" t="s">
        <v>97</v>
      </c>
      <c r="P1" s="13"/>
      <c r="Q1" s="13"/>
      <c r="R1" s="13"/>
      <c r="S1" s="15" t="s">
        <v>98</v>
      </c>
      <c r="T1" s="15"/>
      <c r="U1" s="112"/>
      <c r="V1" s="112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235" t="s">
        <v>8</v>
      </c>
      <c r="T2" s="236"/>
      <c r="U2" s="236"/>
      <c r="V2" s="236"/>
      <c r="W2" s="236"/>
      <c r="X2" s="236"/>
      <c r="Y2" s="236"/>
      <c r="Z2" s="236"/>
      <c r="AA2" s="236"/>
      <c r="AB2" s="236"/>
      <c r="AC2" s="236"/>
      <c r="AT2" s="20" t="s">
        <v>84</v>
      </c>
      <c r="AZ2" s="113" t="s">
        <v>99</v>
      </c>
      <c r="BA2" s="113" t="s">
        <v>5</v>
      </c>
      <c r="BB2" s="113" t="s">
        <v>5</v>
      </c>
      <c r="BC2" s="113" t="s">
        <v>100</v>
      </c>
      <c r="BD2" s="113" t="s">
        <v>101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  <c r="AZ3" s="113" t="s">
        <v>102</v>
      </c>
      <c r="BA3" s="113" t="s">
        <v>5</v>
      </c>
      <c r="BB3" s="113" t="s">
        <v>5</v>
      </c>
      <c r="BC3" s="113" t="s">
        <v>103</v>
      </c>
      <c r="BD3" s="113" t="s">
        <v>101</v>
      </c>
    </row>
    <row r="4" spans="1:66" ht="36.950000000000003" customHeight="1">
      <c r="B4" s="24"/>
      <c r="C4" s="194" t="s">
        <v>104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5"/>
      <c r="T4" s="19" t="s">
        <v>12</v>
      </c>
      <c r="AT4" s="20" t="s">
        <v>6</v>
      </c>
      <c r="AZ4" s="113" t="s">
        <v>105</v>
      </c>
      <c r="BA4" s="113" t="s">
        <v>5</v>
      </c>
      <c r="BB4" s="113" t="s">
        <v>5</v>
      </c>
      <c r="BC4" s="113" t="s">
        <v>106</v>
      </c>
      <c r="BD4" s="113" t="s">
        <v>101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  <c r="AZ5" s="113" t="s">
        <v>107</v>
      </c>
      <c r="BA5" s="113" t="s">
        <v>5</v>
      </c>
      <c r="BB5" s="113" t="s">
        <v>5</v>
      </c>
      <c r="BC5" s="113" t="s">
        <v>108</v>
      </c>
      <c r="BD5" s="113" t="s">
        <v>101</v>
      </c>
    </row>
    <row r="6" spans="1:66" ht="25.35" customHeight="1">
      <c r="B6" s="24"/>
      <c r="C6" s="27"/>
      <c r="D6" s="31" t="s">
        <v>17</v>
      </c>
      <c r="E6" s="27"/>
      <c r="F6" s="237" t="str">
        <f>'Rekapitulácia stavby'!K6</f>
        <v>Cyklistická cesta Senec - úsek  Hečkova ulica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7"/>
      <c r="R6" s="25"/>
      <c r="AZ6" s="113" t="s">
        <v>109</v>
      </c>
      <c r="BA6" s="113" t="s">
        <v>5</v>
      </c>
      <c r="BB6" s="113" t="s">
        <v>5</v>
      </c>
      <c r="BC6" s="113" t="s">
        <v>110</v>
      </c>
      <c r="BD6" s="113" t="s">
        <v>101</v>
      </c>
    </row>
    <row r="7" spans="1:66" s="1" customFormat="1" ht="32.85" customHeight="1">
      <c r="B7" s="36"/>
      <c r="C7" s="37"/>
      <c r="D7" s="30" t="s">
        <v>111</v>
      </c>
      <c r="E7" s="37"/>
      <c r="F7" s="200" t="s">
        <v>112</v>
      </c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37"/>
      <c r="R7" s="38"/>
      <c r="AZ7" s="113" t="s">
        <v>113</v>
      </c>
      <c r="BA7" s="113" t="s">
        <v>5</v>
      </c>
      <c r="BB7" s="113" t="s">
        <v>5</v>
      </c>
      <c r="BC7" s="113" t="s">
        <v>114</v>
      </c>
      <c r="BD7" s="113" t="s">
        <v>101</v>
      </c>
    </row>
    <row r="8" spans="1:66" s="1" customFormat="1" ht="14.45" customHeight="1">
      <c r="B8" s="36"/>
      <c r="C8" s="37"/>
      <c r="D8" s="31" t="s">
        <v>19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20</v>
      </c>
      <c r="N8" s="37"/>
      <c r="O8" s="29" t="s">
        <v>5</v>
      </c>
      <c r="P8" s="37"/>
      <c r="Q8" s="37"/>
      <c r="R8" s="38"/>
      <c r="AZ8" s="113" t="s">
        <v>115</v>
      </c>
      <c r="BA8" s="113" t="s">
        <v>5</v>
      </c>
      <c r="BB8" s="113" t="s">
        <v>5</v>
      </c>
      <c r="BC8" s="113" t="s">
        <v>116</v>
      </c>
      <c r="BD8" s="113" t="s">
        <v>101</v>
      </c>
    </row>
    <row r="9" spans="1:66" s="1" customFormat="1" ht="14.45" customHeight="1">
      <c r="B9" s="36"/>
      <c r="C9" s="37"/>
      <c r="D9" s="31" t="s">
        <v>21</v>
      </c>
      <c r="E9" s="37"/>
      <c r="F9" s="29" t="s">
        <v>22</v>
      </c>
      <c r="G9" s="37"/>
      <c r="H9" s="37"/>
      <c r="I9" s="37"/>
      <c r="J9" s="37"/>
      <c r="K9" s="37"/>
      <c r="L9" s="37"/>
      <c r="M9" s="31" t="s">
        <v>23</v>
      </c>
      <c r="N9" s="37"/>
      <c r="O9" s="240" t="str">
        <f>'Rekapitulácia stavby'!AN8</f>
        <v>8. 2. 2018</v>
      </c>
      <c r="P9" s="241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25</v>
      </c>
      <c r="E11" s="37"/>
      <c r="F11" s="37"/>
      <c r="G11" s="37"/>
      <c r="H11" s="37"/>
      <c r="I11" s="37"/>
      <c r="J11" s="37"/>
      <c r="K11" s="37"/>
      <c r="L11" s="37"/>
      <c r="M11" s="31" t="s">
        <v>26</v>
      </c>
      <c r="N11" s="37"/>
      <c r="O11" s="198" t="str">
        <f>IF('Rekapitulácia stavby'!AN10="","",'Rekapitulácia stavby'!AN10)</f>
        <v/>
      </c>
      <c r="P11" s="198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28</v>
      </c>
      <c r="N12" s="37"/>
      <c r="O12" s="198" t="str">
        <f>IF('Rekapitulácia stavby'!AN11="","",'Rekapitulácia stavby'!AN11)</f>
        <v/>
      </c>
      <c r="P12" s="198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29</v>
      </c>
      <c r="E14" s="37"/>
      <c r="F14" s="37"/>
      <c r="G14" s="37"/>
      <c r="H14" s="37"/>
      <c r="I14" s="37"/>
      <c r="J14" s="37"/>
      <c r="K14" s="37"/>
      <c r="L14" s="37"/>
      <c r="M14" s="31" t="s">
        <v>26</v>
      </c>
      <c r="N14" s="37"/>
      <c r="O14" s="242" t="str">
        <f>IF('Rekapitulácia stavby'!AN13="","",'Rekapitulácia stavby'!AN13)</f>
        <v>Vyplň údaj</v>
      </c>
      <c r="P14" s="198"/>
      <c r="Q14" s="37"/>
      <c r="R14" s="38"/>
    </row>
    <row r="15" spans="1:66" s="1" customFormat="1" ht="18" customHeight="1">
      <c r="B15" s="36"/>
      <c r="C15" s="37"/>
      <c r="D15" s="37"/>
      <c r="E15" s="242" t="str">
        <f>IF('Rekapitulácia stavby'!E14="","",'Rekapitulácia stavby'!E14)</f>
        <v>Vyplň údaj</v>
      </c>
      <c r="F15" s="243"/>
      <c r="G15" s="243"/>
      <c r="H15" s="243"/>
      <c r="I15" s="243"/>
      <c r="J15" s="243"/>
      <c r="K15" s="243"/>
      <c r="L15" s="243"/>
      <c r="M15" s="31" t="s">
        <v>28</v>
      </c>
      <c r="N15" s="37"/>
      <c r="O15" s="242" t="str">
        <f>IF('Rekapitulácia stavby'!AN14="","",'Rekapitulácia stavby'!AN14)</f>
        <v>Vyplň údaj</v>
      </c>
      <c r="P15" s="198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31</v>
      </c>
      <c r="E17" s="37"/>
      <c r="F17" s="37"/>
      <c r="G17" s="37"/>
      <c r="H17" s="37"/>
      <c r="I17" s="37"/>
      <c r="J17" s="37"/>
      <c r="K17" s="37"/>
      <c r="L17" s="37"/>
      <c r="M17" s="31" t="s">
        <v>26</v>
      </c>
      <c r="N17" s="37"/>
      <c r="O17" s="198" t="str">
        <f>IF('Rekapitulácia stavby'!AN16="","",'Rekapitulácia stavby'!AN16)</f>
        <v/>
      </c>
      <c r="P17" s="198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28</v>
      </c>
      <c r="N18" s="37"/>
      <c r="O18" s="198" t="str">
        <f>IF('Rekapitulácia stavby'!AN17="","",'Rekapitulácia stavby'!AN17)</f>
        <v/>
      </c>
      <c r="P18" s="198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33</v>
      </c>
      <c r="E20" s="37"/>
      <c r="F20" s="37"/>
      <c r="G20" s="37"/>
      <c r="H20" s="37"/>
      <c r="I20" s="37"/>
      <c r="J20" s="37"/>
      <c r="K20" s="37"/>
      <c r="L20" s="37"/>
      <c r="M20" s="31" t="s">
        <v>26</v>
      </c>
      <c r="N20" s="37"/>
      <c r="O20" s="198" t="s">
        <v>5</v>
      </c>
      <c r="P20" s="198"/>
      <c r="Q20" s="37"/>
      <c r="R20" s="38"/>
    </row>
    <row r="21" spans="2:18" s="1" customFormat="1" ht="18" customHeight="1">
      <c r="B21" s="36"/>
      <c r="C21" s="37"/>
      <c r="D21" s="37"/>
      <c r="E21" s="29" t="s">
        <v>34</v>
      </c>
      <c r="F21" s="37"/>
      <c r="G21" s="37"/>
      <c r="H21" s="37"/>
      <c r="I21" s="37"/>
      <c r="J21" s="37"/>
      <c r="K21" s="37"/>
      <c r="L21" s="37"/>
      <c r="M21" s="31" t="s">
        <v>28</v>
      </c>
      <c r="N21" s="37"/>
      <c r="O21" s="198" t="s">
        <v>5</v>
      </c>
      <c r="P21" s="198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3" t="s">
        <v>5</v>
      </c>
      <c r="F24" s="203"/>
      <c r="G24" s="203"/>
      <c r="H24" s="203"/>
      <c r="I24" s="203"/>
      <c r="J24" s="203"/>
      <c r="K24" s="203"/>
      <c r="L24" s="203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4" t="s">
        <v>117</v>
      </c>
      <c r="E27" s="37"/>
      <c r="F27" s="37"/>
      <c r="G27" s="37"/>
      <c r="H27" s="37"/>
      <c r="I27" s="37"/>
      <c r="J27" s="37"/>
      <c r="K27" s="37"/>
      <c r="L27" s="37"/>
      <c r="M27" s="204">
        <f>N88</f>
        <v>0</v>
      </c>
      <c r="N27" s="204"/>
      <c r="O27" s="204"/>
      <c r="P27" s="204"/>
      <c r="Q27" s="37"/>
      <c r="R27" s="38"/>
    </row>
    <row r="28" spans="2:18" s="1" customFormat="1" ht="14.45" customHeight="1">
      <c r="B28" s="36"/>
      <c r="C28" s="37"/>
      <c r="D28" s="35" t="s">
        <v>88</v>
      </c>
      <c r="E28" s="37"/>
      <c r="F28" s="37"/>
      <c r="G28" s="37"/>
      <c r="H28" s="37"/>
      <c r="I28" s="37"/>
      <c r="J28" s="37"/>
      <c r="K28" s="37"/>
      <c r="L28" s="37"/>
      <c r="M28" s="204">
        <f>N103</f>
        <v>0</v>
      </c>
      <c r="N28" s="204"/>
      <c r="O28" s="204"/>
      <c r="P28" s="204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5" t="s">
        <v>38</v>
      </c>
      <c r="E30" s="37"/>
      <c r="F30" s="37"/>
      <c r="G30" s="37"/>
      <c r="H30" s="37"/>
      <c r="I30" s="37"/>
      <c r="J30" s="37"/>
      <c r="K30" s="37"/>
      <c r="L30" s="37"/>
      <c r="M30" s="244">
        <f>ROUND(M27+M28,2)</f>
        <v>0</v>
      </c>
      <c r="N30" s="239"/>
      <c r="O30" s="239"/>
      <c r="P30" s="239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16" t="s">
        <v>41</v>
      </c>
      <c r="H32" s="245">
        <f>ROUND((((SUM(BE103:BE110)+SUM(BE128:BE248))+SUM(BE250:BE254))),2)</f>
        <v>0</v>
      </c>
      <c r="I32" s="239"/>
      <c r="J32" s="239"/>
      <c r="K32" s="37"/>
      <c r="L32" s="37"/>
      <c r="M32" s="245">
        <f>ROUND(((ROUND((SUM(BE103:BE110)+SUM(BE128:BE248)), 2)*F32)+SUM(BE250:BE254)*F32),2)</f>
        <v>0</v>
      </c>
      <c r="N32" s="239"/>
      <c r="O32" s="239"/>
      <c r="P32" s="239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16" t="s">
        <v>41</v>
      </c>
      <c r="H33" s="245">
        <f>ROUND((((SUM(BF103:BF110)+SUM(BF128:BF248))+SUM(BF250:BF254))),2)</f>
        <v>0</v>
      </c>
      <c r="I33" s="239"/>
      <c r="J33" s="239"/>
      <c r="K33" s="37"/>
      <c r="L33" s="37"/>
      <c r="M33" s="245">
        <f>ROUND(((ROUND((SUM(BF103:BF110)+SUM(BF128:BF248)), 2)*F33)+SUM(BF250:BF254)*F33),2)</f>
        <v>0</v>
      </c>
      <c r="N33" s="239"/>
      <c r="O33" s="239"/>
      <c r="P33" s="239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16" t="s">
        <v>41</v>
      </c>
      <c r="H34" s="245">
        <f>ROUND((((SUM(BG103:BG110)+SUM(BG128:BG248))+SUM(BG250:BG254))),2)</f>
        <v>0</v>
      </c>
      <c r="I34" s="239"/>
      <c r="J34" s="239"/>
      <c r="K34" s="37"/>
      <c r="L34" s="37"/>
      <c r="M34" s="245">
        <v>0</v>
      </c>
      <c r="N34" s="239"/>
      <c r="O34" s="239"/>
      <c r="P34" s="239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16" t="s">
        <v>41</v>
      </c>
      <c r="H35" s="245">
        <f>ROUND((((SUM(BH103:BH110)+SUM(BH128:BH248))+SUM(BH250:BH254))),2)</f>
        <v>0</v>
      </c>
      <c r="I35" s="239"/>
      <c r="J35" s="239"/>
      <c r="K35" s="37"/>
      <c r="L35" s="37"/>
      <c r="M35" s="245">
        <v>0</v>
      </c>
      <c r="N35" s="239"/>
      <c r="O35" s="239"/>
      <c r="P35" s="239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16" t="s">
        <v>41</v>
      </c>
      <c r="H36" s="245">
        <f>ROUND((((SUM(BI103:BI110)+SUM(BI128:BI248))+SUM(BI250:BI254))),2)</f>
        <v>0</v>
      </c>
      <c r="I36" s="239"/>
      <c r="J36" s="239"/>
      <c r="K36" s="37"/>
      <c r="L36" s="37"/>
      <c r="M36" s="245">
        <v>0</v>
      </c>
      <c r="N36" s="239"/>
      <c r="O36" s="239"/>
      <c r="P36" s="239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1"/>
      <c r="D38" s="117" t="s">
        <v>46</v>
      </c>
      <c r="E38" s="76"/>
      <c r="F38" s="76"/>
      <c r="G38" s="118" t="s">
        <v>47</v>
      </c>
      <c r="H38" s="119" t="s">
        <v>48</v>
      </c>
      <c r="I38" s="76"/>
      <c r="J38" s="76"/>
      <c r="K38" s="76"/>
      <c r="L38" s="246">
        <f>SUM(M30:M36)</f>
        <v>0</v>
      </c>
      <c r="M38" s="246"/>
      <c r="N38" s="246"/>
      <c r="O38" s="246"/>
      <c r="P38" s="247"/>
      <c r="Q38" s="111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18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18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18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18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18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18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4" t="s">
        <v>118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17</v>
      </c>
      <c r="D78" s="37"/>
      <c r="E78" s="37"/>
      <c r="F78" s="237" t="str">
        <f>F6</f>
        <v>Cyklistická cesta Senec - úsek  Hečkova ulica</v>
      </c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37"/>
      <c r="R78" s="38"/>
    </row>
    <row r="79" spans="2:18" s="1" customFormat="1" ht="36.950000000000003" customHeight="1">
      <c r="B79" s="36"/>
      <c r="C79" s="70" t="s">
        <v>111</v>
      </c>
      <c r="D79" s="37"/>
      <c r="E79" s="37"/>
      <c r="F79" s="214" t="str">
        <f>F7</f>
        <v>SO - Hečkova ulica</v>
      </c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21</v>
      </c>
      <c r="D81" s="37"/>
      <c r="E81" s="37"/>
      <c r="F81" s="29" t="str">
        <f>F9</f>
        <v>Senec</v>
      </c>
      <c r="G81" s="37"/>
      <c r="H81" s="37"/>
      <c r="I81" s="37"/>
      <c r="J81" s="37"/>
      <c r="K81" s="31" t="s">
        <v>23</v>
      </c>
      <c r="L81" s="37"/>
      <c r="M81" s="241" t="str">
        <f>IF(O9="","",O9)</f>
        <v>8. 2. 2018</v>
      </c>
      <c r="N81" s="241"/>
      <c r="O81" s="241"/>
      <c r="P81" s="241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>
      <c r="B83" s="36"/>
      <c r="C83" s="31" t="s">
        <v>25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31</v>
      </c>
      <c r="L83" s="37"/>
      <c r="M83" s="198" t="str">
        <f>E18</f>
        <v xml:space="preserve"> </v>
      </c>
      <c r="N83" s="198"/>
      <c r="O83" s="198"/>
      <c r="P83" s="198"/>
      <c r="Q83" s="198"/>
      <c r="R83" s="38"/>
    </row>
    <row r="84" spans="2:47" s="1" customFormat="1" ht="14.45" customHeight="1">
      <c r="B84" s="36"/>
      <c r="C84" s="31" t="s">
        <v>29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33</v>
      </c>
      <c r="L84" s="37"/>
      <c r="M84" s="198" t="str">
        <f>E21</f>
        <v>Ing. Viktor Neumann</v>
      </c>
      <c r="N84" s="198"/>
      <c r="O84" s="198"/>
      <c r="P84" s="198"/>
      <c r="Q84" s="198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48" t="s">
        <v>119</v>
      </c>
      <c r="D86" s="249"/>
      <c r="E86" s="249"/>
      <c r="F86" s="249"/>
      <c r="G86" s="249"/>
      <c r="H86" s="111"/>
      <c r="I86" s="111"/>
      <c r="J86" s="111"/>
      <c r="K86" s="111"/>
      <c r="L86" s="111"/>
      <c r="M86" s="111"/>
      <c r="N86" s="248" t="s">
        <v>120</v>
      </c>
      <c r="O86" s="249"/>
      <c r="P86" s="249"/>
      <c r="Q86" s="249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0" t="s">
        <v>121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3">
        <f>N128</f>
        <v>0</v>
      </c>
      <c r="O88" s="250"/>
      <c r="P88" s="250"/>
      <c r="Q88" s="250"/>
      <c r="R88" s="38"/>
      <c r="AU88" s="20" t="s">
        <v>122</v>
      </c>
    </row>
    <row r="89" spans="2:47" s="6" customFormat="1" ht="24.95" customHeight="1">
      <c r="B89" s="121"/>
      <c r="C89" s="122"/>
      <c r="D89" s="123" t="s">
        <v>123</v>
      </c>
      <c r="E89" s="122"/>
      <c r="F89" s="122"/>
      <c r="G89" s="122"/>
      <c r="H89" s="122"/>
      <c r="I89" s="122"/>
      <c r="J89" s="122"/>
      <c r="K89" s="122"/>
      <c r="L89" s="122"/>
      <c r="M89" s="122"/>
      <c r="N89" s="251">
        <f>N129</f>
        <v>0</v>
      </c>
      <c r="O89" s="252"/>
      <c r="P89" s="252"/>
      <c r="Q89" s="252"/>
      <c r="R89" s="124"/>
    </row>
    <row r="90" spans="2:47" s="7" customFormat="1" ht="19.899999999999999" customHeight="1">
      <c r="B90" s="125"/>
      <c r="C90" s="126"/>
      <c r="D90" s="99" t="s">
        <v>124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29">
        <f>N130</f>
        <v>0</v>
      </c>
      <c r="O90" s="253"/>
      <c r="P90" s="253"/>
      <c r="Q90" s="253"/>
      <c r="R90" s="127"/>
    </row>
    <row r="91" spans="2:47" s="7" customFormat="1" ht="19.899999999999999" customHeight="1">
      <c r="B91" s="125"/>
      <c r="C91" s="126"/>
      <c r="D91" s="99" t="s">
        <v>125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29">
        <f>N168</f>
        <v>0</v>
      </c>
      <c r="O91" s="253"/>
      <c r="P91" s="253"/>
      <c r="Q91" s="253"/>
      <c r="R91" s="127"/>
    </row>
    <row r="92" spans="2:47" s="7" customFormat="1" ht="19.899999999999999" customHeight="1">
      <c r="B92" s="125"/>
      <c r="C92" s="126"/>
      <c r="D92" s="99" t="s">
        <v>126</v>
      </c>
      <c r="E92" s="126"/>
      <c r="F92" s="126"/>
      <c r="G92" s="126"/>
      <c r="H92" s="126"/>
      <c r="I92" s="126"/>
      <c r="J92" s="126"/>
      <c r="K92" s="126"/>
      <c r="L92" s="126"/>
      <c r="M92" s="126"/>
      <c r="N92" s="229">
        <f>N170</f>
        <v>0</v>
      </c>
      <c r="O92" s="253"/>
      <c r="P92" s="253"/>
      <c r="Q92" s="253"/>
      <c r="R92" s="127"/>
    </row>
    <row r="93" spans="2:47" s="7" customFormat="1" ht="19.899999999999999" customHeight="1">
      <c r="B93" s="125"/>
      <c r="C93" s="126"/>
      <c r="D93" s="99" t="s">
        <v>127</v>
      </c>
      <c r="E93" s="126"/>
      <c r="F93" s="126"/>
      <c r="G93" s="126"/>
      <c r="H93" s="126"/>
      <c r="I93" s="126"/>
      <c r="J93" s="126"/>
      <c r="K93" s="126"/>
      <c r="L93" s="126"/>
      <c r="M93" s="126"/>
      <c r="N93" s="229">
        <f>N175</f>
        <v>0</v>
      </c>
      <c r="O93" s="253"/>
      <c r="P93" s="253"/>
      <c r="Q93" s="253"/>
      <c r="R93" s="127"/>
    </row>
    <row r="94" spans="2:47" s="7" customFormat="1" ht="19.899999999999999" customHeight="1">
      <c r="B94" s="125"/>
      <c r="C94" s="126"/>
      <c r="D94" s="99" t="s">
        <v>128</v>
      </c>
      <c r="E94" s="126"/>
      <c r="F94" s="126"/>
      <c r="G94" s="126"/>
      <c r="H94" s="126"/>
      <c r="I94" s="126"/>
      <c r="J94" s="126"/>
      <c r="K94" s="126"/>
      <c r="L94" s="126"/>
      <c r="M94" s="126"/>
      <c r="N94" s="229">
        <f>N180</f>
        <v>0</v>
      </c>
      <c r="O94" s="253"/>
      <c r="P94" s="253"/>
      <c r="Q94" s="253"/>
      <c r="R94" s="127"/>
    </row>
    <row r="95" spans="2:47" s="7" customFormat="1" ht="19.899999999999999" customHeight="1">
      <c r="B95" s="125"/>
      <c r="C95" s="126"/>
      <c r="D95" s="99" t="s">
        <v>129</v>
      </c>
      <c r="E95" s="126"/>
      <c r="F95" s="126"/>
      <c r="G95" s="126"/>
      <c r="H95" s="126"/>
      <c r="I95" s="126"/>
      <c r="J95" s="126"/>
      <c r="K95" s="126"/>
      <c r="L95" s="126"/>
      <c r="M95" s="126"/>
      <c r="N95" s="229">
        <f>N185</f>
        <v>0</v>
      </c>
      <c r="O95" s="253"/>
      <c r="P95" s="253"/>
      <c r="Q95" s="253"/>
      <c r="R95" s="127"/>
    </row>
    <row r="96" spans="2:47" s="7" customFormat="1" ht="19.899999999999999" customHeight="1">
      <c r="B96" s="125"/>
      <c r="C96" s="126"/>
      <c r="D96" s="99" t="s">
        <v>130</v>
      </c>
      <c r="E96" s="126"/>
      <c r="F96" s="126"/>
      <c r="G96" s="126"/>
      <c r="H96" s="126"/>
      <c r="I96" s="126"/>
      <c r="J96" s="126"/>
      <c r="K96" s="126"/>
      <c r="L96" s="126"/>
      <c r="M96" s="126"/>
      <c r="N96" s="229">
        <f>N193</f>
        <v>0</v>
      </c>
      <c r="O96" s="253"/>
      <c r="P96" s="253"/>
      <c r="Q96" s="253"/>
      <c r="R96" s="127"/>
    </row>
    <row r="97" spans="2:65" s="7" customFormat="1" ht="19.899999999999999" customHeight="1">
      <c r="B97" s="125"/>
      <c r="C97" s="126"/>
      <c r="D97" s="99" t="s">
        <v>131</v>
      </c>
      <c r="E97" s="126"/>
      <c r="F97" s="126"/>
      <c r="G97" s="126"/>
      <c r="H97" s="126"/>
      <c r="I97" s="126"/>
      <c r="J97" s="126"/>
      <c r="K97" s="126"/>
      <c r="L97" s="126"/>
      <c r="M97" s="126"/>
      <c r="N97" s="229">
        <f>N200</f>
        <v>0</v>
      </c>
      <c r="O97" s="253"/>
      <c r="P97" s="253"/>
      <c r="Q97" s="253"/>
      <c r="R97" s="127"/>
    </row>
    <row r="98" spans="2:65" s="7" customFormat="1" ht="19.899999999999999" customHeight="1">
      <c r="B98" s="125"/>
      <c r="C98" s="126"/>
      <c r="D98" s="99" t="s">
        <v>132</v>
      </c>
      <c r="E98" s="126"/>
      <c r="F98" s="126"/>
      <c r="G98" s="126"/>
      <c r="H98" s="126"/>
      <c r="I98" s="126"/>
      <c r="J98" s="126"/>
      <c r="K98" s="126"/>
      <c r="L98" s="126"/>
      <c r="M98" s="126"/>
      <c r="N98" s="229">
        <f>N202</f>
        <v>0</v>
      </c>
      <c r="O98" s="253"/>
      <c r="P98" s="253"/>
      <c r="Q98" s="253"/>
      <c r="R98" s="127"/>
    </row>
    <row r="99" spans="2:65" s="7" customFormat="1" ht="19.899999999999999" customHeight="1">
      <c r="B99" s="125"/>
      <c r="C99" s="126"/>
      <c r="D99" s="99" t="s">
        <v>133</v>
      </c>
      <c r="E99" s="126"/>
      <c r="F99" s="126"/>
      <c r="G99" s="126"/>
      <c r="H99" s="126"/>
      <c r="I99" s="126"/>
      <c r="J99" s="126"/>
      <c r="K99" s="126"/>
      <c r="L99" s="126"/>
      <c r="M99" s="126"/>
      <c r="N99" s="229">
        <f>N236</f>
        <v>0</v>
      </c>
      <c r="O99" s="253"/>
      <c r="P99" s="253"/>
      <c r="Q99" s="253"/>
      <c r="R99" s="127"/>
    </row>
    <row r="100" spans="2:65" s="7" customFormat="1" ht="19.899999999999999" customHeight="1">
      <c r="B100" s="125"/>
      <c r="C100" s="126"/>
      <c r="D100" s="99" t="s">
        <v>134</v>
      </c>
      <c r="E100" s="126"/>
      <c r="F100" s="126"/>
      <c r="G100" s="126"/>
      <c r="H100" s="126"/>
      <c r="I100" s="126"/>
      <c r="J100" s="126"/>
      <c r="K100" s="126"/>
      <c r="L100" s="126"/>
      <c r="M100" s="126"/>
      <c r="N100" s="229">
        <f>N247</f>
        <v>0</v>
      </c>
      <c r="O100" s="253"/>
      <c r="P100" s="253"/>
      <c r="Q100" s="253"/>
      <c r="R100" s="127"/>
    </row>
    <row r="101" spans="2:65" s="6" customFormat="1" ht="21.75" customHeight="1">
      <c r="B101" s="121"/>
      <c r="C101" s="122"/>
      <c r="D101" s="123" t="s">
        <v>135</v>
      </c>
      <c r="E101" s="122"/>
      <c r="F101" s="122"/>
      <c r="G101" s="122"/>
      <c r="H101" s="122"/>
      <c r="I101" s="122"/>
      <c r="J101" s="122"/>
      <c r="K101" s="122"/>
      <c r="L101" s="122"/>
      <c r="M101" s="122"/>
      <c r="N101" s="254">
        <f>N249</f>
        <v>0</v>
      </c>
      <c r="O101" s="252"/>
      <c r="P101" s="252"/>
      <c r="Q101" s="252"/>
      <c r="R101" s="124"/>
    </row>
    <row r="102" spans="2:65" s="1" customFormat="1" ht="21.75" customHeight="1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/>
    </row>
    <row r="103" spans="2:65" s="1" customFormat="1" ht="29.25" customHeight="1">
      <c r="B103" s="36"/>
      <c r="C103" s="120" t="s">
        <v>136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50">
        <f>ROUND(N104+N105+N106+N107+N108+N109,2)</f>
        <v>0</v>
      </c>
      <c r="O103" s="255"/>
      <c r="P103" s="255"/>
      <c r="Q103" s="255"/>
      <c r="R103" s="38"/>
      <c r="T103" s="128"/>
      <c r="U103" s="129" t="s">
        <v>39</v>
      </c>
    </row>
    <row r="104" spans="2:65" s="1" customFormat="1" ht="18" customHeight="1">
      <c r="B104" s="130"/>
      <c r="C104" s="131"/>
      <c r="D104" s="230" t="s">
        <v>137</v>
      </c>
      <c r="E104" s="256"/>
      <c r="F104" s="256"/>
      <c r="G104" s="256"/>
      <c r="H104" s="256"/>
      <c r="I104" s="131"/>
      <c r="J104" s="131"/>
      <c r="K104" s="131"/>
      <c r="L104" s="131"/>
      <c r="M104" s="131"/>
      <c r="N104" s="228">
        <f>ROUND(N88*T104,2)</f>
        <v>0</v>
      </c>
      <c r="O104" s="257"/>
      <c r="P104" s="257"/>
      <c r="Q104" s="257"/>
      <c r="R104" s="133"/>
      <c r="S104" s="134"/>
      <c r="T104" s="135"/>
      <c r="U104" s="136" t="s">
        <v>42</v>
      </c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7" t="s">
        <v>138</v>
      </c>
      <c r="AZ104" s="134"/>
      <c r="BA104" s="134"/>
      <c r="BB104" s="134"/>
      <c r="BC104" s="134"/>
      <c r="BD104" s="134"/>
      <c r="BE104" s="138">
        <f t="shared" ref="BE104:BE109" si="0">IF(U104="základná",N104,0)</f>
        <v>0</v>
      </c>
      <c r="BF104" s="138">
        <f t="shared" ref="BF104:BF109" si="1">IF(U104="znížená",N104,0)</f>
        <v>0</v>
      </c>
      <c r="BG104" s="138">
        <f t="shared" ref="BG104:BG109" si="2">IF(U104="zákl. prenesená",N104,0)</f>
        <v>0</v>
      </c>
      <c r="BH104" s="138">
        <f t="shared" ref="BH104:BH109" si="3">IF(U104="zníž. prenesená",N104,0)</f>
        <v>0</v>
      </c>
      <c r="BI104" s="138">
        <f t="shared" ref="BI104:BI109" si="4">IF(U104="nulová",N104,0)</f>
        <v>0</v>
      </c>
      <c r="BJ104" s="137" t="s">
        <v>101</v>
      </c>
      <c r="BK104" s="134"/>
      <c r="BL104" s="134"/>
      <c r="BM104" s="134"/>
    </row>
    <row r="105" spans="2:65" s="1" customFormat="1" ht="18" customHeight="1">
      <c r="B105" s="130"/>
      <c r="C105" s="131"/>
      <c r="D105" s="230" t="s">
        <v>139</v>
      </c>
      <c r="E105" s="256"/>
      <c r="F105" s="256"/>
      <c r="G105" s="256"/>
      <c r="H105" s="256"/>
      <c r="I105" s="131"/>
      <c r="J105" s="131"/>
      <c r="K105" s="131"/>
      <c r="L105" s="131"/>
      <c r="M105" s="131"/>
      <c r="N105" s="228">
        <f>ROUND(N88*T105,2)</f>
        <v>0</v>
      </c>
      <c r="O105" s="257"/>
      <c r="P105" s="257"/>
      <c r="Q105" s="257"/>
      <c r="R105" s="133"/>
      <c r="S105" s="134"/>
      <c r="T105" s="135"/>
      <c r="U105" s="136" t="s">
        <v>42</v>
      </c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7" t="s">
        <v>138</v>
      </c>
      <c r="AZ105" s="134"/>
      <c r="BA105" s="134"/>
      <c r="BB105" s="134"/>
      <c r="BC105" s="134"/>
      <c r="BD105" s="134"/>
      <c r="BE105" s="138">
        <f t="shared" si="0"/>
        <v>0</v>
      </c>
      <c r="BF105" s="138">
        <f t="shared" si="1"/>
        <v>0</v>
      </c>
      <c r="BG105" s="138">
        <f t="shared" si="2"/>
        <v>0</v>
      </c>
      <c r="BH105" s="138">
        <f t="shared" si="3"/>
        <v>0</v>
      </c>
      <c r="BI105" s="138">
        <f t="shared" si="4"/>
        <v>0</v>
      </c>
      <c r="BJ105" s="137" t="s">
        <v>101</v>
      </c>
      <c r="BK105" s="134"/>
      <c r="BL105" s="134"/>
      <c r="BM105" s="134"/>
    </row>
    <row r="106" spans="2:65" s="1" customFormat="1" ht="18" customHeight="1">
      <c r="B106" s="130"/>
      <c r="C106" s="131"/>
      <c r="D106" s="230" t="s">
        <v>140</v>
      </c>
      <c r="E106" s="256"/>
      <c r="F106" s="256"/>
      <c r="G106" s="256"/>
      <c r="H106" s="256"/>
      <c r="I106" s="131"/>
      <c r="J106" s="131"/>
      <c r="K106" s="131"/>
      <c r="L106" s="131"/>
      <c r="M106" s="131"/>
      <c r="N106" s="228">
        <f>ROUND(N88*T106,2)</f>
        <v>0</v>
      </c>
      <c r="O106" s="257"/>
      <c r="P106" s="257"/>
      <c r="Q106" s="257"/>
      <c r="R106" s="133"/>
      <c r="S106" s="134"/>
      <c r="T106" s="135"/>
      <c r="U106" s="136" t="s">
        <v>42</v>
      </c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7" t="s">
        <v>138</v>
      </c>
      <c r="AZ106" s="134"/>
      <c r="BA106" s="134"/>
      <c r="BB106" s="134"/>
      <c r="BC106" s="134"/>
      <c r="BD106" s="134"/>
      <c r="BE106" s="138">
        <f t="shared" si="0"/>
        <v>0</v>
      </c>
      <c r="BF106" s="138">
        <f t="shared" si="1"/>
        <v>0</v>
      </c>
      <c r="BG106" s="138">
        <f t="shared" si="2"/>
        <v>0</v>
      </c>
      <c r="BH106" s="138">
        <f t="shared" si="3"/>
        <v>0</v>
      </c>
      <c r="BI106" s="138">
        <f t="shared" si="4"/>
        <v>0</v>
      </c>
      <c r="BJ106" s="137" t="s">
        <v>101</v>
      </c>
      <c r="BK106" s="134"/>
      <c r="BL106" s="134"/>
      <c r="BM106" s="134"/>
    </row>
    <row r="107" spans="2:65" s="1" customFormat="1" ht="18" customHeight="1">
      <c r="B107" s="130"/>
      <c r="C107" s="131"/>
      <c r="D107" s="230" t="s">
        <v>141</v>
      </c>
      <c r="E107" s="256"/>
      <c r="F107" s="256"/>
      <c r="G107" s="256"/>
      <c r="H107" s="256"/>
      <c r="I107" s="131"/>
      <c r="J107" s="131"/>
      <c r="K107" s="131"/>
      <c r="L107" s="131"/>
      <c r="M107" s="131"/>
      <c r="N107" s="228">
        <f>ROUND(N88*T107,2)</f>
        <v>0</v>
      </c>
      <c r="O107" s="257"/>
      <c r="P107" s="257"/>
      <c r="Q107" s="257"/>
      <c r="R107" s="133"/>
      <c r="S107" s="134"/>
      <c r="T107" s="135"/>
      <c r="U107" s="136" t="s">
        <v>42</v>
      </c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7" t="s">
        <v>138</v>
      </c>
      <c r="AZ107" s="134"/>
      <c r="BA107" s="134"/>
      <c r="BB107" s="134"/>
      <c r="BC107" s="134"/>
      <c r="BD107" s="134"/>
      <c r="BE107" s="138">
        <f t="shared" si="0"/>
        <v>0</v>
      </c>
      <c r="BF107" s="138">
        <f t="shared" si="1"/>
        <v>0</v>
      </c>
      <c r="BG107" s="138">
        <f t="shared" si="2"/>
        <v>0</v>
      </c>
      <c r="BH107" s="138">
        <f t="shared" si="3"/>
        <v>0</v>
      </c>
      <c r="BI107" s="138">
        <f t="shared" si="4"/>
        <v>0</v>
      </c>
      <c r="BJ107" s="137" t="s">
        <v>101</v>
      </c>
      <c r="BK107" s="134"/>
      <c r="BL107" s="134"/>
      <c r="BM107" s="134"/>
    </row>
    <row r="108" spans="2:65" s="1" customFormat="1" ht="18" customHeight="1">
      <c r="B108" s="130"/>
      <c r="C108" s="131"/>
      <c r="D108" s="230" t="s">
        <v>142</v>
      </c>
      <c r="E108" s="256"/>
      <c r="F108" s="256"/>
      <c r="G108" s="256"/>
      <c r="H108" s="256"/>
      <c r="I108" s="131"/>
      <c r="J108" s="131"/>
      <c r="K108" s="131"/>
      <c r="L108" s="131"/>
      <c r="M108" s="131"/>
      <c r="N108" s="228">
        <f>ROUND(N88*T108,2)</f>
        <v>0</v>
      </c>
      <c r="O108" s="257"/>
      <c r="P108" s="257"/>
      <c r="Q108" s="257"/>
      <c r="R108" s="133"/>
      <c r="S108" s="134"/>
      <c r="T108" s="135"/>
      <c r="U108" s="136" t="s">
        <v>42</v>
      </c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7" t="s">
        <v>138</v>
      </c>
      <c r="AZ108" s="134"/>
      <c r="BA108" s="134"/>
      <c r="BB108" s="134"/>
      <c r="BC108" s="134"/>
      <c r="BD108" s="134"/>
      <c r="BE108" s="138">
        <f t="shared" si="0"/>
        <v>0</v>
      </c>
      <c r="BF108" s="138">
        <f t="shared" si="1"/>
        <v>0</v>
      </c>
      <c r="BG108" s="138">
        <f t="shared" si="2"/>
        <v>0</v>
      </c>
      <c r="BH108" s="138">
        <f t="shared" si="3"/>
        <v>0</v>
      </c>
      <c r="BI108" s="138">
        <f t="shared" si="4"/>
        <v>0</v>
      </c>
      <c r="BJ108" s="137" t="s">
        <v>101</v>
      </c>
      <c r="BK108" s="134"/>
      <c r="BL108" s="134"/>
      <c r="BM108" s="134"/>
    </row>
    <row r="109" spans="2:65" s="1" customFormat="1" ht="18" customHeight="1">
      <c r="B109" s="130"/>
      <c r="C109" s="131"/>
      <c r="D109" s="132" t="s">
        <v>143</v>
      </c>
      <c r="E109" s="131"/>
      <c r="F109" s="131"/>
      <c r="G109" s="131"/>
      <c r="H109" s="131"/>
      <c r="I109" s="131"/>
      <c r="J109" s="131"/>
      <c r="K109" s="131"/>
      <c r="L109" s="131"/>
      <c r="M109" s="131"/>
      <c r="N109" s="228">
        <f>ROUND(N88*T109,2)</f>
        <v>0</v>
      </c>
      <c r="O109" s="257"/>
      <c r="P109" s="257"/>
      <c r="Q109" s="257"/>
      <c r="R109" s="133"/>
      <c r="S109" s="134"/>
      <c r="T109" s="139"/>
      <c r="U109" s="140" t="s">
        <v>42</v>
      </c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7" t="s">
        <v>144</v>
      </c>
      <c r="AZ109" s="134"/>
      <c r="BA109" s="134"/>
      <c r="BB109" s="134"/>
      <c r="BC109" s="134"/>
      <c r="BD109" s="134"/>
      <c r="BE109" s="138">
        <f t="shared" si="0"/>
        <v>0</v>
      </c>
      <c r="BF109" s="138">
        <f t="shared" si="1"/>
        <v>0</v>
      </c>
      <c r="BG109" s="138">
        <f t="shared" si="2"/>
        <v>0</v>
      </c>
      <c r="BH109" s="138">
        <f t="shared" si="3"/>
        <v>0</v>
      </c>
      <c r="BI109" s="138">
        <f t="shared" si="4"/>
        <v>0</v>
      </c>
      <c r="BJ109" s="137" t="s">
        <v>101</v>
      </c>
      <c r="BK109" s="134"/>
      <c r="BL109" s="134"/>
      <c r="BM109" s="134"/>
    </row>
    <row r="110" spans="2:65" s="1" customFormat="1" ht="13.5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</row>
    <row r="111" spans="2:65" s="1" customFormat="1" ht="29.25" customHeight="1">
      <c r="B111" s="36"/>
      <c r="C111" s="110" t="s">
        <v>93</v>
      </c>
      <c r="D111" s="111"/>
      <c r="E111" s="111"/>
      <c r="F111" s="111"/>
      <c r="G111" s="111"/>
      <c r="H111" s="111"/>
      <c r="I111" s="111"/>
      <c r="J111" s="111"/>
      <c r="K111" s="111"/>
      <c r="L111" s="234">
        <f>ROUND(SUM(N88+N103),2)</f>
        <v>0</v>
      </c>
      <c r="M111" s="234"/>
      <c r="N111" s="234"/>
      <c r="O111" s="234"/>
      <c r="P111" s="234"/>
      <c r="Q111" s="234"/>
      <c r="R111" s="38"/>
    </row>
    <row r="112" spans="2:65" s="1" customFormat="1" ht="6.95" customHeight="1"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2"/>
    </row>
    <row r="116" spans="2:63" s="1" customFormat="1" ht="6.95" customHeight="1"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5"/>
    </row>
    <row r="117" spans="2:63" s="1" customFormat="1" ht="36.950000000000003" customHeight="1">
      <c r="B117" s="36"/>
      <c r="C117" s="194" t="s">
        <v>145</v>
      </c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38"/>
    </row>
    <row r="118" spans="2:63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3" s="1" customFormat="1" ht="30" customHeight="1">
      <c r="B119" s="36"/>
      <c r="C119" s="31" t="s">
        <v>17</v>
      </c>
      <c r="D119" s="37"/>
      <c r="E119" s="37"/>
      <c r="F119" s="237" t="str">
        <f>F6</f>
        <v>Cyklistická cesta Senec - úsek  Hečkova ulica</v>
      </c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37"/>
      <c r="R119" s="38"/>
    </row>
    <row r="120" spans="2:63" s="1" customFormat="1" ht="36.950000000000003" customHeight="1">
      <c r="B120" s="36"/>
      <c r="C120" s="70" t="s">
        <v>111</v>
      </c>
      <c r="D120" s="37"/>
      <c r="E120" s="37"/>
      <c r="F120" s="214" t="str">
        <f>F7</f>
        <v>SO - Hečkova ulica</v>
      </c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37"/>
      <c r="R120" s="38"/>
    </row>
    <row r="121" spans="2:63" s="1" customFormat="1" ht="6.9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3" s="1" customFormat="1" ht="18" customHeight="1">
      <c r="B122" s="36"/>
      <c r="C122" s="31" t="s">
        <v>21</v>
      </c>
      <c r="D122" s="37"/>
      <c r="E122" s="37"/>
      <c r="F122" s="29" t="str">
        <f>F9</f>
        <v>Senec</v>
      </c>
      <c r="G122" s="37"/>
      <c r="H122" s="37"/>
      <c r="I122" s="37"/>
      <c r="J122" s="37"/>
      <c r="K122" s="31" t="s">
        <v>23</v>
      </c>
      <c r="L122" s="37"/>
      <c r="M122" s="241" t="str">
        <f>IF(O9="","",O9)</f>
        <v>8. 2. 2018</v>
      </c>
      <c r="N122" s="241"/>
      <c r="O122" s="241"/>
      <c r="P122" s="241"/>
      <c r="Q122" s="37"/>
      <c r="R122" s="38"/>
    </row>
    <row r="123" spans="2:63" s="1" customFormat="1" ht="6.9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3" s="1" customFormat="1">
      <c r="B124" s="36"/>
      <c r="C124" s="31" t="s">
        <v>25</v>
      </c>
      <c r="D124" s="37"/>
      <c r="E124" s="37"/>
      <c r="F124" s="29" t="str">
        <f>E12</f>
        <v xml:space="preserve"> </v>
      </c>
      <c r="G124" s="37"/>
      <c r="H124" s="37"/>
      <c r="I124" s="37"/>
      <c r="J124" s="37"/>
      <c r="K124" s="31" t="s">
        <v>31</v>
      </c>
      <c r="L124" s="37"/>
      <c r="M124" s="198" t="str">
        <f>E18</f>
        <v xml:space="preserve"> </v>
      </c>
      <c r="N124" s="198"/>
      <c r="O124" s="198"/>
      <c r="P124" s="198"/>
      <c r="Q124" s="198"/>
      <c r="R124" s="38"/>
    </row>
    <row r="125" spans="2:63" s="1" customFormat="1" ht="14.45" customHeight="1">
      <c r="B125" s="36"/>
      <c r="C125" s="31" t="s">
        <v>29</v>
      </c>
      <c r="D125" s="37"/>
      <c r="E125" s="37"/>
      <c r="F125" s="29" t="str">
        <f>IF(E15="","",E15)</f>
        <v>Vyplň údaj</v>
      </c>
      <c r="G125" s="37"/>
      <c r="H125" s="37"/>
      <c r="I125" s="37"/>
      <c r="J125" s="37"/>
      <c r="K125" s="31" t="s">
        <v>33</v>
      </c>
      <c r="L125" s="37"/>
      <c r="M125" s="198" t="str">
        <f>E21</f>
        <v>Ing. Viktor Neumann</v>
      </c>
      <c r="N125" s="198"/>
      <c r="O125" s="198"/>
      <c r="P125" s="198"/>
      <c r="Q125" s="198"/>
      <c r="R125" s="38"/>
    </row>
    <row r="126" spans="2:63" s="1" customFormat="1" ht="10.35" customHeight="1"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8"/>
    </row>
    <row r="127" spans="2:63" s="8" customFormat="1" ht="29.25" customHeight="1">
      <c r="B127" s="141"/>
      <c r="C127" s="142" t="s">
        <v>146</v>
      </c>
      <c r="D127" s="143" t="s">
        <v>147</v>
      </c>
      <c r="E127" s="143" t="s">
        <v>57</v>
      </c>
      <c r="F127" s="258" t="s">
        <v>148</v>
      </c>
      <c r="G127" s="258"/>
      <c r="H127" s="258"/>
      <c r="I127" s="258"/>
      <c r="J127" s="143" t="s">
        <v>149</v>
      </c>
      <c r="K127" s="143" t="s">
        <v>150</v>
      </c>
      <c r="L127" s="258" t="s">
        <v>151</v>
      </c>
      <c r="M127" s="258"/>
      <c r="N127" s="258" t="s">
        <v>120</v>
      </c>
      <c r="O127" s="258"/>
      <c r="P127" s="258"/>
      <c r="Q127" s="259"/>
      <c r="R127" s="144"/>
      <c r="T127" s="77" t="s">
        <v>152</v>
      </c>
      <c r="U127" s="78" t="s">
        <v>39</v>
      </c>
      <c r="V127" s="78" t="s">
        <v>153</v>
      </c>
      <c r="W127" s="78" t="s">
        <v>154</v>
      </c>
      <c r="X127" s="78" t="s">
        <v>155</v>
      </c>
      <c r="Y127" s="78" t="s">
        <v>156</v>
      </c>
      <c r="Z127" s="78" t="s">
        <v>157</v>
      </c>
      <c r="AA127" s="79" t="s">
        <v>158</v>
      </c>
    </row>
    <row r="128" spans="2:63" s="1" customFormat="1" ht="29.25" customHeight="1">
      <c r="B128" s="36"/>
      <c r="C128" s="81" t="s">
        <v>117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274">
        <f>BK128</f>
        <v>0</v>
      </c>
      <c r="O128" s="275"/>
      <c r="P128" s="275"/>
      <c r="Q128" s="275"/>
      <c r="R128" s="38"/>
      <c r="T128" s="80"/>
      <c r="U128" s="52"/>
      <c r="V128" s="52"/>
      <c r="W128" s="145">
        <f>W129+W249</f>
        <v>0</v>
      </c>
      <c r="X128" s="52"/>
      <c r="Y128" s="145">
        <f>Y129+Y249</f>
        <v>2966.5117660000001</v>
      </c>
      <c r="Z128" s="52"/>
      <c r="AA128" s="146">
        <f>AA129+AA249</f>
        <v>179.77199999999999</v>
      </c>
      <c r="AT128" s="20" t="s">
        <v>74</v>
      </c>
      <c r="AU128" s="20" t="s">
        <v>122</v>
      </c>
      <c r="BK128" s="147">
        <f>BK129+BK249</f>
        <v>0</v>
      </c>
    </row>
    <row r="129" spans="2:65" s="9" customFormat="1" ht="37.35" customHeight="1">
      <c r="B129" s="148"/>
      <c r="C129" s="149"/>
      <c r="D129" s="150" t="s">
        <v>123</v>
      </c>
      <c r="E129" s="150"/>
      <c r="F129" s="150"/>
      <c r="G129" s="150"/>
      <c r="H129" s="150"/>
      <c r="I129" s="150"/>
      <c r="J129" s="150"/>
      <c r="K129" s="150"/>
      <c r="L129" s="150"/>
      <c r="M129" s="150"/>
      <c r="N129" s="254">
        <f>BK129</f>
        <v>0</v>
      </c>
      <c r="O129" s="251"/>
      <c r="P129" s="251"/>
      <c r="Q129" s="251"/>
      <c r="R129" s="151"/>
      <c r="T129" s="152"/>
      <c r="U129" s="149"/>
      <c r="V129" s="149"/>
      <c r="W129" s="153">
        <f>W130+W168+W170+W175+W180+W185+W193+W200+W202+W236+W247</f>
        <v>0</v>
      </c>
      <c r="X129" s="149"/>
      <c r="Y129" s="153">
        <f>Y130+Y168+Y170+Y175+Y180+Y185+Y193+Y200+Y202+Y236+Y247</f>
        <v>2966.5117660000001</v>
      </c>
      <c r="Z129" s="149"/>
      <c r="AA129" s="154">
        <f>AA130+AA168+AA170+AA175+AA180+AA185+AA193+AA200+AA202+AA236+AA247</f>
        <v>179.77199999999999</v>
      </c>
      <c r="AR129" s="155" t="s">
        <v>83</v>
      </c>
      <c r="AT129" s="156" t="s">
        <v>74</v>
      </c>
      <c r="AU129" s="156" t="s">
        <v>75</v>
      </c>
      <c r="AY129" s="155" t="s">
        <v>159</v>
      </c>
      <c r="BK129" s="157">
        <f>BK130+BK168+BK170+BK175+BK180+BK185+BK193+BK200+BK202+BK236+BK247</f>
        <v>0</v>
      </c>
    </row>
    <row r="130" spans="2:65" s="9" customFormat="1" ht="19.899999999999999" customHeight="1">
      <c r="B130" s="148"/>
      <c r="C130" s="149"/>
      <c r="D130" s="158" t="s">
        <v>124</v>
      </c>
      <c r="E130" s="158"/>
      <c r="F130" s="158"/>
      <c r="G130" s="158"/>
      <c r="H130" s="158"/>
      <c r="I130" s="158"/>
      <c r="J130" s="158"/>
      <c r="K130" s="158"/>
      <c r="L130" s="158"/>
      <c r="M130" s="158"/>
      <c r="N130" s="276">
        <f>BK130</f>
        <v>0</v>
      </c>
      <c r="O130" s="277"/>
      <c r="P130" s="277"/>
      <c r="Q130" s="277"/>
      <c r="R130" s="151"/>
      <c r="T130" s="152"/>
      <c r="U130" s="149"/>
      <c r="V130" s="149"/>
      <c r="W130" s="153">
        <f>SUM(W131:W167)</f>
        <v>0</v>
      </c>
      <c r="X130" s="149"/>
      <c r="Y130" s="153">
        <f>SUM(Y131:Y167)</f>
        <v>0</v>
      </c>
      <c r="Z130" s="149"/>
      <c r="AA130" s="154">
        <f>SUM(AA131:AA167)</f>
        <v>0</v>
      </c>
      <c r="AR130" s="155" t="s">
        <v>83</v>
      </c>
      <c r="AT130" s="156" t="s">
        <v>74</v>
      </c>
      <c r="AU130" s="156" t="s">
        <v>83</v>
      </c>
      <c r="AY130" s="155" t="s">
        <v>159</v>
      </c>
      <c r="BK130" s="157">
        <f>SUM(BK131:BK167)</f>
        <v>0</v>
      </c>
    </row>
    <row r="131" spans="2:65" s="1" customFormat="1" ht="38.25" customHeight="1">
      <c r="B131" s="130"/>
      <c r="C131" s="159" t="s">
        <v>83</v>
      </c>
      <c r="D131" s="159" t="s">
        <v>160</v>
      </c>
      <c r="E131" s="160" t="s">
        <v>161</v>
      </c>
      <c r="F131" s="260" t="s">
        <v>162</v>
      </c>
      <c r="G131" s="260"/>
      <c r="H131" s="260"/>
      <c r="I131" s="260"/>
      <c r="J131" s="161" t="s">
        <v>163</v>
      </c>
      <c r="K131" s="162">
        <v>525</v>
      </c>
      <c r="L131" s="261">
        <v>0</v>
      </c>
      <c r="M131" s="261"/>
      <c r="N131" s="262">
        <f>ROUND(L131*K131,2)</f>
        <v>0</v>
      </c>
      <c r="O131" s="262"/>
      <c r="P131" s="262"/>
      <c r="Q131" s="262"/>
      <c r="R131" s="133"/>
      <c r="T131" s="163" t="s">
        <v>5</v>
      </c>
      <c r="U131" s="45" t="s">
        <v>42</v>
      </c>
      <c r="V131" s="37"/>
      <c r="W131" s="164">
        <f>V131*K131</f>
        <v>0</v>
      </c>
      <c r="X131" s="164">
        <v>0</v>
      </c>
      <c r="Y131" s="164">
        <f>X131*K131</f>
        <v>0</v>
      </c>
      <c r="Z131" s="164">
        <v>0</v>
      </c>
      <c r="AA131" s="165">
        <f>Z131*K131</f>
        <v>0</v>
      </c>
      <c r="AR131" s="20" t="s">
        <v>164</v>
      </c>
      <c r="AT131" s="20" t="s">
        <v>160</v>
      </c>
      <c r="AU131" s="20" t="s">
        <v>101</v>
      </c>
      <c r="AY131" s="20" t="s">
        <v>159</v>
      </c>
      <c r="BE131" s="103">
        <f>IF(U131="základná",N131,0)</f>
        <v>0</v>
      </c>
      <c r="BF131" s="103">
        <f>IF(U131="znížená",N131,0)</f>
        <v>0</v>
      </c>
      <c r="BG131" s="103">
        <f>IF(U131="zákl. prenesená",N131,0)</f>
        <v>0</v>
      </c>
      <c r="BH131" s="103">
        <f>IF(U131="zníž. prenesená",N131,0)</f>
        <v>0</v>
      </c>
      <c r="BI131" s="103">
        <f>IF(U131="nulová",N131,0)</f>
        <v>0</v>
      </c>
      <c r="BJ131" s="20" t="s">
        <v>101</v>
      </c>
      <c r="BK131" s="103">
        <f>ROUND(L131*K131,2)</f>
        <v>0</v>
      </c>
      <c r="BL131" s="20" t="s">
        <v>164</v>
      </c>
      <c r="BM131" s="20" t="s">
        <v>165</v>
      </c>
    </row>
    <row r="132" spans="2:65" s="10" customFormat="1" ht="16.5" customHeight="1">
      <c r="B132" s="166"/>
      <c r="C132" s="167"/>
      <c r="D132" s="167"/>
      <c r="E132" s="168" t="s">
        <v>5</v>
      </c>
      <c r="F132" s="263" t="s">
        <v>166</v>
      </c>
      <c r="G132" s="264"/>
      <c r="H132" s="264"/>
      <c r="I132" s="264"/>
      <c r="J132" s="167"/>
      <c r="K132" s="169">
        <v>525</v>
      </c>
      <c r="L132" s="167"/>
      <c r="M132" s="167"/>
      <c r="N132" s="167"/>
      <c r="O132" s="167"/>
      <c r="P132" s="167"/>
      <c r="Q132" s="167"/>
      <c r="R132" s="170"/>
      <c r="T132" s="171"/>
      <c r="U132" s="167"/>
      <c r="V132" s="167"/>
      <c r="W132" s="167"/>
      <c r="X132" s="167"/>
      <c r="Y132" s="167"/>
      <c r="Z132" s="167"/>
      <c r="AA132" s="172"/>
      <c r="AT132" s="173" t="s">
        <v>167</v>
      </c>
      <c r="AU132" s="173" t="s">
        <v>101</v>
      </c>
      <c r="AV132" s="10" t="s">
        <v>101</v>
      </c>
      <c r="AW132" s="10" t="s">
        <v>32</v>
      </c>
      <c r="AX132" s="10" t="s">
        <v>75</v>
      </c>
      <c r="AY132" s="173" t="s">
        <v>159</v>
      </c>
    </row>
    <row r="133" spans="2:65" s="11" customFormat="1" ht="16.5" customHeight="1">
      <c r="B133" s="174"/>
      <c r="C133" s="175"/>
      <c r="D133" s="175"/>
      <c r="E133" s="176" t="s">
        <v>99</v>
      </c>
      <c r="F133" s="265" t="s">
        <v>168</v>
      </c>
      <c r="G133" s="266"/>
      <c r="H133" s="266"/>
      <c r="I133" s="266"/>
      <c r="J133" s="175"/>
      <c r="K133" s="177">
        <v>525</v>
      </c>
      <c r="L133" s="175"/>
      <c r="M133" s="175"/>
      <c r="N133" s="175"/>
      <c r="O133" s="175"/>
      <c r="P133" s="175"/>
      <c r="Q133" s="175"/>
      <c r="R133" s="178"/>
      <c r="T133" s="179"/>
      <c r="U133" s="175"/>
      <c r="V133" s="175"/>
      <c r="W133" s="175"/>
      <c r="X133" s="175"/>
      <c r="Y133" s="175"/>
      <c r="Z133" s="175"/>
      <c r="AA133" s="180"/>
      <c r="AT133" s="181" t="s">
        <v>167</v>
      </c>
      <c r="AU133" s="181" t="s">
        <v>101</v>
      </c>
      <c r="AV133" s="11" t="s">
        <v>164</v>
      </c>
      <c r="AW133" s="11" t="s">
        <v>32</v>
      </c>
      <c r="AX133" s="11" t="s">
        <v>83</v>
      </c>
      <c r="AY133" s="181" t="s">
        <v>159</v>
      </c>
    </row>
    <row r="134" spans="2:65" s="1" customFormat="1" ht="25.5" customHeight="1">
      <c r="B134" s="130"/>
      <c r="C134" s="159" t="s">
        <v>101</v>
      </c>
      <c r="D134" s="159" t="s">
        <v>160</v>
      </c>
      <c r="E134" s="160" t="s">
        <v>169</v>
      </c>
      <c r="F134" s="260" t="s">
        <v>170</v>
      </c>
      <c r="G134" s="260"/>
      <c r="H134" s="260"/>
      <c r="I134" s="260"/>
      <c r="J134" s="161" t="s">
        <v>163</v>
      </c>
      <c r="K134" s="162">
        <v>300</v>
      </c>
      <c r="L134" s="261">
        <v>0</v>
      </c>
      <c r="M134" s="261"/>
      <c r="N134" s="262">
        <f>ROUND(L134*K134,2)</f>
        <v>0</v>
      </c>
      <c r="O134" s="262"/>
      <c r="P134" s="262"/>
      <c r="Q134" s="262"/>
      <c r="R134" s="133"/>
      <c r="T134" s="163" t="s">
        <v>5</v>
      </c>
      <c r="U134" s="45" t="s">
        <v>42</v>
      </c>
      <c r="V134" s="37"/>
      <c r="W134" s="164">
        <f>V134*K134</f>
        <v>0</v>
      </c>
      <c r="X134" s="164">
        <v>0</v>
      </c>
      <c r="Y134" s="164">
        <f>X134*K134</f>
        <v>0</v>
      </c>
      <c r="Z134" s="164">
        <v>0</v>
      </c>
      <c r="AA134" s="165">
        <f>Z134*K134</f>
        <v>0</v>
      </c>
      <c r="AR134" s="20" t="s">
        <v>164</v>
      </c>
      <c r="AT134" s="20" t="s">
        <v>160</v>
      </c>
      <c r="AU134" s="20" t="s">
        <v>101</v>
      </c>
      <c r="AY134" s="20" t="s">
        <v>159</v>
      </c>
      <c r="BE134" s="103">
        <f>IF(U134="základná",N134,0)</f>
        <v>0</v>
      </c>
      <c r="BF134" s="103">
        <f>IF(U134="znížená",N134,0)</f>
        <v>0</v>
      </c>
      <c r="BG134" s="103">
        <f>IF(U134="zákl. prenesená",N134,0)</f>
        <v>0</v>
      </c>
      <c r="BH134" s="103">
        <f>IF(U134="zníž. prenesená",N134,0)</f>
        <v>0</v>
      </c>
      <c r="BI134" s="103">
        <f>IF(U134="nulová",N134,0)</f>
        <v>0</v>
      </c>
      <c r="BJ134" s="20" t="s">
        <v>101</v>
      </c>
      <c r="BK134" s="103">
        <f>ROUND(L134*K134,2)</f>
        <v>0</v>
      </c>
      <c r="BL134" s="20" t="s">
        <v>164</v>
      </c>
      <c r="BM134" s="20" t="s">
        <v>171</v>
      </c>
    </row>
    <row r="135" spans="2:65" s="10" customFormat="1" ht="16.5" customHeight="1">
      <c r="B135" s="166"/>
      <c r="C135" s="167"/>
      <c r="D135" s="167"/>
      <c r="E135" s="168" t="s">
        <v>5</v>
      </c>
      <c r="F135" s="263" t="s">
        <v>109</v>
      </c>
      <c r="G135" s="264"/>
      <c r="H135" s="264"/>
      <c r="I135" s="264"/>
      <c r="J135" s="167"/>
      <c r="K135" s="169">
        <v>200</v>
      </c>
      <c r="L135" s="167"/>
      <c r="M135" s="167"/>
      <c r="N135" s="167"/>
      <c r="O135" s="167"/>
      <c r="P135" s="167"/>
      <c r="Q135" s="167"/>
      <c r="R135" s="170"/>
      <c r="T135" s="171"/>
      <c r="U135" s="167"/>
      <c r="V135" s="167"/>
      <c r="W135" s="167"/>
      <c r="X135" s="167"/>
      <c r="Y135" s="167"/>
      <c r="Z135" s="167"/>
      <c r="AA135" s="172"/>
      <c r="AT135" s="173" t="s">
        <v>167</v>
      </c>
      <c r="AU135" s="173" t="s">
        <v>101</v>
      </c>
      <c r="AV135" s="10" t="s">
        <v>101</v>
      </c>
      <c r="AW135" s="10" t="s">
        <v>32</v>
      </c>
      <c r="AX135" s="10" t="s">
        <v>75</v>
      </c>
      <c r="AY135" s="173" t="s">
        <v>159</v>
      </c>
    </row>
    <row r="136" spans="2:65" s="10" customFormat="1" ht="16.5" customHeight="1">
      <c r="B136" s="166"/>
      <c r="C136" s="167"/>
      <c r="D136" s="167"/>
      <c r="E136" s="168" t="s">
        <v>5</v>
      </c>
      <c r="F136" s="267" t="s">
        <v>113</v>
      </c>
      <c r="G136" s="268"/>
      <c r="H136" s="268"/>
      <c r="I136" s="268"/>
      <c r="J136" s="167"/>
      <c r="K136" s="169">
        <v>500</v>
      </c>
      <c r="L136" s="167"/>
      <c r="M136" s="167"/>
      <c r="N136" s="167"/>
      <c r="O136" s="167"/>
      <c r="P136" s="167"/>
      <c r="Q136" s="167"/>
      <c r="R136" s="170"/>
      <c r="T136" s="171"/>
      <c r="U136" s="167"/>
      <c r="V136" s="167"/>
      <c r="W136" s="167"/>
      <c r="X136" s="167"/>
      <c r="Y136" s="167"/>
      <c r="Z136" s="167"/>
      <c r="AA136" s="172"/>
      <c r="AT136" s="173" t="s">
        <v>167</v>
      </c>
      <c r="AU136" s="173" t="s">
        <v>101</v>
      </c>
      <c r="AV136" s="10" t="s">
        <v>101</v>
      </c>
      <c r="AW136" s="10" t="s">
        <v>32</v>
      </c>
      <c r="AX136" s="10" t="s">
        <v>75</v>
      </c>
      <c r="AY136" s="173" t="s">
        <v>159</v>
      </c>
    </row>
    <row r="137" spans="2:65" s="10" customFormat="1" ht="16.5" customHeight="1">
      <c r="B137" s="166"/>
      <c r="C137" s="167"/>
      <c r="D137" s="167"/>
      <c r="E137" s="168" t="s">
        <v>5</v>
      </c>
      <c r="F137" s="267" t="s">
        <v>172</v>
      </c>
      <c r="G137" s="268"/>
      <c r="H137" s="268"/>
      <c r="I137" s="268"/>
      <c r="J137" s="167"/>
      <c r="K137" s="169">
        <v>-400</v>
      </c>
      <c r="L137" s="167"/>
      <c r="M137" s="167"/>
      <c r="N137" s="167"/>
      <c r="O137" s="167"/>
      <c r="P137" s="167"/>
      <c r="Q137" s="167"/>
      <c r="R137" s="170"/>
      <c r="T137" s="171"/>
      <c r="U137" s="167"/>
      <c r="V137" s="167"/>
      <c r="W137" s="167"/>
      <c r="X137" s="167"/>
      <c r="Y137" s="167"/>
      <c r="Z137" s="167"/>
      <c r="AA137" s="172"/>
      <c r="AT137" s="173" t="s">
        <v>167</v>
      </c>
      <c r="AU137" s="173" t="s">
        <v>101</v>
      </c>
      <c r="AV137" s="10" t="s">
        <v>101</v>
      </c>
      <c r="AW137" s="10" t="s">
        <v>32</v>
      </c>
      <c r="AX137" s="10" t="s">
        <v>75</v>
      </c>
      <c r="AY137" s="173" t="s">
        <v>159</v>
      </c>
    </row>
    <row r="138" spans="2:65" s="11" customFormat="1" ht="16.5" customHeight="1">
      <c r="B138" s="174"/>
      <c r="C138" s="175"/>
      <c r="D138" s="175"/>
      <c r="E138" s="176" t="s">
        <v>115</v>
      </c>
      <c r="F138" s="265" t="s">
        <v>168</v>
      </c>
      <c r="G138" s="266"/>
      <c r="H138" s="266"/>
      <c r="I138" s="266"/>
      <c r="J138" s="175"/>
      <c r="K138" s="177">
        <v>300</v>
      </c>
      <c r="L138" s="175"/>
      <c r="M138" s="175"/>
      <c r="N138" s="175"/>
      <c r="O138" s="175"/>
      <c r="P138" s="175"/>
      <c r="Q138" s="175"/>
      <c r="R138" s="178"/>
      <c r="T138" s="179"/>
      <c r="U138" s="175"/>
      <c r="V138" s="175"/>
      <c r="W138" s="175"/>
      <c r="X138" s="175"/>
      <c r="Y138" s="175"/>
      <c r="Z138" s="175"/>
      <c r="AA138" s="180"/>
      <c r="AT138" s="181" t="s">
        <v>167</v>
      </c>
      <c r="AU138" s="181" t="s">
        <v>101</v>
      </c>
      <c r="AV138" s="11" t="s">
        <v>164</v>
      </c>
      <c r="AW138" s="11" t="s">
        <v>32</v>
      </c>
      <c r="AX138" s="11" t="s">
        <v>83</v>
      </c>
      <c r="AY138" s="181" t="s">
        <v>159</v>
      </c>
    </row>
    <row r="139" spans="2:65" s="1" customFormat="1" ht="38.25" customHeight="1">
      <c r="B139" s="130"/>
      <c r="C139" s="159" t="s">
        <v>173</v>
      </c>
      <c r="D139" s="159" t="s">
        <v>160</v>
      </c>
      <c r="E139" s="160" t="s">
        <v>174</v>
      </c>
      <c r="F139" s="260" t="s">
        <v>175</v>
      </c>
      <c r="G139" s="260"/>
      <c r="H139" s="260"/>
      <c r="I139" s="260"/>
      <c r="J139" s="161" t="s">
        <v>163</v>
      </c>
      <c r="K139" s="162">
        <v>30</v>
      </c>
      <c r="L139" s="261">
        <v>0</v>
      </c>
      <c r="M139" s="261"/>
      <c r="N139" s="262">
        <f>ROUND(L139*K139,2)</f>
        <v>0</v>
      </c>
      <c r="O139" s="262"/>
      <c r="P139" s="262"/>
      <c r="Q139" s="262"/>
      <c r="R139" s="133"/>
      <c r="T139" s="163" t="s">
        <v>5</v>
      </c>
      <c r="U139" s="45" t="s">
        <v>42</v>
      </c>
      <c r="V139" s="37"/>
      <c r="W139" s="164">
        <f>V139*K139</f>
        <v>0</v>
      </c>
      <c r="X139" s="164">
        <v>0</v>
      </c>
      <c r="Y139" s="164">
        <f>X139*K139</f>
        <v>0</v>
      </c>
      <c r="Z139" s="164">
        <v>0</v>
      </c>
      <c r="AA139" s="165">
        <f>Z139*K139</f>
        <v>0</v>
      </c>
      <c r="AR139" s="20" t="s">
        <v>164</v>
      </c>
      <c r="AT139" s="20" t="s">
        <v>160</v>
      </c>
      <c r="AU139" s="20" t="s">
        <v>101</v>
      </c>
      <c r="AY139" s="20" t="s">
        <v>159</v>
      </c>
      <c r="BE139" s="103">
        <f>IF(U139="základná",N139,0)</f>
        <v>0</v>
      </c>
      <c r="BF139" s="103">
        <f>IF(U139="znížená",N139,0)</f>
        <v>0</v>
      </c>
      <c r="BG139" s="103">
        <f>IF(U139="zákl. prenesená",N139,0)</f>
        <v>0</v>
      </c>
      <c r="BH139" s="103">
        <f>IF(U139="zníž. prenesená",N139,0)</f>
        <v>0</v>
      </c>
      <c r="BI139" s="103">
        <f>IF(U139="nulová",N139,0)</f>
        <v>0</v>
      </c>
      <c r="BJ139" s="20" t="s">
        <v>101</v>
      </c>
      <c r="BK139" s="103">
        <f>ROUND(L139*K139,2)</f>
        <v>0</v>
      </c>
      <c r="BL139" s="20" t="s">
        <v>164</v>
      </c>
      <c r="BM139" s="20" t="s">
        <v>176</v>
      </c>
    </row>
    <row r="140" spans="2:65" s="1" customFormat="1" ht="25.5" customHeight="1">
      <c r="B140" s="130"/>
      <c r="C140" s="159" t="s">
        <v>164</v>
      </c>
      <c r="D140" s="159" t="s">
        <v>160</v>
      </c>
      <c r="E140" s="160" t="s">
        <v>177</v>
      </c>
      <c r="F140" s="260" t="s">
        <v>178</v>
      </c>
      <c r="G140" s="260"/>
      <c r="H140" s="260"/>
      <c r="I140" s="260"/>
      <c r="J140" s="161" t="s">
        <v>163</v>
      </c>
      <c r="K140" s="162">
        <v>90</v>
      </c>
      <c r="L140" s="261">
        <v>0</v>
      </c>
      <c r="M140" s="261"/>
      <c r="N140" s="262">
        <f>ROUND(L140*K140,2)</f>
        <v>0</v>
      </c>
      <c r="O140" s="262"/>
      <c r="P140" s="262"/>
      <c r="Q140" s="262"/>
      <c r="R140" s="133"/>
      <c r="T140" s="163" t="s">
        <v>5</v>
      </c>
      <c r="U140" s="45" t="s">
        <v>42</v>
      </c>
      <c r="V140" s="37"/>
      <c r="W140" s="164">
        <f>V140*K140</f>
        <v>0</v>
      </c>
      <c r="X140" s="164">
        <v>0</v>
      </c>
      <c r="Y140" s="164">
        <f>X140*K140</f>
        <v>0</v>
      </c>
      <c r="Z140" s="164">
        <v>0</v>
      </c>
      <c r="AA140" s="165">
        <f>Z140*K140</f>
        <v>0</v>
      </c>
      <c r="AR140" s="20" t="s">
        <v>164</v>
      </c>
      <c r="AT140" s="20" t="s">
        <v>160</v>
      </c>
      <c r="AU140" s="20" t="s">
        <v>101</v>
      </c>
      <c r="AY140" s="20" t="s">
        <v>159</v>
      </c>
      <c r="BE140" s="103">
        <f>IF(U140="základná",N140,0)</f>
        <v>0</v>
      </c>
      <c r="BF140" s="103">
        <f>IF(U140="znížená",N140,0)</f>
        <v>0</v>
      </c>
      <c r="BG140" s="103">
        <f>IF(U140="zákl. prenesená",N140,0)</f>
        <v>0</v>
      </c>
      <c r="BH140" s="103">
        <f>IF(U140="zníž. prenesená",N140,0)</f>
        <v>0</v>
      </c>
      <c r="BI140" s="103">
        <f>IF(U140="nulová",N140,0)</f>
        <v>0</v>
      </c>
      <c r="BJ140" s="20" t="s">
        <v>101</v>
      </c>
      <c r="BK140" s="103">
        <f>ROUND(L140*K140,2)</f>
        <v>0</v>
      </c>
      <c r="BL140" s="20" t="s">
        <v>164</v>
      </c>
      <c r="BM140" s="20" t="s">
        <v>179</v>
      </c>
    </row>
    <row r="141" spans="2:65" s="10" customFormat="1" ht="16.5" customHeight="1">
      <c r="B141" s="166"/>
      <c r="C141" s="167"/>
      <c r="D141" s="167"/>
      <c r="E141" s="168" t="s">
        <v>5</v>
      </c>
      <c r="F141" s="263" t="s">
        <v>180</v>
      </c>
      <c r="G141" s="264"/>
      <c r="H141" s="264"/>
      <c r="I141" s="264"/>
      <c r="J141" s="167"/>
      <c r="K141" s="169">
        <v>90</v>
      </c>
      <c r="L141" s="167"/>
      <c r="M141" s="167"/>
      <c r="N141" s="167"/>
      <c r="O141" s="167"/>
      <c r="P141" s="167"/>
      <c r="Q141" s="167"/>
      <c r="R141" s="170"/>
      <c r="T141" s="171"/>
      <c r="U141" s="167"/>
      <c r="V141" s="167"/>
      <c r="W141" s="167"/>
      <c r="X141" s="167"/>
      <c r="Y141" s="167"/>
      <c r="Z141" s="167"/>
      <c r="AA141" s="172"/>
      <c r="AT141" s="173" t="s">
        <v>167</v>
      </c>
      <c r="AU141" s="173" t="s">
        <v>101</v>
      </c>
      <c r="AV141" s="10" t="s">
        <v>101</v>
      </c>
      <c r="AW141" s="10" t="s">
        <v>32</v>
      </c>
      <c r="AX141" s="10" t="s">
        <v>83</v>
      </c>
      <c r="AY141" s="173" t="s">
        <v>159</v>
      </c>
    </row>
    <row r="142" spans="2:65" s="1" customFormat="1" ht="25.5" customHeight="1">
      <c r="B142" s="130"/>
      <c r="C142" s="159" t="s">
        <v>181</v>
      </c>
      <c r="D142" s="159" t="s">
        <v>160</v>
      </c>
      <c r="E142" s="160" t="s">
        <v>182</v>
      </c>
      <c r="F142" s="260" t="s">
        <v>183</v>
      </c>
      <c r="G142" s="260"/>
      <c r="H142" s="260"/>
      <c r="I142" s="260"/>
      <c r="J142" s="161" t="s">
        <v>163</v>
      </c>
      <c r="K142" s="162">
        <v>400</v>
      </c>
      <c r="L142" s="261">
        <v>0</v>
      </c>
      <c r="M142" s="261"/>
      <c r="N142" s="262">
        <f>ROUND(L142*K142,2)</f>
        <v>0</v>
      </c>
      <c r="O142" s="262"/>
      <c r="P142" s="262"/>
      <c r="Q142" s="262"/>
      <c r="R142" s="133"/>
      <c r="T142" s="163" t="s">
        <v>5</v>
      </c>
      <c r="U142" s="45" t="s">
        <v>42</v>
      </c>
      <c r="V142" s="37"/>
      <c r="W142" s="164">
        <f>V142*K142</f>
        <v>0</v>
      </c>
      <c r="X142" s="164">
        <v>0</v>
      </c>
      <c r="Y142" s="164">
        <f>X142*K142</f>
        <v>0</v>
      </c>
      <c r="Z142" s="164">
        <v>0</v>
      </c>
      <c r="AA142" s="165">
        <f>Z142*K142</f>
        <v>0</v>
      </c>
      <c r="AR142" s="20" t="s">
        <v>164</v>
      </c>
      <c r="AT142" s="20" t="s">
        <v>160</v>
      </c>
      <c r="AU142" s="20" t="s">
        <v>101</v>
      </c>
      <c r="AY142" s="20" t="s">
        <v>159</v>
      </c>
      <c r="BE142" s="103">
        <f>IF(U142="základná",N142,0)</f>
        <v>0</v>
      </c>
      <c r="BF142" s="103">
        <f>IF(U142="znížená",N142,0)</f>
        <v>0</v>
      </c>
      <c r="BG142" s="103">
        <f>IF(U142="zákl. prenesená",N142,0)</f>
        <v>0</v>
      </c>
      <c r="BH142" s="103">
        <f>IF(U142="zníž. prenesená",N142,0)</f>
        <v>0</v>
      </c>
      <c r="BI142" s="103">
        <f>IF(U142="nulová",N142,0)</f>
        <v>0</v>
      </c>
      <c r="BJ142" s="20" t="s">
        <v>101</v>
      </c>
      <c r="BK142" s="103">
        <f>ROUND(L142*K142,2)</f>
        <v>0</v>
      </c>
      <c r="BL142" s="20" t="s">
        <v>164</v>
      </c>
      <c r="BM142" s="20" t="s">
        <v>184</v>
      </c>
    </row>
    <row r="143" spans="2:65" s="10" customFormat="1" ht="16.5" customHeight="1">
      <c r="B143" s="166"/>
      <c r="C143" s="167"/>
      <c r="D143" s="167"/>
      <c r="E143" s="168" t="s">
        <v>5</v>
      </c>
      <c r="F143" s="263" t="s">
        <v>185</v>
      </c>
      <c r="G143" s="264"/>
      <c r="H143" s="264"/>
      <c r="I143" s="264"/>
      <c r="J143" s="167"/>
      <c r="K143" s="169">
        <v>400</v>
      </c>
      <c r="L143" s="167"/>
      <c r="M143" s="167"/>
      <c r="N143" s="167"/>
      <c r="O143" s="167"/>
      <c r="P143" s="167"/>
      <c r="Q143" s="167"/>
      <c r="R143" s="170"/>
      <c r="T143" s="171"/>
      <c r="U143" s="167"/>
      <c r="V143" s="167"/>
      <c r="W143" s="167"/>
      <c r="X143" s="167"/>
      <c r="Y143" s="167"/>
      <c r="Z143" s="167"/>
      <c r="AA143" s="172"/>
      <c r="AT143" s="173" t="s">
        <v>167</v>
      </c>
      <c r="AU143" s="173" t="s">
        <v>101</v>
      </c>
      <c r="AV143" s="10" t="s">
        <v>101</v>
      </c>
      <c r="AW143" s="10" t="s">
        <v>32</v>
      </c>
      <c r="AX143" s="10" t="s">
        <v>75</v>
      </c>
      <c r="AY143" s="173" t="s">
        <v>159</v>
      </c>
    </row>
    <row r="144" spans="2:65" s="11" customFormat="1" ht="16.5" customHeight="1">
      <c r="B144" s="174"/>
      <c r="C144" s="175"/>
      <c r="D144" s="175"/>
      <c r="E144" s="176" t="s">
        <v>107</v>
      </c>
      <c r="F144" s="265" t="s">
        <v>168</v>
      </c>
      <c r="G144" s="266"/>
      <c r="H144" s="266"/>
      <c r="I144" s="266"/>
      <c r="J144" s="175"/>
      <c r="K144" s="177">
        <v>400</v>
      </c>
      <c r="L144" s="175"/>
      <c r="M144" s="175"/>
      <c r="N144" s="175"/>
      <c r="O144" s="175"/>
      <c r="P144" s="175"/>
      <c r="Q144" s="175"/>
      <c r="R144" s="178"/>
      <c r="T144" s="179"/>
      <c r="U144" s="175"/>
      <c r="V144" s="175"/>
      <c r="W144" s="175"/>
      <c r="X144" s="175"/>
      <c r="Y144" s="175"/>
      <c r="Z144" s="175"/>
      <c r="AA144" s="180"/>
      <c r="AT144" s="181" t="s">
        <v>167</v>
      </c>
      <c r="AU144" s="181" t="s">
        <v>101</v>
      </c>
      <c r="AV144" s="11" t="s">
        <v>164</v>
      </c>
      <c r="AW144" s="11" t="s">
        <v>32</v>
      </c>
      <c r="AX144" s="11" t="s">
        <v>83</v>
      </c>
      <c r="AY144" s="181" t="s">
        <v>159</v>
      </c>
    </row>
    <row r="145" spans="2:65" s="1" customFormat="1" ht="51" customHeight="1">
      <c r="B145" s="130"/>
      <c r="C145" s="159" t="s">
        <v>186</v>
      </c>
      <c r="D145" s="159" t="s">
        <v>160</v>
      </c>
      <c r="E145" s="160" t="s">
        <v>187</v>
      </c>
      <c r="F145" s="260" t="s">
        <v>188</v>
      </c>
      <c r="G145" s="260"/>
      <c r="H145" s="260"/>
      <c r="I145" s="260"/>
      <c r="J145" s="161" t="s">
        <v>163</v>
      </c>
      <c r="K145" s="162">
        <v>199.5</v>
      </c>
      <c r="L145" s="261">
        <v>0</v>
      </c>
      <c r="M145" s="261"/>
      <c r="N145" s="262">
        <f>ROUND(L145*K145,2)</f>
        <v>0</v>
      </c>
      <c r="O145" s="262"/>
      <c r="P145" s="262"/>
      <c r="Q145" s="262"/>
      <c r="R145" s="133"/>
      <c r="T145" s="163" t="s">
        <v>5</v>
      </c>
      <c r="U145" s="45" t="s">
        <v>42</v>
      </c>
      <c r="V145" s="37"/>
      <c r="W145" s="164">
        <f>V145*K145</f>
        <v>0</v>
      </c>
      <c r="X145" s="164">
        <v>0</v>
      </c>
      <c r="Y145" s="164">
        <f>X145*K145</f>
        <v>0</v>
      </c>
      <c r="Z145" s="164">
        <v>0</v>
      </c>
      <c r="AA145" s="165">
        <f>Z145*K145</f>
        <v>0</v>
      </c>
      <c r="AR145" s="20" t="s">
        <v>164</v>
      </c>
      <c r="AT145" s="20" t="s">
        <v>160</v>
      </c>
      <c r="AU145" s="20" t="s">
        <v>101</v>
      </c>
      <c r="AY145" s="20" t="s">
        <v>159</v>
      </c>
      <c r="BE145" s="103">
        <f>IF(U145="základná",N145,0)</f>
        <v>0</v>
      </c>
      <c r="BF145" s="103">
        <f>IF(U145="znížená",N145,0)</f>
        <v>0</v>
      </c>
      <c r="BG145" s="103">
        <f>IF(U145="zákl. prenesená",N145,0)</f>
        <v>0</v>
      </c>
      <c r="BH145" s="103">
        <f>IF(U145="zníž. prenesená",N145,0)</f>
        <v>0</v>
      </c>
      <c r="BI145" s="103">
        <f>IF(U145="nulová",N145,0)</f>
        <v>0</v>
      </c>
      <c r="BJ145" s="20" t="s">
        <v>101</v>
      </c>
      <c r="BK145" s="103">
        <f>ROUND(L145*K145,2)</f>
        <v>0</v>
      </c>
      <c r="BL145" s="20" t="s">
        <v>164</v>
      </c>
      <c r="BM145" s="20" t="s">
        <v>189</v>
      </c>
    </row>
    <row r="146" spans="2:65" s="10" customFormat="1" ht="16.5" customHeight="1">
      <c r="B146" s="166"/>
      <c r="C146" s="167"/>
      <c r="D146" s="167"/>
      <c r="E146" s="168" t="s">
        <v>5</v>
      </c>
      <c r="F146" s="263" t="s">
        <v>99</v>
      </c>
      <c r="G146" s="264"/>
      <c r="H146" s="264"/>
      <c r="I146" s="264"/>
      <c r="J146" s="167"/>
      <c r="K146" s="169">
        <v>525</v>
      </c>
      <c r="L146" s="167"/>
      <c r="M146" s="167"/>
      <c r="N146" s="167"/>
      <c r="O146" s="167"/>
      <c r="P146" s="167"/>
      <c r="Q146" s="167"/>
      <c r="R146" s="170"/>
      <c r="T146" s="171"/>
      <c r="U146" s="167"/>
      <c r="V146" s="167"/>
      <c r="W146" s="167"/>
      <c r="X146" s="167"/>
      <c r="Y146" s="167"/>
      <c r="Z146" s="167"/>
      <c r="AA146" s="172"/>
      <c r="AT146" s="173" t="s">
        <v>167</v>
      </c>
      <c r="AU146" s="173" t="s">
        <v>101</v>
      </c>
      <c r="AV146" s="10" t="s">
        <v>101</v>
      </c>
      <c r="AW146" s="10" t="s">
        <v>32</v>
      </c>
      <c r="AX146" s="10" t="s">
        <v>75</v>
      </c>
      <c r="AY146" s="173" t="s">
        <v>159</v>
      </c>
    </row>
    <row r="147" spans="2:65" s="10" customFormat="1" ht="16.5" customHeight="1">
      <c r="B147" s="166"/>
      <c r="C147" s="167"/>
      <c r="D147" s="167"/>
      <c r="E147" s="168" t="s">
        <v>5</v>
      </c>
      <c r="F147" s="267" t="s">
        <v>190</v>
      </c>
      <c r="G147" s="268"/>
      <c r="H147" s="268"/>
      <c r="I147" s="268"/>
      <c r="J147" s="167"/>
      <c r="K147" s="169">
        <v>-325.5</v>
      </c>
      <c r="L147" s="167"/>
      <c r="M147" s="167"/>
      <c r="N147" s="167"/>
      <c r="O147" s="167"/>
      <c r="P147" s="167"/>
      <c r="Q147" s="167"/>
      <c r="R147" s="170"/>
      <c r="T147" s="171"/>
      <c r="U147" s="167"/>
      <c r="V147" s="167"/>
      <c r="W147" s="167"/>
      <c r="X147" s="167"/>
      <c r="Y147" s="167"/>
      <c r="Z147" s="167"/>
      <c r="AA147" s="172"/>
      <c r="AT147" s="173" t="s">
        <v>167</v>
      </c>
      <c r="AU147" s="173" t="s">
        <v>101</v>
      </c>
      <c r="AV147" s="10" t="s">
        <v>101</v>
      </c>
      <c r="AW147" s="10" t="s">
        <v>32</v>
      </c>
      <c r="AX147" s="10" t="s">
        <v>75</v>
      </c>
      <c r="AY147" s="173" t="s">
        <v>159</v>
      </c>
    </row>
    <row r="148" spans="2:65" s="11" customFormat="1" ht="16.5" customHeight="1">
      <c r="B148" s="174"/>
      <c r="C148" s="175"/>
      <c r="D148" s="175"/>
      <c r="E148" s="176" t="s">
        <v>105</v>
      </c>
      <c r="F148" s="265" t="s">
        <v>168</v>
      </c>
      <c r="G148" s="266"/>
      <c r="H148" s="266"/>
      <c r="I148" s="266"/>
      <c r="J148" s="175"/>
      <c r="K148" s="177">
        <v>199.5</v>
      </c>
      <c r="L148" s="175"/>
      <c r="M148" s="175"/>
      <c r="N148" s="175"/>
      <c r="O148" s="175"/>
      <c r="P148" s="175"/>
      <c r="Q148" s="175"/>
      <c r="R148" s="178"/>
      <c r="T148" s="179"/>
      <c r="U148" s="175"/>
      <c r="V148" s="175"/>
      <c r="W148" s="175"/>
      <c r="X148" s="175"/>
      <c r="Y148" s="175"/>
      <c r="Z148" s="175"/>
      <c r="AA148" s="180"/>
      <c r="AT148" s="181" t="s">
        <v>167</v>
      </c>
      <c r="AU148" s="181" t="s">
        <v>101</v>
      </c>
      <c r="AV148" s="11" t="s">
        <v>164</v>
      </c>
      <c r="AW148" s="11" t="s">
        <v>32</v>
      </c>
      <c r="AX148" s="11" t="s">
        <v>83</v>
      </c>
      <c r="AY148" s="181" t="s">
        <v>159</v>
      </c>
    </row>
    <row r="149" spans="2:65" s="1" customFormat="1" ht="51" customHeight="1">
      <c r="B149" s="130"/>
      <c r="C149" s="159" t="s">
        <v>191</v>
      </c>
      <c r="D149" s="159" t="s">
        <v>160</v>
      </c>
      <c r="E149" s="160" t="s">
        <v>187</v>
      </c>
      <c r="F149" s="260" t="s">
        <v>188</v>
      </c>
      <c r="G149" s="260"/>
      <c r="H149" s="260"/>
      <c r="I149" s="260"/>
      <c r="J149" s="161" t="s">
        <v>163</v>
      </c>
      <c r="K149" s="162">
        <v>300</v>
      </c>
      <c r="L149" s="261">
        <v>0</v>
      </c>
      <c r="M149" s="261"/>
      <c r="N149" s="262">
        <f>ROUND(L149*K149,2)</f>
        <v>0</v>
      </c>
      <c r="O149" s="262"/>
      <c r="P149" s="262"/>
      <c r="Q149" s="262"/>
      <c r="R149" s="133"/>
      <c r="T149" s="163" t="s">
        <v>5</v>
      </c>
      <c r="U149" s="45" t="s">
        <v>42</v>
      </c>
      <c r="V149" s="37"/>
      <c r="W149" s="164">
        <f>V149*K149</f>
        <v>0</v>
      </c>
      <c r="X149" s="164">
        <v>0</v>
      </c>
      <c r="Y149" s="164">
        <f>X149*K149</f>
        <v>0</v>
      </c>
      <c r="Z149" s="164">
        <v>0</v>
      </c>
      <c r="AA149" s="165">
        <f>Z149*K149</f>
        <v>0</v>
      </c>
      <c r="AR149" s="20" t="s">
        <v>164</v>
      </c>
      <c r="AT149" s="20" t="s">
        <v>160</v>
      </c>
      <c r="AU149" s="20" t="s">
        <v>101</v>
      </c>
      <c r="AY149" s="20" t="s">
        <v>159</v>
      </c>
      <c r="BE149" s="103">
        <f>IF(U149="základná",N149,0)</f>
        <v>0</v>
      </c>
      <c r="BF149" s="103">
        <f>IF(U149="znížená",N149,0)</f>
        <v>0</v>
      </c>
      <c r="BG149" s="103">
        <f>IF(U149="zákl. prenesená",N149,0)</f>
        <v>0</v>
      </c>
      <c r="BH149" s="103">
        <f>IF(U149="zníž. prenesená",N149,0)</f>
        <v>0</v>
      </c>
      <c r="BI149" s="103">
        <f>IF(U149="nulová",N149,0)</f>
        <v>0</v>
      </c>
      <c r="BJ149" s="20" t="s">
        <v>101</v>
      </c>
      <c r="BK149" s="103">
        <f>ROUND(L149*K149,2)</f>
        <v>0</v>
      </c>
      <c r="BL149" s="20" t="s">
        <v>164</v>
      </c>
      <c r="BM149" s="20" t="s">
        <v>192</v>
      </c>
    </row>
    <row r="150" spans="2:65" s="10" customFormat="1" ht="25.5" customHeight="1">
      <c r="B150" s="166"/>
      <c r="C150" s="167"/>
      <c r="D150" s="167"/>
      <c r="E150" s="168" t="s">
        <v>5</v>
      </c>
      <c r="F150" s="263" t="s">
        <v>193</v>
      </c>
      <c r="G150" s="264"/>
      <c r="H150" s="264"/>
      <c r="I150" s="264"/>
      <c r="J150" s="167"/>
      <c r="K150" s="169">
        <v>300</v>
      </c>
      <c r="L150" s="167"/>
      <c r="M150" s="167"/>
      <c r="N150" s="167"/>
      <c r="O150" s="167"/>
      <c r="P150" s="167"/>
      <c r="Q150" s="167"/>
      <c r="R150" s="170"/>
      <c r="T150" s="171"/>
      <c r="U150" s="167"/>
      <c r="V150" s="167"/>
      <c r="W150" s="167"/>
      <c r="X150" s="167"/>
      <c r="Y150" s="167"/>
      <c r="Z150" s="167"/>
      <c r="AA150" s="172"/>
      <c r="AT150" s="173" t="s">
        <v>167</v>
      </c>
      <c r="AU150" s="173" t="s">
        <v>101</v>
      </c>
      <c r="AV150" s="10" t="s">
        <v>101</v>
      </c>
      <c r="AW150" s="10" t="s">
        <v>32</v>
      </c>
      <c r="AX150" s="10" t="s">
        <v>83</v>
      </c>
      <c r="AY150" s="173" t="s">
        <v>159</v>
      </c>
    </row>
    <row r="151" spans="2:65" s="1" customFormat="1" ht="51" customHeight="1">
      <c r="B151" s="130"/>
      <c r="C151" s="159" t="s">
        <v>194</v>
      </c>
      <c r="D151" s="159" t="s">
        <v>160</v>
      </c>
      <c r="E151" s="160" t="s">
        <v>195</v>
      </c>
      <c r="F151" s="260" t="s">
        <v>196</v>
      </c>
      <c r="G151" s="260"/>
      <c r="H151" s="260"/>
      <c r="I151" s="260"/>
      <c r="J151" s="161" t="s">
        <v>163</v>
      </c>
      <c r="K151" s="162">
        <v>1396.5</v>
      </c>
      <c r="L151" s="261">
        <v>0</v>
      </c>
      <c r="M151" s="261"/>
      <c r="N151" s="262">
        <f>ROUND(L151*K151,2)</f>
        <v>0</v>
      </c>
      <c r="O151" s="262"/>
      <c r="P151" s="262"/>
      <c r="Q151" s="262"/>
      <c r="R151" s="133"/>
      <c r="T151" s="163" t="s">
        <v>5</v>
      </c>
      <c r="U151" s="45" t="s">
        <v>42</v>
      </c>
      <c r="V151" s="37"/>
      <c r="W151" s="164">
        <f>V151*K151</f>
        <v>0</v>
      </c>
      <c r="X151" s="164">
        <v>0</v>
      </c>
      <c r="Y151" s="164">
        <f>X151*K151</f>
        <v>0</v>
      </c>
      <c r="Z151" s="164">
        <v>0</v>
      </c>
      <c r="AA151" s="165">
        <f>Z151*K151</f>
        <v>0</v>
      </c>
      <c r="AR151" s="20" t="s">
        <v>164</v>
      </c>
      <c r="AT151" s="20" t="s">
        <v>160</v>
      </c>
      <c r="AU151" s="20" t="s">
        <v>101</v>
      </c>
      <c r="AY151" s="20" t="s">
        <v>159</v>
      </c>
      <c r="BE151" s="103">
        <f>IF(U151="základná",N151,0)</f>
        <v>0</v>
      </c>
      <c r="BF151" s="103">
        <f>IF(U151="znížená",N151,0)</f>
        <v>0</v>
      </c>
      <c r="BG151" s="103">
        <f>IF(U151="zákl. prenesená",N151,0)</f>
        <v>0</v>
      </c>
      <c r="BH151" s="103">
        <f>IF(U151="zníž. prenesená",N151,0)</f>
        <v>0</v>
      </c>
      <c r="BI151" s="103">
        <f>IF(U151="nulová",N151,0)</f>
        <v>0</v>
      </c>
      <c r="BJ151" s="20" t="s">
        <v>101</v>
      </c>
      <c r="BK151" s="103">
        <f>ROUND(L151*K151,2)</f>
        <v>0</v>
      </c>
      <c r="BL151" s="20" t="s">
        <v>164</v>
      </c>
      <c r="BM151" s="20" t="s">
        <v>197</v>
      </c>
    </row>
    <row r="152" spans="2:65" s="10" customFormat="1" ht="25.5" customHeight="1">
      <c r="B152" s="166"/>
      <c r="C152" s="167"/>
      <c r="D152" s="167"/>
      <c r="E152" s="168" t="s">
        <v>5</v>
      </c>
      <c r="F152" s="263" t="s">
        <v>198</v>
      </c>
      <c r="G152" s="264"/>
      <c r="H152" s="264"/>
      <c r="I152" s="264"/>
      <c r="J152" s="167"/>
      <c r="K152" s="169">
        <v>1396.5</v>
      </c>
      <c r="L152" s="167"/>
      <c r="M152" s="167"/>
      <c r="N152" s="167"/>
      <c r="O152" s="167"/>
      <c r="P152" s="167"/>
      <c r="Q152" s="167"/>
      <c r="R152" s="170"/>
      <c r="T152" s="171"/>
      <c r="U152" s="167"/>
      <c r="V152" s="167"/>
      <c r="W152" s="167"/>
      <c r="X152" s="167"/>
      <c r="Y152" s="167"/>
      <c r="Z152" s="167"/>
      <c r="AA152" s="172"/>
      <c r="AT152" s="173" t="s">
        <v>167</v>
      </c>
      <c r="AU152" s="173" t="s">
        <v>101</v>
      </c>
      <c r="AV152" s="10" t="s">
        <v>101</v>
      </c>
      <c r="AW152" s="10" t="s">
        <v>32</v>
      </c>
      <c r="AX152" s="10" t="s">
        <v>83</v>
      </c>
      <c r="AY152" s="173" t="s">
        <v>159</v>
      </c>
    </row>
    <row r="153" spans="2:65" s="1" customFormat="1" ht="51" customHeight="1">
      <c r="B153" s="130"/>
      <c r="C153" s="159" t="s">
        <v>199</v>
      </c>
      <c r="D153" s="159" t="s">
        <v>160</v>
      </c>
      <c r="E153" s="160" t="s">
        <v>195</v>
      </c>
      <c r="F153" s="260" t="s">
        <v>196</v>
      </c>
      <c r="G153" s="260"/>
      <c r="H153" s="260"/>
      <c r="I153" s="260"/>
      <c r="J153" s="161" t="s">
        <v>163</v>
      </c>
      <c r="K153" s="162">
        <v>3600</v>
      </c>
      <c r="L153" s="261">
        <v>0</v>
      </c>
      <c r="M153" s="261"/>
      <c r="N153" s="262">
        <f>ROUND(L153*K153,2)</f>
        <v>0</v>
      </c>
      <c r="O153" s="262"/>
      <c r="P153" s="262"/>
      <c r="Q153" s="262"/>
      <c r="R153" s="133"/>
      <c r="T153" s="163" t="s">
        <v>5</v>
      </c>
      <c r="U153" s="45" t="s">
        <v>42</v>
      </c>
      <c r="V153" s="37"/>
      <c r="W153" s="164">
        <f>V153*K153</f>
        <v>0</v>
      </c>
      <c r="X153" s="164">
        <v>0</v>
      </c>
      <c r="Y153" s="164">
        <f>X153*K153</f>
        <v>0</v>
      </c>
      <c r="Z153" s="164">
        <v>0</v>
      </c>
      <c r="AA153" s="165">
        <f>Z153*K153</f>
        <v>0</v>
      </c>
      <c r="AR153" s="20" t="s">
        <v>164</v>
      </c>
      <c r="AT153" s="20" t="s">
        <v>160</v>
      </c>
      <c r="AU153" s="20" t="s">
        <v>101</v>
      </c>
      <c r="AY153" s="20" t="s">
        <v>159</v>
      </c>
      <c r="BE153" s="103">
        <f>IF(U153="základná",N153,0)</f>
        <v>0</v>
      </c>
      <c r="BF153" s="103">
        <f>IF(U153="znížená",N153,0)</f>
        <v>0</v>
      </c>
      <c r="BG153" s="103">
        <f>IF(U153="zákl. prenesená",N153,0)</f>
        <v>0</v>
      </c>
      <c r="BH153" s="103">
        <f>IF(U153="zníž. prenesená",N153,0)</f>
        <v>0</v>
      </c>
      <c r="BI153" s="103">
        <f>IF(U153="nulová",N153,0)</f>
        <v>0</v>
      </c>
      <c r="BJ153" s="20" t="s">
        <v>101</v>
      </c>
      <c r="BK153" s="103">
        <f>ROUND(L153*K153,2)</f>
        <v>0</v>
      </c>
      <c r="BL153" s="20" t="s">
        <v>164</v>
      </c>
      <c r="BM153" s="20" t="s">
        <v>200</v>
      </c>
    </row>
    <row r="154" spans="2:65" s="10" customFormat="1" ht="25.5" customHeight="1">
      <c r="B154" s="166"/>
      <c r="C154" s="167"/>
      <c r="D154" s="167"/>
      <c r="E154" s="168" t="s">
        <v>5</v>
      </c>
      <c r="F154" s="263" t="s">
        <v>201</v>
      </c>
      <c r="G154" s="264"/>
      <c r="H154" s="264"/>
      <c r="I154" s="264"/>
      <c r="J154" s="167"/>
      <c r="K154" s="169">
        <v>3600</v>
      </c>
      <c r="L154" s="167"/>
      <c r="M154" s="167"/>
      <c r="N154" s="167"/>
      <c r="O154" s="167"/>
      <c r="P154" s="167"/>
      <c r="Q154" s="167"/>
      <c r="R154" s="170"/>
      <c r="T154" s="171"/>
      <c r="U154" s="167"/>
      <c r="V154" s="167"/>
      <c r="W154" s="167"/>
      <c r="X154" s="167"/>
      <c r="Y154" s="167"/>
      <c r="Z154" s="167"/>
      <c r="AA154" s="172"/>
      <c r="AT154" s="173" t="s">
        <v>167</v>
      </c>
      <c r="AU154" s="173" t="s">
        <v>101</v>
      </c>
      <c r="AV154" s="10" t="s">
        <v>101</v>
      </c>
      <c r="AW154" s="10" t="s">
        <v>32</v>
      </c>
      <c r="AX154" s="10" t="s">
        <v>83</v>
      </c>
      <c r="AY154" s="173" t="s">
        <v>159</v>
      </c>
    </row>
    <row r="155" spans="2:65" s="1" customFormat="1" ht="38.25" customHeight="1">
      <c r="B155" s="130"/>
      <c r="C155" s="159" t="s">
        <v>202</v>
      </c>
      <c r="D155" s="159" t="s">
        <v>160</v>
      </c>
      <c r="E155" s="160" t="s">
        <v>203</v>
      </c>
      <c r="F155" s="260" t="s">
        <v>204</v>
      </c>
      <c r="G155" s="260"/>
      <c r="H155" s="260"/>
      <c r="I155" s="260"/>
      <c r="J155" s="161" t="s">
        <v>163</v>
      </c>
      <c r="K155" s="162">
        <v>200</v>
      </c>
      <c r="L155" s="261">
        <v>0</v>
      </c>
      <c r="M155" s="261"/>
      <c r="N155" s="262">
        <f>ROUND(L155*K155,2)</f>
        <v>0</v>
      </c>
      <c r="O155" s="262"/>
      <c r="P155" s="262"/>
      <c r="Q155" s="262"/>
      <c r="R155" s="133"/>
      <c r="T155" s="163" t="s">
        <v>5</v>
      </c>
      <c r="U155" s="45" t="s">
        <v>42</v>
      </c>
      <c r="V155" s="37"/>
      <c r="W155" s="164">
        <f>V155*K155</f>
        <v>0</v>
      </c>
      <c r="X155" s="164">
        <v>0</v>
      </c>
      <c r="Y155" s="164">
        <f>X155*K155</f>
        <v>0</v>
      </c>
      <c r="Z155" s="164">
        <v>0</v>
      </c>
      <c r="AA155" s="165">
        <f>Z155*K155</f>
        <v>0</v>
      </c>
      <c r="AR155" s="20" t="s">
        <v>164</v>
      </c>
      <c r="AT155" s="20" t="s">
        <v>160</v>
      </c>
      <c r="AU155" s="20" t="s">
        <v>101</v>
      </c>
      <c r="AY155" s="20" t="s">
        <v>159</v>
      </c>
      <c r="BE155" s="103">
        <f>IF(U155="základná",N155,0)</f>
        <v>0</v>
      </c>
      <c r="BF155" s="103">
        <f>IF(U155="znížená",N155,0)</f>
        <v>0</v>
      </c>
      <c r="BG155" s="103">
        <f>IF(U155="zákl. prenesená",N155,0)</f>
        <v>0</v>
      </c>
      <c r="BH155" s="103">
        <f>IF(U155="zníž. prenesená",N155,0)</f>
        <v>0</v>
      </c>
      <c r="BI155" s="103">
        <f>IF(U155="nulová",N155,0)</f>
        <v>0</v>
      </c>
      <c r="BJ155" s="20" t="s">
        <v>101</v>
      </c>
      <c r="BK155" s="103">
        <f>ROUND(L155*K155,2)</f>
        <v>0</v>
      </c>
      <c r="BL155" s="20" t="s">
        <v>164</v>
      </c>
      <c r="BM155" s="20" t="s">
        <v>205</v>
      </c>
    </row>
    <row r="156" spans="2:65" s="10" customFormat="1" ht="16.5" customHeight="1">
      <c r="B156" s="166"/>
      <c r="C156" s="167"/>
      <c r="D156" s="167"/>
      <c r="E156" s="168" t="s">
        <v>5</v>
      </c>
      <c r="F156" s="263" t="s">
        <v>206</v>
      </c>
      <c r="G156" s="264"/>
      <c r="H156" s="264"/>
      <c r="I156" s="264"/>
      <c r="J156" s="167"/>
      <c r="K156" s="169">
        <v>200</v>
      </c>
      <c r="L156" s="167"/>
      <c r="M156" s="167"/>
      <c r="N156" s="167"/>
      <c r="O156" s="167"/>
      <c r="P156" s="167"/>
      <c r="Q156" s="167"/>
      <c r="R156" s="170"/>
      <c r="T156" s="171"/>
      <c r="U156" s="167"/>
      <c r="V156" s="167"/>
      <c r="W156" s="167"/>
      <c r="X156" s="167"/>
      <c r="Y156" s="167"/>
      <c r="Z156" s="167"/>
      <c r="AA156" s="172"/>
      <c r="AT156" s="173" t="s">
        <v>167</v>
      </c>
      <c r="AU156" s="173" t="s">
        <v>101</v>
      </c>
      <c r="AV156" s="10" t="s">
        <v>101</v>
      </c>
      <c r="AW156" s="10" t="s">
        <v>32</v>
      </c>
      <c r="AX156" s="10" t="s">
        <v>75</v>
      </c>
      <c r="AY156" s="173" t="s">
        <v>159</v>
      </c>
    </row>
    <row r="157" spans="2:65" s="11" customFormat="1" ht="16.5" customHeight="1">
      <c r="B157" s="174"/>
      <c r="C157" s="175"/>
      <c r="D157" s="175"/>
      <c r="E157" s="176" t="s">
        <v>109</v>
      </c>
      <c r="F157" s="265" t="s">
        <v>168</v>
      </c>
      <c r="G157" s="266"/>
      <c r="H157" s="266"/>
      <c r="I157" s="266"/>
      <c r="J157" s="175"/>
      <c r="K157" s="177">
        <v>200</v>
      </c>
      <c r="L157" s="175"/>
      <c r="M157" s="175"/>
      <c r="N157" s="175"/>
      <c r="O157" s="175"/>
      <c r="P157" s="175"/>
      <c r="Q157" s="175"/>
      <c r="R157" s="178"/>
      <c r="T157" s="179"/>
      <c r="U157" s="175"/>
      <c r="V157" s="175"/>
      <c r="W157" s="175"/>
      <c r="X157" s="175"/>
      <c r="Y157" s="175"/>
      <c r="Z157" s="175"/>
      <c r="AA157" s="180"/>
      <c r="AT157" s="181" t="s">
        <v>167</v>
      </c>
      <c r="AU157" s="181" t="s">
        <v>101</v>
      </c>
      <c r="AV157" s="11" t="s">
        <v>164</v>
      </c>
      <c r="AW157" s="11" t="s">
        <v>32</v>
      </c>
      <c r="AX157" s="11" t="s">
        <v>83</v>
      </c>
      <c r="AY157" s="181" t="s">
        <v>159</v>
      </c>
    </row>
    <row r="158" spans="2:65" s="1" customFormat="1" ht="25.5" customHeight="1">
      <c r="B158" s="130"/>
      <c r="C158" s="159" t="s">
        <v>207</v>
      </c>
      <c r="D158" s="159" t="s">
        <v>160</v>
      </c>
      <c r="E158" s="160" t="s">
        <v>208</v>
      </c>
      <c r="F158" s="260" t="s">
        <v>209</v>
      </c>
      <c r="G158" s="260"/>
      <c r="H158" s="260"/>
      <c r="I158" s="260"/>
      <c r="J158" s="161" t="s">
        <v>163</v>
      </c>
      <c r="K158" s="162">
        <v>500</v>
      </c>
      <c r="L158" s="261">
        <v>0</v>
      </c>
      <c r="M158" s="261"/>
      <c r="N158" s="262">
        <f>ROUND(L158*K158,2)</f>
        <v>0</v>
      </c>
      <c r="O158" s="262"/>
      <c r="P158" s="262"/>
      <c r="Q158" s="262"/>
      <c r="R158" s="133"/>
      <c r="T158" s="163" t="s">
        <v>5</v>
      </c>
      <c r="U158" s="45" t="s">
        <v>42</v>
      </c>
      <c r="V158" s="37"/>
      <c r="W158" s="164">
        <f>V158*K158</f>
        <v>0</v>
      </c>
      <c r="X158" s="164">
        <v>0</v>
      </c>
      <c r="Y158" s="164">
        <f>X158*K158</f>
        <v>0</v>
      </c>
      <c r="Z158" s="164">
        <v>0</v>
      </c>
      <c r="AA158" s="165">
        <f>Z158*K158</f>
        <v>0</v>
      </c>
      <c r="AR158" s="20" t="s">
        <v>164</v>
      </c>
      <c r="AT158" s="20" t="s">
        <v>160</v>
      </c>
      <c r="AU158" s="20" t="s">
        <v>101</v>
      </c>
      <c r="AY158" s="20" t="s">
        <v>159</v>
      </c>
      <c r="BE158" s="103">
        <f>IF(U158="základná",N158,0)</f>
        <v>0</v>
      </c>
      <c r="BF158" s="103">
        <f>IF(U158="znížená",N158,0)</f>
        <v>0</v>
      </c>
      <c r="BG158" s="103">
        <f>IF(U158="zákl. prenesená",N158,0)</f>
        <v>0</v>
      </c>
      <c r="BH158" s="103">
        <f>IF(U158="zníž. prenesená",N158,0)</f>
        <v>0</v>
      </c>
      <c r="BI158" s="103">
        <f>IF(U158="nulová",N158,0)</f>
        <v>0</v>
      </c>
      <c r="BJ158" s="20" t="s">
        <v>101</v>
      </c>
      <c r="BK158" s="103">
        <f>ROUND(L158*K158,2)</f>
        <v>0</v>
      </c>
      <c r="BL158" s="20" t="s">
        <v>164</v>
      </c>
      <c r="BM158" s="20" t="s">
        <v>210</v>
      </c>
    </row>
    <row r="159" spans="2:65" s="10" customFormat="1" ht="25.5" customHeight="1">
      <c r="B159" s="166"/>
      <c r="C159" s="167"/>
      <c r="D159" s="167"/>
      <c r="E159" s="168" t="s">
        <v>5</v>
      </c>
      <c r="F159" s="263" t="s">
        <v>211</v>
      </c>
      <c r="G159" s="264"/>
      <c r="H159" s="264"/>
      <c r="I159" s="264"/>
      <c r="J159" s="167"/>
      <c r="K159" s="169">
        <v>500</v>
      </c>
      <c r="L159" s="167"/>
      <c r="M159" s="167"/>
      <c r="N159" s="167"/>
      <c r="O159" s="167"/>
      <c r="P159" s="167"/>
      <c r="Q159" s="167"/>
      <c r="R159" s="170"/>
      <c r="T159" s="171"/>
      <c r="U159" s="167"/>
      <c r="V159" s="167"/>
      <c r="W159" s="167"/>
      <c r="X159" s="167"/>
      <c r="Y159" s="167"/>
      <c r="Z159" s="167"/>
      <c r="AA159" s="172"/>
      <c r="AT159" s="173" t="s">
        <v>167</v>
      </c>
      <c r="AU159" s="173" t="s">
        <v>101</v>
      </c>
      <c r="AV159" s="10" t="s">
        <v>101</v>
      </c>
      <c r="AW159" s="10" t="s">
        <v>32</v>
      </c>
      <c r="AX159" s="10" t="s">
        <v>75</v>
      </c>
      <c r="AY159" s="173" t="s">
        <v>159</v>
      </c>
    </row>
    <row r="160" spans="2:65" s="11" customFormat="1" ht="16.5" customHeight="1">
      <c r="B160" s="174"/>
      <c r="C160" s="175"/>
      <c r="D160" s="175"/>
      <c r="E160" s="176" t="s">
        <v>113</v>
      </c>
      <c r="F160" s="265" t="s">
        <v>168</v>
      </c>
      <c r="G160" s="266"/>
      <c r="H160" s="266"/>
      <c r="I160" s="266"/>
      <c r="J160" s="175"/>
      <c r="K160" s="177">
        <v>500</v>
      </c>
      <c r="L160" s="175"/>
      <c r="M160" s="175"/>
      <c r="N160" s="175"/>
      <c r="O160" s="175"/>
      <c r="P160" s="175"/>
      <c r="Q160" s="175"/>
      <c r="R160" s="178"/>
      <c r="T160" s="179"/>
      <c r="U160" s="175"/>
      <c r="V160" s="175"/>
      <c r="W160" s="175"/>
      <c r="X160" s="175"/>
      <c r="Y160" s="175"/>
      <c r="Z160" s="175"/>
      <c r="AA160" s="180"/>
      <c r="AT160" s="181" t="s">
        <v>167</v>
      </c>
      <c r="AU160" s="181" t="s">
        <v>101</v>
      </c>
      <c r="AV160" s="11" t="s">
        <v>164</v>
      </c>
      <c r="AW160" s="11" t="s">
        <v>32</v>
      </c>
      <c r="AX160" s="11" t="s">
        <v>83</v>
      </c>
      <c r="AY160" s="181" t="s">
        <v>159</v>
      </c>
    </row>
    <row r="161" spans="2:65" s="1" customFormat="1" ht="25.5" customHeight="1">
      <c r="B161" s="130"/>
      <c r="C161" s="159" t="s">
        <v>212</v>
      </c>
      <c r="D161" s="159" t="s">
        <v>160</v>
      </c>
      <c r="E161" s="160" t="s">
        <v>213</v>
      </c>
      <c r="F161" s="260" t="s">
        <v>214</v>
      </c>
      <c r="G161" s="260"/>
      <c r="H161" s="260"/>
      <c r="I161" s="260"/>
      <c r="J161" s="161" t="s">
        <v>163</v>
      </c>
      <c r="K161" s="162">
        <v>199.5</v>
      </c>
      <c r="L161" s="261">
        <v>0</v>
      </c>
      <c r="M161" s="261"/>
      <c r="N161" s="262">
        <f>ROUND(L161*K161,2)</f>
        <v>0</v>
      </c>
      <c r="O161" s="262"/>
      <c r="P161" s="262"/>
      <c r="Q161" s="262"/>
      <c r="R161" s="133"/>
      <c r="T161" s="163" t="s">
        <v>5</v>
      </c>
      <c r="U161" s="45" t="s">
        <v>42</v>
      </c>
      <c r="V161" s="37"/>
      <c r="W161" s="164">
        <f>V161*K161</f>
        <v>0</v>
      </c>
      <c r="X161" s="164">
        <v>0</v>
      </c>
      <c r="Y161" s="164">
        <f>X161*K161</f>
        <v>0</v>
      </c>
      <c r="Z161" s="164">
        <v>0</v>
      </c>
      <c r="AA161" s="165">
        <f>Z161*K161</f>
        <v>0</v>
      </c>
      <c r="AR161" s="20" t="s">
        <v>164</v>
      </c>
      <c r="AT161" s="20" t="s">
        <v>160</v>
      </c>
      <c r="AU161" s="20" t="s">
        <v>101</v>
      </c>
      <c r="AY161" s="20" t="s">
        <v>159</v>
      </c>
      <c r="BE161" s="103">
        <f>IF(U161="základná",N161,0)</f>
        <v>0</v>
      </c>
      <c r="BF161" s="103">
        <f>IF(U161="znížená",N161,0)</f>
        <v>0</v>
      </c>
      <c r="BG161" s="103">
        <f>IF(U161="zákl. prenesená",N161,0)</f>
        <v>0</v>
      </c>
      <c r="BH161" s="103">
        <f>IF(U161="zníž. prenesená",N161,0)</f>
        <v>0</v>
      </c>
      <c r="BI161" s="103">
        <f>IF(U161="nulová",N161,0)</f>
        <v>0</v>
      </c>
      <c r="BJ161" s="20" t="s">
        <v>101</v>
      </c>
      <c r="BK161" s="103">
        <f>ROUND(L161*K161,2)</f>
        <v>0</v>
      </c>
      <c r="BL161" s="20" t="s">
        <v>164</v>
      </c>
      <c r="BM161" s="20" t="s">
        <v>215</v>
      </c>
    </row>
    <row r="162" spans="2:65" s="10" customFormat="1" ht="16.5" customHeight="1">
      <c r="B162" s="166"/>
      <c r="C162" s="167"/>
      <c r="D162" s="167"/>
      <c r="E162" s="168" t="s">
        <v>5</v>
      </c>
      <c r="F162" s="263" t="s">
        <v>105</v>
      </c>
      <c r="G162" s="264"/>
      <c r="H162" s="264"/>
      <c r="I162" s="264"/>
      <c r="J162" s="167"/>
      <c r="K162" s="169">
        <v>199.5</v>
      </c>
      <c r="L162" s="167"/>
      <c r="M162" s="167"/>
      <c r="N162" s="167"/>
      <c r="O162" s="167"/>
      <c r="P162" s="167"/>
      <c r="Q162" s="167"/>
      <c r="R162" s="170"/>
      <c r="T162" s="171"/>
      <c r="U162" s="167"/>
      <c r="V162" s="167"/>
      <c r="W162" s="167"/>
      <c r="X162" s="167"/>
      <c r="Y162" s="167"/>
      <c r="Z162" s="167"/>
      <c r="AA162" s="172"/>
      <c r="AT162" s="173" t="s">
        <v>167</v>
      </c>
      <c r="AU162" s="173" t="s">
        <v>101</v>
      </c>
      <c r="AV162" s="10" t="s">
        <v>101</v>
      </c>
      <c r="AW162" s="10" t="s">
        <v>32</v>
      </c>
      <c r="AX162" s="10" t="s">
        <v>83</v>
      </c>
      <c r="AY162" s="173" t="s">
        <v>159</v>
      </c>
    </row>
    <row r="163" spans="2:65" s="1" customFormat="1" ht="25.5" customHeight="1">
      <c r="B163" s="130"/>
      <c r="C163" s="159" t="s">
        <v>216</v>
      </c>
      <c r="D163" s="159" t="s">
        <v>160</v>
      </c>
      <c r="E163" s="160" t="s">
        <v>217</v>
      </c>
      <c r="F163" s="260" t="s">
        <v>218</v>
      </c>
      <c r="G163" s="260"/>
      <c r="H163" s="260"/>
      <c r="I163" s="260"/>
      <c r="J163" s="161" t="s">
        <v>219</v>
      </c>
      <c r="K163" s="162">
        <v>2170</v>
      </c>
      <c r="L163" s="261">
        <v>0</v>
      </c>
      <c r="M163" s="261"/>
      <c r="N163" s="262">
        <f>ROUND(L163*K163,2)</f>
        <v>0</v>
      </c>
      <c r="O163" s="262"/>
      <c r="P163" s="262"/>
      <c r="Q163" s="262"/>
      <c r="R163" s="133"/>
      <c r="T163" s="163" t="s">
        <v>5</v>
      </c>
      <c r="U163" s="45" t="s">
        <v>42</v>
      </c>
      <c r="V163" s="37"/>
      <c r="W163" s="164">
        <f>V163*K163</f>
        <v>0</v>
      </c>
      <c r="X163" s="164">
        <v>0</v>
      </c>
      <c r="Y163" s="164">
        <f>X163*K163</f>
        <v>0</v>
      </c>
      <c r="Z163" s="164">
        <v>0</v>
      </c>
      <c r="AA163" s="165">
        <f>Z163*K163</f>
        <v>0</v>
      </c>
      <c r="AR163" s="20" t="s">
        <v>164</v>
      </c>
      <c r="AT163" s="20" t="s">
        <v>160</v>
      </c>
      <c r="AU163" s="20" t="s">
        <v>101</v>
      </c>
      <c r="AY163" s="20" t="s">
        <v>159</v>
      </c>
      <c r="BE163" s="103">
        <f>IF(U163="základná",N163,0)</f>
        <v>0</v>
      </c>
      <c r="BF163" s="103">
        <f>IF(U163="znížená",N163,0)</f>
        <v>0</v>
      </c>
      <c r="BG163" s="103">
        <f>IF(U163="zákl. prenesená",N163,0)</f>
        <v>0</v>
      </c>
      <c r="BH163" s="103">
        <f>IF(U163="zníž. prenesená",N163,0)</f>
        <v>0</v>
      </c>
      <c r="BI163" s="103">
        <f>IF(U163="nulová",N163,0)</f>
        <v>0</v>
      </c>
      <c r="BJ163" s="20" t="s">
        <v>101</v>
      </c>
      <c r="BK163" s="103">
        <f>ROUND(L163*K163,2)</f>
        <v>0</v>
      </c>
      <c r="BL163" s="20" t="s">
        <v>164</v>
      </c>
      <c r="BM163" s="20" t="s">
        <v>220</v>
      </c>
    </row>
    <row r="164" spans="2:65" s="10" customFormat="1" ht="16.5" customHeight="1">
      <c r="B164" s="166"/>
      <c r="C164" s="167"/>
      <c r="D164" s="167"/>
      <c r="E164" s="168" t="s">
        <v>102</v>
      </c>
      <c r="F164" s="263" t="s">
        <v>221</v>
      </c>
      <c r="G164" s="264"/>
      <c r="H164" s="264"/>
      <c r="I164" s="264"/>
      <c r="J164" s="167"/>
      <c r="K164" s="169">
        <v>2170</v>
      </c>
      <c r="L164" s="167"/>
      <c r="M164" s="167"/>
      <c r="N164" s="167"/>
      <c r="O164" s="167"/>
      <c r="P164" s="167"/>
      <c r="Q164" s="167"/>
      <c r="R164" s="170"/>
      <c r="T164" s="171"/>
      <c r="U164" s="167"/>
      <c r="V164" s="167"/>
      <c r="W164" s="167"/>
      <c r="X164" s="167"/>
      <c r="Y164" s="167"/>
      <c r="Z164" s="167"/>
      <c r="AA164" s="172"/>
      <c r="AT164" s="173" t="s">
        <v>167</v>
      </c>
      <c r="AU164" s="173" t="s">
        <v>101</v>
      </c>
      <c r="AV164" s="10" t="s">
        <v>101</v>
      </c>
      <c r="AW164" s="10" t="s">
        <v>32</v>
      </c>
      <c r="AX164" s="10" t="s">
        <v>83</v>
      </c>
      <c r="AY164" s="173" t="s">
        <v>159</v>
      </c>
    </row>
    <row r="165" spans="2:65" s="1" customFormat="1" ht="25.5" customHeight="1">
      <c r="B165" s="130"/>
      <c r="C165" s="159" t="s">
        <v>222</v>
      </c>
      <c r="D165" s="159" t="s">
        <v>160</v>
      </c>
      <c r="E165" s="160" t="s">
        <v>223</v>
      </c>
      <c r="F165" s="260" t="s">
        <v>224</v>
      </c>
      <c r="G165" s="260"/>
      <c r="H165" s="260"/>
      <c r="I165" s="260"/>
      <c r="J165" s="161" t="s">
        <v>219</v>
      </c>
      <c r="K165" s="162">
        <v>2766</v>
      </c>
      <c r="L165" s="261">
        <v>0</v>
      </c>
      <c r="M165" s="261"/>
      <c r="N165" s="262">
        <f>ROUND(L165*K165,2)</f>
        <v>0</v>
      </c>
      <c r="O165" s="262"/>
      <c r="P165" s="262"/>
      <c r="Q165" s="262"/>
      <c r="R165" s="133"/>
      <c r="T165" s="163" t="s">
        <v>5</v>
      </c>
      <c r="U165" s="45" t="s">
        <v>42</v>
      </c>
      <c r="V165" s="37"/>
      <c r="W165" s="164">
        <f>V165*K165</f>
        <v>0</v>
      </c>
      <c r="X165" s="164">
        <v>0</v>
      </c>
      <c r="Y165" s="164">
        <f>X165*K165</f>
        <v>0</v>
      </c>
      <c r="Z165" s="164">
        <v>0</v>
      </c>
      <c r="AA165" s="165">
        <f>Z165*K165</f>
        <v>0</v>
      </c>
      <c r="AR165" s="20" t="s">
        <v>164</v>
      </c>
      <c r="AT165" s="20" t="s">
        <v>160</v>
      </c>
      <c r="AU165" s="20" t="s">
        <v>101</v>
      </c>
      <c r="AY165" s="20" t="s">
        <v>159</v>
      </c>
      <c r="BE165" s="103">
        <f>IF(U165="základná",N165,0)</f>
        <v>0</v>
      </c>
      <c r="BF165" s="103">
        <f>IF(U165="znížená",N165,0)</f>
        <v>0</v>
      </c>
      <c r="BG165" s="103">
        <f>IF(U165="zákl. prenesená",N165,0)</f>
        <v>0</v>
      </c>
      <c r="BH165" s="103">
        <f>IF(U165="zníž. prenesená",N165,0)</f>
        <v>0</v>
      </c>
      <c r="BI165" s="103">
        <f>IF(U165="nulová",N165,0)</f>
        <v>0</v>
      </c>
      <c r="BJ165" s="20" t="s">
        <v>101</v>
      </c>
      <c r="BK165" s="103">
        <f>ROUND(L165*K165,2)</f>
        <v>0</v>
      </c>
      <c r="BL165" s="20" t="s">
        <v>164</v>
      </c>
      <c r="BM165" s="20" t="s">
        <v>225</v>
      </c>
    </row>
    <row r="166" spans="2:65" s="1" customFormat="1" ht="25.5" customHeight="1">
      <c r="B166" s="130"/>
      <c r="C166" s="159" t="s">
        <v>226</v>
      </c>
      <c r="D166" s="159" t="s">
        <v>160</v>
      </c>
      <c r="E166" s="160" t="s">
        <v>227</v>
      </c>
      <c r="F166" s="260" t="s">
        <v>228</v>
      </c>
      <c r="G166" s="260"/>
      <c r="H166" s="260"/>
      <c r="I166" s="260"/>
      <c r="J166" s="161" t="s">
        <v>219</v>
      </c>
      <c r="K166" s="162">
        <v>2170</v>
      </c>
      <c r="L166" s="261">
        <v>0</v>
      </c>
      <c r="M166" s="261"/>
      <c r="N166" s="262">
        <f>ROUND(L166*K166,2)</f>
        <v>0</v>
      </c>
      <c r="O166" s="262"/>
      <c r="P166" s="262"/>
      <c r="Q166" s="262"/>
      <c r="R166" s="133"/>
      <c r="T166" s="163" t="s">
        <v>5</v>
      </c>
      <c r="U166" s="45" t="s">
        <v>42</v>
      </c>
      <c r="V166" s="37"/>
      <c r="W166" s="164">
        <f>V166*K166</f>
        <v>0</v>
      </c>
      <c r="X166" s="164">
        <v>0</v>
      </c>
      <c r="Y166" s="164">
        <f>X166*K166</f>
        <v>0</v>
      </c>
      <c r="Z166" s="164">
        <v>0</v>
      </c>
      <c r="AA166" s="165">
        <f>Z166*K166</f>
        <v>0</v>
      </c>
      <c r="AR166" s="20" t="s">
        <v>164</v>
      </c>
      <c r="AT166" s="20" t="s">
        <v>160</v>
      </c>
      <c r="AU166" s="20" t="s">
        <v>101</v>
      </c>
      <c r="AY166" s="20" t="s">
        <v>159</v>
      </c>
      <c r="BE166" s="103">
        <f>IF(U166="základná",N166,0)</f>
        <v>0</v>
      </c>
      <c r="BF166" s="103">
        <f>IF(U166="znížená",N166,0)</f>
        <v>0</v>
      </c>
      <c r="BG166" s="103">
        <f>IF(U166="zákl. prenesená",N166,0)</f>
        <v>0</v>
      </c>
      <c r="BH166" s="103">
        <f>IF(U166="zníž. prenesená",N166,0)</f>
        <v>0</v>
      </c>
      <c r="BI166" s="103">
        <f>IF(U166="nulová",N166,0)</f>
        <v>0</v>
      </c>
      <c r="BJ166" s="20" t="s">
        <v>101</v>
      </c>
      <c r="BK166" s="103">
        <f>ROUND(L166*K166,2)</f>
        <v>0</v>
      </c>
      <c r="BL166" s="20" t="s">
        <v>164</v>
      </c>
      <c r="BM166" s="20" t="s">
        <v>229</v>
      </c>
    </row>
    <row r="167" spans="2:65" s="10" customFormat="1" ht="16.5" customHeight="1">
      <c r="B167" s="166"/>
      <c r="C167" s="167"/>
      <c r="D167" s="167"/>
      <c r="E167" s="168" t="s">
        <v>5</v>
      </c>
      <c r="F167" s="263" t="s">
        <v>102</v>
      </c>
      <c r="G167" s="264"/>
      <c r="H167" s="264"/>
      <c r="I167" s="264"/>
      <c r="J167" s="167"/>
      <c r="K167" s="169">
        <v>2170</v>
      </c>
      <c r="L167" s="167"/>
      <c r="M167" s="167"/>
      <c r="N167" s="167"/>
      <c r="O167" s="167"/>
      <c r="P167" s="167"/>
      <c r="Q167" s="167"/>
      <c r="R167" s="170"/>
      <c r="T167" s="171"/>
      <c r="U167" s="167"/>
      <c r="V167" s="167"/>
      <c r="W167" s="167"/>
      <c r="X167" s="167"/>
      <c r="Y167" s="167"/>
      <c r="Z167" s="167"/>
      <c r="AA167" s="172"/>
      <c r="AT167" s="173" t="s">
        <v>167</v>
      </c>
      <c r="AU167" s="173" t="s">
        <v>101</v>
      </c>
      <c r="AV167" s="10" t="s">
        <v>101</v>
      </c>
      <c r="AW167" s="10" t="s">
        <v>32</v>
      </c>
      <c r="AX167" s="10" t="s">
        <v>83</v>
      </c>
      <c r="AY167" s="173" t="s">
        <v>159</v>
      </c>
    </row>
    <row r="168" spans="2:65" s="9" customFormat="1" ht="29.85" customHeight="1">
      <c r="B168" s="148"/>
      <c r="C168" s="149"/>
      <c r="D168" s="158" t="s">
        <v>125</v>
      </c>
      <c r="E168" s="158"/>
      <c r="F168" s="158"/>
      <c r="G168" s="158"/>
      <c r="H168" s="158"/>
      <c r="I168" s="158"/>
      <c r="J168" s="158"/>
      <c r="K168" s="158"/>
      <c r="L168" s="158"/>
      <c r="M168" s="158"/>
      <c r="N168" s="276">
        <f>BK168</f>
        <v>0</v>
      </c>
      <c r="O168" s="277"/>
      <c r="P168" s="277"/>
      <c r="Q168" s="277"/>
      <c r="R168" s="151"/>
      <c r="T168" s="152"/>
      <c r="U168" s="149"/>
      <c r="V168" s="149"/>
      <c r="W168" s="153">
        <f>W169</f>
        <v>0</v>
      </c>
      <c r="X168" s="149"/>
      <c r="Y168" s="153">
        <f>Y169</f>
        <v>0</v>
      </c>
      <c r="Z168" s="149"/>
      <c r="AA168" s="154">
        <f>AA169</f>
        <v>0</v>
      </c>
      <c r="AR168" s="155" t="s">
        <v>83</v>
      </c>
      <c r="AT168" s="156" t="s">
        <v>74</v>
      </c>
      <c r="AU168" s="156" t="s">
        <v>83</v>
      </c>
      <c r="AY168" s="155" t="s">
        <v>159</v>
      </c>
      <c r="BK168" s="157">
        <f>BK169</f>
        <v>0</v>
      </c>
    </row>
    <row r="169" spans="2:65" s="1" customFormat="1" ht="25.5" customHeight="1">
      <c r="B169" s="130"/>
      <c r="C169" s="159" t="s">
        <v>230</v>
      </c>
      <c r="D169" s="159" t="s">
        <v>160</v>
      </c>
      <c r="E169" s="160" t="s">
        <v>231</v>
      </c>
      <c r="F169" s="260" t="s">
        <v>232</v>
      </c>
      <c r="G169" s="260"/>
      <c r="H169" s="260"/>
      <c r="I169" s="260"/>
      <c r="J169" s="161" t="s">
        <v>233</v>
      </c>
      <c r="K169" s="162">
        <v>4</v>
      </c>
      <c r="L169" s="261">
        <v>0</v>
      </c>
      <c r="M169" s="261"/>
      <c r="N169" s="262">
        <f>ROUND(L169*K169,2)</f>
        <v>0</v>
      </c>
      <c r="O169" s="262"/>
      <c r="P169" s="262"/>
      <c r="Q169" s="262"/>
      <c r="R169" s="133"/>
      <c r="T169" s="163" t="s">
        <v>5</v>
      </c>
      <c r="U169" s="45" t="s">
        <v>42</v>
      </c>
      <c r="V169" s="37"/>
      <c r="W169" s="164">
        <f>V169*K169</f>
        <v>0</v>
      </c>
      <c r="X169" s="164">
        <v>0</v>
      </c>
      <c r="Y169" s="164">
        <f>X169*K169</f>
        <v>0</v>
      </c>
      <c r="Z169" s="164">
        <v>0</v>
      </c>
      <c r="AA169" s="165">
        <f>Z169*K169</f>
        <v>0</v>
      </c>
      <c r="AR169" s="20" t="s">
        <v>164</v>
      </c>
      <c r="AT169" s="20" t="s">
        <v>160</v>
      </c>
      <c r="AU169" s="20" t="s">
        <v>101</v>
      </c>
      <c r="AY169" s="20" t="s">
        <v>159</v>
      </c>
      <c r="BE169" s="103">
        <f>IF(U169="základná",N169,0)</f>
        <v>0</v>
      </c>
      <c r="BF169" s="103">
        <f>IF(U169="znížená",N169,0)</f>
        <v>0</v>
      </c>
      <c r="BG169" s="103">
        <f>IF(U169="zákl. prenesená",N169,0)</f>
        <v>0</v>
      </c>
      <c r="BH169" s="103">
        <f>IF(U169="zníž. prenesená",N169,0)</f>
        <v>0</v>
      </c>
      <c r="BI169" s="103">
        <f>IF(U169="nulová",N169,0)</f>
        <v>0</v>
      </c>
      <c r="BJ169" s="20" t="s">
        <v>101</v>
      </c>
      <c r="BK169" s="103">
        <f>ROUND(L169*K169,2)</f>
        <v>0</v>
      </c>
      <c r="BL169" s="20" t="s">
        <v>164</v>
      </c>
      <c r="BM169" s="20" t="s">
        <v>234</v>
      </c>
    </row>
    <row r="170" spans="2:65" s="9" customFormat="1" ht="29.85" customHeight="1">
      <c r="B170" s="148"/>
      <c r="C170" s="149"/>
      <c r="D170" s="158" t="s">
        <v>126</v>
      </c>
      <c r="E170" s="158"/>
      <c r="F170" s="158"/>
      <c r="G170" s="158"/>
      <c r="H170" s="158"/>
      <c r="I170" s="158"/>
      <c r="J170" s="158"/>
      <c r="K170" s="158"/>
      <c r="L170" s="158"/>
      <c r="M170" s="158"/>
      <c r="N170" s="278">
        <f>BK170</f>
        <v>0</v>
      </c>
      <c r="O170" s="279"/>
      <c r="P170" s="279"/>
      <c r="Q170" s="279"/>
      <c r="R170" s="151"/>
      <c r="T170" s="152"/>
      <c r="U170" s="149"/>
      <c r="V170" s="149"/>
      <c r="W170" s="153">
        <f>SUM(W171:W174)</f>
        <v>0</v>
      </c>
      <c r="X170" s="149"/>
      <c r="Y170" s="153">
        <f>SUM(Y171:Y174)</f>
        <v>313.70690999999999</v>
      </c>
      <c r="Z170" s="149"/>
      <c r="AA170" s="154">
        <f>SUM(AA171:AA174)</f>
        <v>0</v>
      </c>
      <c r="AR170" s="155" t="s">
        <v>83</v>
      </c>
      <c r="AT170" s="156" t="s">
        <v>74</v>
      </c>
      <c r="AU170" s="156" t="s">
        <v>83</v>
      </c>
      <c r="AY170" s="155" t="s">
        <v>159</v>
      </c>
      <c r="BK170" s="157">
        <f>SUM(BK171:BK174)</f>
        <v>0</v>
      </c>
    </row>
    <row r="171" spans="2:65" s="1" customFormat="1" ht="38.25" customHeight="1">
      <c r="B171" s="130"/>
      <c r="C171" s="159" t="s">
        <v>235</v>
      </c>
      <c r="D171" s="159" t="s">
        <v>160</v>
      </c>
      <c r="E171" s="160" t="s">
        <v>236</v>
      </c>
      <c r="F171" s="260" t="s">
        <v>237</v>
      </c>
      <c r="G171" s="260"/>
      <c r="H171" s="260"/>
      <c r="I171" s="260"/>
      <c r="J171" s="161" t="s">
        <v>219</v>
      </c>
      <c r="K171" s="162">
        <v>285</v>
      </c>
      <c r="L171" s="261">
        <v>0</v>
      </c>
      <c r="M171" s="261"/>
      <c r="N171" s="262">
        <f>ROUND(L171*K171,2)</f>
        <v>0</v>
      </c>
      <c r="O171" s="262"/>
      <c r="P171" s="262"/>
      <c r="Q171" s="262"/>
      <c r="R171" s="133"/>
      <c r="T171" s="163" t="s">
        <v>5</v>
      </c>
      <c r="U171" s="45" t="s">
        <v>42</v>
      </c>
      <c r="V171" s="37"/>
      <c r="W171" s="164">
        <f>V171*K171</f>
        <v>0</v>
      </c>
      <c r="X171" s="164">
        <v>0.112</v>
      </c>
      <c r="Y171" s="164">
        <f>X171*K171</f>
        <v>31.92</v>
      </c>
      <c r="Z171" s="164">
        <v>0</v>
      </c>
      <c r="AA171" s="165">
        <f>Z171*K171</f>
        <v>0</v>
      </c>
      <c r="AR171" s="20" t="s">
        <v>164</v>
      </c>
      <c r="AT171" s="20" t="s">
        <v>160</v>
      </c>
      <c r="AU171" s="20" t="s">
        <v>101</v>
      </c>
      <c r="AY171" s="20" t="s">
        <v>159</v>
      </c>
      <c r="BE171" s="103">
        <f>IF(U171="základná",N171,0)</f>
        <v>0</v>
      </c>
      <c r="BF171" s="103">
        <f>IF(U171="znížená",N171,0)</f>
        <v>0</v>
      </c>
      <c r="BG171" s="103">
        <f>IF(U171="zákl. prenesená",N171,0)</f>
        <v>0</v>
      </c>
      <c r="BH171" s="103">
        <f>IF(U171="zníž. prenesená",N171,0)</f>
        <v>0</v>
      </c>
      <c r="BI171" s="103">
        <f>IF(U171="nulová",N171,0)</f>
        <v>0</v>
      </c>
      <c r="BJ171" s="20" t="s">
        <v>101</v>
      </c>
      <c r="BK171" s="103">
        <f>ROUND(L171*K171,2)</f>
        <v>0</v>
      </c>
      <c r="BL171" s="20" t="s">
        <v>164</v>
      </c>
      <c r="BM171" s="20" t="s">
        <v>238</v>
      </c>
    </row>
    <row r="172" spans="2:65" s="1" customFormat="1" ht="16.5" customHeight="1">
      <c r="B172" s="130"/>
      <c r="C172" s="182" t="s">
        <v>239</v>
      </c>
      <c r="D172" s="182" t="s">
        <v>240</v>
      </c>
      <c r="E172" s="183" t="s">
        <v>241</v>
      </c>
      <c r="F172" s="269" t="s">
        <v>242</v>
      </c>
      <c r="G172" s="269"/>
      <c r="H172" s="269"/>
      <c r="I172" s="269"/>
      <c r="J172" s="184" t="s">
        <v>219</v>
      </c>
      <c r="K172" s="185">
        <v>287.85000000000002</v>
      </c>
      <c r="L172" s="270">
        <v>0</v>
      </c>
      <c r="M172" s="270"/>
      <c r="N172" s="271">
        <f>ROUND(L172*K172,2)</f>
        <v>0</v>
      </c>
      <c r="O172" s="262"/>
      <c r="P172" s="262"/>
      <c r="Q172" s="262"/>
      <c r="R172" s="133"/>
      <c r="T172" s="163" t="s">
        <v>5</v>
      </c>
      <c r="U172" s="45" t="s">
        <v>42</v>
      </c>
      <c r="V172" s="37"/>
      <c r="W172" s="164">
        <f>V172*K172</f>
        <v>0</v>
      </c>
      <c r="X172" s="164">
        <v>0.184</v>
      </c>
      <c r="Y172" s="164">
        <f>X172*K172</f>
        <v>52.964400000000005</v>
      </c>
      <c r="Z172" s="164">
        <v>0</v>
      </c>
      <c r="AA172" s="165">
        <f>Z172*K172</f>
        <v>0</v>
      </c>
      <c r="AR172" s="20" t="s">
        <v>194</v>
      </c>
      <c r="AT172" s="20" t="s">
        <v>240</v>
      </c>
      <c r="AU172" s="20" t="s">
        <v>101</v>
      </c>
      <c r="AY172" s="20" t="s">
        <v>159</v>
      </c>
      <c r="BE172" s="103">
        <f>IF(U172="základná",N172,0)</f>
        <v>0</v>
      </c>
      <c r="BF172" s="103">
        <f>IF(U172="znížená",N172,0)</f>
        <v>0</v>
      </c>
      <c r="BG172" s="103">
        <f>IF(U172="zákl. prenesená",N172,0)</f>
        <v>0</v>
      </c>
      <c r="BH172" s="103">
        <f>IF(U172="zníž. prenesená",N172,0)</f>
        <v>0</v>
      </c>
      <c r="BI172" s="103">
        <f>IF(U172="nulová",N172,0)</f>
        <v>0</v>
      </c>
      <c r="BJ172" s="20" t="s">
        <v>101</v>
      </c>
      <c r="BK172" s="103">
        <f>ROUND(L172*K172,2)</f>
        <v>0</v>
      </c>
      <c r="BL172" s="20" t="s">
        <v>164</v>
      </c>
      <c r="BM172" s="20" t="s">
        <v>243</v>
      </c>
    </row>
    <row r="173" spans="2:65" s="1" customFormat="1" ht="38.25" customHeight="1">
      <c r="B173" s="130"/>
      <c r="C173" s="159" t="s">
        <v>244</v>
      </c>
      <c r="D173" s="159" t="s">
        <v>160</v>
      </c>
      <c r="E173" s="160" t="s">
        <v>245</v>
      </c>
      <c r="F173" s="260" t="s">
        <v>246</v>
      </c>
      <c r="G173" s="260"/>
      <c r="H173" s="260"/>
      <c r="I173" s="260"/>
      <c r="J173" s="161" t="s">
        <v>219</v>
      </c>
      <c r="K173" s="162">
        <v>285</v>
      </c>
      <c r="L173" s="261">
        <v>0</v>
      </c>
      <c r="M173" s="261"/>
      <c r="N173" s="262">
        <f>ROUND(L173*K173,2)</f>
        <v>0</v>
      </c>
      <c r="O173" s="262"/>
      <c r="P173" s="262"/>
      <c r="Q173" s="262"/>
      <c r="R173" s="133"/>
      <c r="T173" s="163" t="s">
        <v>5</v>
      </c>
      <c r="U173" s="45" t="s">
        <v>42</v>
      </c>
      <c r="V173" s="37"/>
      <c r="W173" s="164">
        <f>V173*K173</f>
        <v>0</v>
      </c>
      <c r="X173" s="164">
        <v>0.39538000000000001</v>
      </c>
      <c r="Y173" s="164">
        <f>X173*K173</f>
        <v>112.6833</v>
      </c>
      <c r="Z173" s="164">
        <v>0</v>
      </c>
      <c r="AA173" s="165">
        <f>Z173*K173</f>
        <v>0</v>
      </c>
      <c r="AR173" s="20" t="s">
        <v>164</v>
      </c>
      <c r="AT173" s="20" t="s">
        <v>160</v>
      </c>
      <c r="AU173" s="20" t="s">
        <v>101</v>
      </c>
      <c r="AY173" s="20" t="s">
        <v>159</v>
      </c>
      <c r="BE173" s="103">
        <f>IF(U173="základná",N173,0)</f>
        <v>0</v>
      </c>
      <c r="BF173" s="103">
        <f>IF(U173="znížená",N173,0)</f>
        <v>0</v>
      </c>
      <c r="BG173" s="103">
        <f>IF(U173="zákl. prenesená",N173,0)</f>
        <v>0</v>
      </c>
      <c r="BH173" s="103">
        <f>IF(U173="zníž. prenesená",N173,0)</f>
        <v>0</v>
      </c>
      <c r="BI173" s="103">
        <f>IF(U173="nulová",N173,0)</f>
        <v>0</v>
      </c>
      <c r="BJ173" s="20" t="s">
        <v>101</v>
      </c>
      <c r="BK173" s="103">
        <f>ROUND(L173*K173,2)</f>
        <v>0</v>
      </c>
      <c r="BL173" s="20" t="s">
        <v>164</v>
      </c>
      <c r="BM173" s="20" t="s">
        <v>247</v>
      </c>
    </row>
    <row r="174" spans="2:65" s="1" customFormat="1" ht="25.5" customHeight="1">
      <c r="B174" s="130"/>
      <c r="C174" s="159" t="s">
        <v>10</v>
      </c>
      <c r="D174" s="159" t="s">
        <v>160</v>
      </c>
      <c r="E174" s="160" t="s">
        <v>248</v>
      </c>
      <c r="F174" s="260" t="s">
        <v>249</v>
      </c>
      <c r="G174" s="260"/>
      <c r="H174" s="260"/>
      <c r="I174" s="260"/>
      <c r="J174" s="161" t="s">
        <v>219</v>
      </c>
      <c r="K174" s="162">
        <v>313.5</v>
      </c>
      <c r="L174" s="261">
        <v>0</v>
      </c>
      <c r="M174" s="261"/>
      <c r="N174" s="262">
        <f>ROUND(L174*K174,2)</f>
        <v>0</v>
      </c>
      <c r="O174" s="262"/>
      <c r="P174" s="262"/>
      <c r="Q174" s="262"/>
      <c r="R174" s="133"/>
      <c r="T174" s="163" t="s">
        <v>5</v>
      </c>
      <c r="U174" s="45" t="s">
        <v>42</v>
      </c>
      <c r="V174" s="37"/>
      <c r="W174" s="164">
        <f>V174*K174</f>
        <v>0</v>
      </c>
      <c r="X174" s="164">
        <v>0.37046000000000001</v>
      </c>
      <c r="Y174" s="164">
        <f>X174*K174</f>
        <v>116.13921000000001</v>
      </c>
      <c r="Z174" s="164">
        <v>0</v>
      </c>
      <c r="AA174" s="165">
        <f>Z174*K174</f>
        <v>0</v>
      </c>
      <c r="AR174" s="20" t="s">
        <v>164</v>
      </c>
      <c r="AT174" s="20" t="s">
        <v>160</v>
      </c>
      <c r="AU174" s="20" t="s">
        <v>101</v>
      </c>
      <c r="AY174" s="20" t="s">
        <v>159</v>
      </c>
      <c r="BE174" s="103">
        <f>IF(U174="základná",N174,0)</f>
        <v>0</v>
      </c>
      <c r="BF174" s="103">
        <f>IF(U174="znížená",N174,0)</f>
        <v>0</v>
      </c>
      <c r="BG174" s="103">
        <f>IF(U174="zákl. prenesená",N174,0)</f>
        <v>0</v>
      </c>
      <c r="BH174" s="103">
        <f>IF(U174="zníž. prenesená",N174,0)</f>
        <v>0</v>
      </c>
      <c r="BI174" s="103">
        <f>IF(U174="nulová",N174,0)</f>
        <v>0</v>
      </c>
      <c r="BJ174" s="20" t="s">
        <v>101</v>
      </c>
      <c r="BK174" s="103">
        <f>ROUND(L174*K174,2)</f>
        <v>0</v>
      </c>
      <c r="BL174" s="20" t="s">
        <v>164</v>
      </c>
      <c r="BM174" s="20" t="s">
        <v>250</v>
      </c>
    </row>
    <row r="175" spans="2:65" s="9" customFormat="1" ht="29.85" customHeight="1">
      <c r="B175" s="148"/>
      <c r="C175" s="149"/>
      <c r="D175" s="158" t="s">
        <v>127</v>
      </c>
      <c r="E175" s="158"/>
      <c r="F175" s="158"/>
      <c r="G175" s="158"/>
      <c r="H175" s="158"/>
      <c r="I175" s="158"/>
      <c r="J175" s="158"/>
      <c r="K175" s="158"/>
      <c r="L175" s="158"/>
      <c r="M175" s="158"/>
      <c r="N175" s="278">
        <f>BK175</f>
        <v>0</v>
      </c>
      <c r="O175" s="279"/>
      <c r="P175" s="279"/>
      <c r="Q175" s="279"/>
      <c r="R175" s="151"/>
      <c r="T175" s="152"/>
      <c r="U175" s="149"/>
      <c r="V175" s="149"/>
      <c r="W175" s="153">
        <f>SUM(W176:W179)</f>
        <v>0</v>
      </c>
      <c r="X175" s="149"/>
      <c r="Y175" s="153">
        <f>SUM(Y176:Y179)</f>
        <v>172.23776000000001</v>
      </c>
      <c r="Z175" s="149"/>
      <c r="AA175" s="154">
        <f>SUM(AA176:AA179)</f>
        <v>0</v>
      </c>
      <c r="AR175" s="155" t="s">
        <v>83</v>
      </c>
      <c r="AT175" s="156" t="s">
        <v>74</v>
      </c>
      <c r="AU175" s="156" t="s">
        <v>83</v>
      </c>
      <c r="AY175" s="155" t="s">
        <v>159</v>
      </c>
      <c r="BK175" s="157">
        <f>SUM(BK176:BK179)</f>
        <v>0</v>
      </c>
    </row>
    <row r="176" spans="2:65" s="1" customFormat="1" ht="38.25" customHeight="1">
      <c r="B176" s="130"/>
      <c r="C176" s="159" t="s">
        <v>251</v>
      </c>
      <c r="D176" s="159" t="s">
        <v>160</v>
      </c>
      <c r="E176" s="160" t="s">
        <v>236</v>
      </c>
      <c r="F176" s="260" t="s">
        <v>237</v>
      </c>
      <c r="G176" s="260"/>
      <c r="H176" s="260"/>
      <c r="I176" s="260"/>
      <c r="J176" s="161" t="s">
        <v>219</v>
      </c>
      <c r="K176" s="162">
        <v>160</v>
      </c>
      <c r="L176" s="261">
        <v>0</v>
      </c>
      <c r="M176" s="261"/>
      <c r="N176" s="262">
        <f>ROUND(L176*K176,2)</f>
        <v>0</v>
      </c>
      <c r="O176" s="262"/>
      <c r="P176" s="262"/>
      <c r="Q176" s="262"/>
      <c r="R176" s="133"/>
      <c r="T176" s="163" t="s">
        <v>5</v>
      </c>
      <c r="U176" s="45" t="s">
        <v>42</v>
      </c>
      <c r="V176" s="37"/>
      <c r="W176" s="164">
        <f>V176*K176</f>
        <v>0</v>
      </c>
      <c r="X176" s="164">
        <v>0.112</v>
      </c>
      <c r="Y176" s="164">
        <f>X176*K176</f>
        <v>17.920000000000002</v>
      </c>
      <c r="Z176" s="164">
        <v>0</v>
      </c>
      <c r="AA176" s="165">
        <f>Z176*K176</f>
        <v>0</v>
      </c>
      <c r="AR176" s="20" t="s">
        <v>164</v>
      </c>
      <c r="AT176" s="20" t="s">
        <v>160</v>
      </c>
      <c r="AU176" s="20" t="s">
        <v>101</v>
      </c>
      <c r="AY176" s="20" t="s">
        <v>159</v>
      </c>
      <c r="BE176" s="103">
        <f>IF(U176="základná",N176,0)</f>
        <v>0</v>
      </c>
      <c r="BF176" s="103">
        <f>IF(U176="znížená",N176,0)</f>
        <v>0</v>
      </c>
      <c r="BG176" s="103">
        <f>IF(U176="zákl. prenesená",N176,0)</f>
        <v>0</v>
      </c>
      <c r="BH176" s="103">
        <f>IF(U176="zníž. prenesená",N176,0)</f>
        <v>0</v>
      </c>
      <c r="BI176" s="103">
        <f>IF(U176="nulová",N176,0)</f>
        <v>0</v>
      </c>
      <c r="BJ176" s="20" t="s">
        <v>101</v>
      </c>
      <c r="BK176" s="103">
        <f>ROUND(L176*K176,2)</f>
        <v>0</v>
      </c>
      <c r="BL176" s="20" t="s">
        <v>164</v>
      </c>
      <c r="BM176" s="20" t="s">
        <v>252</v>
      </c>
    </row>
    <row r="177" spans="2:65" s="1" customFormat="1" ht="25.5" customHeight="1">
      <c r="B177" s="130"/>
      <c r="C177" s="182" t="s">
        <v>253</v>
      </c>
      <c r="D177" s="182" t="s">
        <v>240</v>
      </c>
      <c r="E177" s="183" t="s">
        <v>254</v>
      </c>
      <c r="F177" s="269" t="s">
        <v>255</v>
      </c>
      <c r="G177" s="269"/>
      <c r="H177" s="269"/>
      <c r="I177" s="269"/>
      <c r="J177" s="184" t="s">
        <v>219</v>
      </c>
      <c r="K177" s="185">
        <v>161.6</v>
      </c>
      <c r="L177" s="270">
        <v>0</v>
      </c>
      <c r="M177" s="270"/>
      <c r="N177" s="271">
        <f>ROUND(L177*K177,2)</f>
        <v>0</v>
      </c>
      <c r="O177" s="262"/>
      <c r="P177" s="262"/>
      <c r="Q177" s="262"/>
      <c r="R177" s="133"/>
      <c r="T177" s="163" t="s">
        <v>5</v>
      </c>
      <c r="U177" s="45" t="s">
        <v>42</v>
      </c>
      <c r="V177" s="37"/>
      <c r="W177" s="164">
        <f>V177*K177</f>
        <v>0</v>
      </c>
      <c r="X177" s="164">
        <v>0.16</v>
      </c>
      <c r="Y177" s="164">
        <f>X177*K177</f>
        <v>25.855999999999998</v>
      </c>
      <c r="Z177" s="164">
        <v>0</v>
      </c>
      <c r="AA177" s="165">
        <f>Z177*K177</f>
        <v>0</v>
      </c>
      <c r="AR177" s="20" t="s">
        <v>194</v>
      </c>
      <c r="AT177" s="20" t="s">
        <v>240</v>
      </c>
      <c r="AU177" s="20" t="s">
        <v>101</v>
      </c>
      <c r="AY177" s="20" t="s">
        <v>159</v>
      </c>
      <c r="BE177" s="103">
        <f>IF(U177="základná",N177,0)</f>
        <v>0</v>
      </c>
      <c r="BF177" s="103">
        <f>IF(U177="znížená",N177,0)</f>
        <v>0</v>
      </c>
      <c r="BG177" s="103">
        <f>IF(U177="zákl. prenesená",N177,0)</f>
        <v>0</v>
      </c>
      <c r="BH177" s="103">
        <f>IF(U177="zníž. prenesená",N177,0)</f>
        <v>0</v>
      </c>
      <c r="BI177" s="103">
        <f>IF(U177="nulová",N177,0)</f>
        <v>0</v>
      </c>
      <c r="BJ177" s="20" t="s">
        <v>101</v>
      </c>
      <c r="BK177" s="103">
        <f>ROUND(L177*K177,2)</f>
        <v>0</v>
      </c>
      <c r="BL177" s="20" t="s">
        <v>164</v>
      </c>
      <c r="BM177" s="20" t="s">
        <v>256</v>
      </c>
    </row>
    <row r="178" spans="2:65" s="1" customFormat="1" ht="38.25" customHeight="1">
      <c r="B178" s="130"/>
      <c r="C178" s="159" t="s">
        <v>257</v>
      </c>
      <c r="D178" s="159" t="s">
        <v>160</v>
      </c>
      <c r="E178" s="160" t="s">
        <v>245</v>
      </c>
      <c r="F178" s="260" t="s">
        <v>246</v>
      </c>
      <c r="G178" s="260"/>
      <c r="H178" s="260"/>
      <c r="I178" s="260"/>
      <c r="J178" s="161" t="s">
        <v>219</v>
      </c>
      <c r="K178" s="162">
        <v>160</v>
      </c>
      <c r="L178" s="261">
        <v>0</v>
      </c>
      <c r="M178" s="261"/>
      <c r="N178" s="262">
        <f>ROUND(L178*K178,2)</f>
        <v>0</v>
      </c>
      <c r="O178" s="262"/>
      <c r="P178" s="262"/>
      <c r="Q178" s="262"/>
      <c r="R178" s="133"/>
      <c r="T178" s="163" t="s">
        <v>5</v>
      </c>
      <c r="U178" s="45" t="s">
        <v>42</v>
      </c>
      <c r="V178" s="37"/>
      <c r="W178" s="164">
        <f>V178*K178</f>
        <v>0</v>
      </c>
      <c r="X178" s="164">
        <v>0.39538000000000001</v>
      </c>
      <c r="Y178" s="164">
        <f>X178*K178</f>
        <v>63.260800000000003</v>
      </c>
      <c r="Z178" s="164">
        <v>0</v>
      </c>
      <c r="AA178" s="165">
        <f>Z178*K178</f>
        <v>0</v>
      </c>
      <c r="AR178" s="20" t="s">
        <v>164</v>
      </c>
      <c r="AT178" s="20" t="s">
        <v>160</v>
      </c>
      <c r="AU178" s="20" t="s">
        <v>101</v>
      </c>
      <c r="AY178" s="20" t="s">
        <v>159</v>
      </c>
      <c r="BE178" s="103">
        <f>IF(U178="základná",N178,0)</f>
        <v>0</v>
      </c>
      <c r="BF178" s="103">
        <f>IF(U178="znížená",N178,0)</f>
        <v>0</v>
      </c>
      <c r="BG178" s="103">
        <f>IF(U178="zákl. prenesená",N178,0)</f>
        <v>0</v>
      </c>
      <c r="BH178" s="103">
        <f>IF(U178="zníž. prenesená",N178,0)</f>
        <v>0</v>
      </c>
      <c r="BI178" s="103">
        <f>IF(U178="nulová",N178,0)</f>
        <v>0</v>
      </c>
      <c r="BJ178" s="20" t="s">
        <v>101</v>
      </c>
      <c r="BK178" s="103">
        <f>ROUND(L178*K178,2)</f>
        <v>0</v>
      </c>
      <c r="BL178" s="20" t="s">
        <v>164</v>
      </c>
      <c r="BM178" s="20" t="s">
        <v>258</v>
      </c>
    </row>
    <row r="179" spans="2:65" s="1" customFormat="1" ht="25.5" customHeight="1">
      <c r="B179" s="130"/>
      <c r="C179" s="159" t="s">
        <v>259</v>
      </c>
      <c r="D179" s="159" t="s">
        <v>160</v>
      </c>
      <c r="E179" s="160" t="s">
        <v>248</v>
      </c>
      <c r="F179" s="260" t="s">
        <v>249</v>
      </c>
      <c r="G179" s="260"/>
      <c r="H179" s="260"/>
      <c r="I179" s="260"/>
      <c r="J179" s="161" t="s">
        <v>219</v>
      </c>
      <c r="K179" s="162">
        <v>176</v>
      </c>
      <c r="L179" s="261">
        <v>0</v>
      </c>
      <c r="M179" s="261"/>
      <c r="N179" s="262">
        <f>ROUND(L179*K179,2)</f>
        <v>0</v>
      </c>
      <c r="O179" s="262"/>
      <c r="P179" s="262"/>
      <c r="Q179" s="262"/>
      <c r="R179" s="133"/>
      <c r="T179" s="163" t="s">
        <v>5</v>
      </c>
      <c r="U179" s="45" t="s">
        <v>42</v>
      </c>
      <c r="V179" s="37"/>
      <c r="W179" s="164">
        <f>V179*K179</f>
        <v>0</v>
      </c>
      <c r="X179" s="164">
        <v>0.37046000000000001</v>
      </c>
      <c r="Y179" s="164">
        <f>X179*K179</f>
        <v>65.200960000000009</v>
      </c>
      <c r="Z179" s="164">
        <v>0</v>
      </c>
      <c r="AA179" s="165">
        <f>Z179*K179</f>
        <v>0</v>
      </c>
      <c r="AR179" s="20" t="s">
        <v>164</v>
      </c>
      <c r="AT179" s="20" t="s">
        <v>160</v>
      </c>
      <c r="AU179" s="20" t="s">
        <v>101</v>
      </c>
      <c r="AY179" s="20" t="s">
        <v>159</v>
      </c>
      <c r="BE179" s="103">
        <f>IF(U179="základná",N179,0)</f>
        <v>0</v>
      </c>
      <c r="BF179" s="103">
        <f>IF(U179="znížená",N179,0)</f>
        <v>0</v>
      </c>
      <c r="BG179" s="103">
        <f>IF(U179="zákl. prenesená",N179,0)</f>
        <v>0</v>
      </c>
      <c r="BH179" s="103">
        <f>IF(U179="zníž. prenesená",N179,0)</f>
        <v>0</v>
      </c>
      <c r="BI179" s="103">
        <f>IF(U179="nulová",N179,0)</f>
        <v>0</v>
      </c>
      <c r="BJ179" s="20" t="s">
        <v>101</v>
      </c>
      <c r="BK179" s="103">
        <f>ROUND(L179*K179,2)</f>
        <v>0</v>
      </c>
      <c r="BL179" s="20" t="s">
        <v>164</v>
      </c>
      <c r="BM179" s="20" t="s">
        <v>260</v>
      </c>
    </row>
    <row r="180" spans="2:65" s="9" customFormat="1" ht="29.85" customHeight="1">
      <c r="B180" s="148"/>
      <c r="C180" s="149"/>
      <c r="D180" s="158" t="s">
        <v>128</v>
      </c>
      <c r="E180" s="158"/>
      <c r="F180" s="158"/>
      <c r="G180" s="158"/>
      <c r="H180" s="158"/>
      <c r="I180" s="158"/>
      <c r="J180" s="158"/>
      <c r="K180" s="158"/>
      <c r="L180" s="158"/>
      <c r="M180" s="158"/>
      <c r="N180" s="278">
        <f>BK180</f>
        <v>0</v>
      </c>
      <c r="O180" s="279"/>
      <c r="P180" s="279"/>
      <c r="Q180" s="279"/>
      <c r="R180" s="151"/>
      <c r="T180" s="152"/>
      <c r="U180" s="149"/>
      <c r="V180" s="149"/>
      <c r="W180" s="153">
        <f>SUM(W181:W184)</f>
        <v>0</v>
      </c>
      <c r="X180" s="149"/>
      <c r="Y180" s="153">
        <f>SUM(Y181:Y184)</f>
        <v>1333.4953800000001</v>
      </c>
      <c r="Z180" s="149"/>
      <c r="AA180" s="154">
        <f>SUM(AA181:AA184)</f>
        <v>0</v>
      </c>
      <c r="AR180" s="155" t="s">
        <v>83</v>
      </c>
      <c r="AT180" s="156" t="s">
        <v>74</v>
      </c>
      <c r="AU180" s="156" t="s">
        <v>83</v>
      </c>
      <c r="AY180" s="155" t="s">
        <v>159</v>
      </c>
      <c r="BK180" s="157">
        <f>SUM(BK181:BK184)</f>
        <v>0</v>
      </c>
    </row>
    <row r="181" spans="2:65" s="1" customFormat="1" ht="25.5" customHeight="1">
      <c r="B181" s="130"/>
      <c r="C181" s="159" t="s">
        <v>261</v>
      </c>
      <c r="D181" s="159" t="s">
        <v>160</v>
      </c>
      <c r="E181" s="160" t="s">
        <v>262</v>
      </c>
      <c r="F181" s="260" t="s">
        <v>263</v>
      </c>
      <c r="G181" s="260"/>
      <c r="H181" s="260"/>
      <c r="I181" s="260"/>
      <c r="J181" s="161" t="s">
        <v>219</v>
      </c>
      <c r="K181" s="162">
        <v>1380</v>
      </c>
      <c r="L181" s="261">
        <v>0</v>
      </c>
      <c r="M181" s="261"/>
      <c r="N181" s="262">
        <f>ROUND(L181*K181,2)</f>
        <v>0</v>
      </c>
      <c r="O181" s="262"/>
      <c r="P181" s="262"/>
      <c r="Q181" s="262"/>
      <c r="R181" s="133"/>
      <c r="T181" s="163" t="s">
        <v>5</v>
      </c>
      <c r="U181" s="45" t="s">
        <v>42</v>
      </c>
      <c r="V181" s="37"/>
      <c r="W181" s="164">
        <f>V181*K181</f>
        <v>0</v>
      </c>
      <c r="X181" s="164">
        <v>0.20699999999999999</v>
      </c>
      <c r="Y181" s="164">
        <f>X181*K181</f>
        <v>285.65999999999997</v>
      </c>
      <c r="Z181" s="164">
        <v>0</v>
      </c>
      <c r="AA181" s="165">
        <f>Z181*K181</f>
        <v>0</v>
      </c>
      <c r="AR181" s="20" t="s">
        <v>164</v>
      </c>
      <c r="AT181" s="20" t="s">
        <v>160</v>
      </c>
      <c r="AU181" s="20" t="s">
        <v>101</v>
      </c>
      <c r="AY181" s="20" t="s">
        <v>159</v>
      </c>
      <c r="BE181" s="103">
        <f>IF(U181="základná",N181,0)</f>
        <v>0</v>
      </c>
      <c r="BF181" s="103">
        <f>IF(U181="znížená",N181,0)</f>
        <v>0</v>
      </c>
      <c r="BG181" s="103">
        <f>IF(U181="zákl. prenesená",N181,0)</f>
        <v>0</v>
      </c>
      <c r="BH181" s="103">
        <f>IF(U181="zníž. prenesená",N181,0)</f>
        <v>0</v>
      </c>
      <c r="BI181" s="103">
        <f>IF(U181="nulová",N181,0)</f>
        <v>0</v>
      </c>
      <c r="BJ181" s="20" t="s">
        <v>101</v>
      </c>
      <c r="BK181" s="103">
        <f>ROUND(L181*K181,2)</f>
        <v>0</v>
      </c>
      <c r="BL181" s="20" t="s">
        <v>164</v>
      </c>
      <c r="BM181" s="20" t="s">
        <v>264</v>
      </c>
    </row>
    <row r="182" spans="2:65" s="1" customFormat="1" ht="38.25" customHeight="1">
      <c r="B182" s="130"/>
      <c r="C182" s="159" t="s">
        <v>265</v>
      </c>
      <c r="D182" s="159" t="s">
        <v>160</v>
      </c>
      <c r="E182" s="160" t="s">
        <v>266</v>
      </c>
      <c r="F182" s="260" t="s">
        <v>267</v>
      </c>
      <c r="G182" s="260"/>
      <c r="H182" s="260"/>
      <c r="I182" s="260"/>
      <c r="J182" s="161" t="s">
        <v>219</v>
      </c>
      <c r="K182" s="162">
        <v>1380</v>
      </c>
      <c r="L182" s="261">
        <v>0</v>
      </c>
      <c r="M182" s="261"/>
      <c r="N182" s="262">
        <f>ROUND(L182*K182,2)</f>
        <v>0</v>
      </c>
      <c r="O182" s="262"/>
      <c r="P182" s="262"/>
      <c r="Q182" s="262"/>
      <c r="R182" s="133"/>
      <c r="T182" s="163" t="s">
        <v>5</v>
      </c>
      <c r="U182" s="45" t="s">
        <v>42</v>
      </c>
      <c r="V182" s="37"/>
      <c r="W182" s="164">
        <f>V182*K182</f>
        <v>0</v>
      </c>
      <c r="X182" s="164">
        <v>8.0000000000000004E-4</v>
      </c>
      <c r="Y182" s="164">
        <f>X182*K182</f>
        <v>1.1040000000000001</v>
      </c>
      <c r="Z182" s="164">
        <v>0</v>
      </c>
      <c r="AA182" s="165">
        <f>Z182*K182</f>
        <v>0</v>
      </c>
      <c r="AR182" s="20" t="s">
        <v>164</v>
      </c>
      <c r="AT182" s="20" t="s">
        <v>160</v>
      </c>
      <c r="AU182" s="20" t="s">
        <v>101</v>
      </c>
      <c r="AY182" s="20" t="s">
        <v>159</v>
      </c>
      <c r="BE182" s="103">
        <f>IF(U182="základná",N182,0)</f>
        <v>0</v>
      </c>
      <c r="BF182" s="103">
        <f>IF(U182="znížená",N182,0)</f>
        <v>0</v>
      </c>
      <c r="BG182" s="103">
        <f>IF(U182="zákl. prenesená",N182,0)</f>
        <v>0</v>
      </c>
      <c r="BH182" s="103">
        <f>IF(U182="zníž. prenesená",N182,0)</f>
        <v>0</v>
      </c>
      <c r="BI182" s="103">
        <f>IF(U182="nulová",N182,0)</f>
        <v>0</v>
      </c>
      <c r="BJ182" s="20" t="s">
        <v>101</v>
      </c>
      <c r="BK182" s="103">
        <f>ROUND(L182*K182,2)</f>
        <v>0</v>
      </c>
      <c r="BL182" s="20" t="s">
        <v>164</v>
      </c>
      <c r="BM182" s="20" t="s">
        <v>268</v>
      </c>
    </row>
    <row r="183" spans="2:65" s="1" customFormat="1" ht="38.25" customHeight="1">
      <c r="B183" s="130"/>
      <c r="C183" s="159" t="s">
        <v>269</v>
      </c>
      <c r="D183" s="159" t="s">
        <v>160</v>
      </c>
      <c r="E183" s="160" t="s">
        <v>245</v>
      </c>
      <c r="F183" s="260" t="s">
        <v>246</v>
      </c>
      <c r="G183" s="260"/>
      <c r="H183" s="260"/>
      <c r="I183" s="260"/>
      <c r="J183" s="161" t="s">
        <v>219</v>
      </c>
      <c r="K183" s="162">
        <v>1380</v>
      </c>
      <c r="L183" s="261">
        <v>0</v>
      </c>
      <c r="M183" s="261"/>
      <c r="N183" s="262">
        <f>ROUND(L183*K183,2)</f>
        <v>0</v>
      </c>
      <c r="O183" s="262"/>
      <c r="P183" s="262"/>
      <c r="Q183" s="262"/>
      <c r="R183" s="133"/>
      <c r="T183" s="163" t="s">
        <v>5</v>
      </c>
      <c r="U183" s="45" t="s">
        <v>42</v>
      </c>
      <c r="V183" s="37"/>
      <c r="W183" s="164">
        <f>V183*K183</f>
        <v>0</v>
      </c>
      <c r="X183" s="164">
        <v>0.39538000000000001</v>
      </c>
      <c r="Y183" s="164">
        <f>X183*K183</f>
        <v>545.62440000000004</v>
      </c>
      <c r="Z183" s="164">
        <v>0</v>
      </c>
      <c r="AA183" s="165">
        <f>Z183*K183</f>
        <v>0</v>
      </c>
      <c r="AR183" s="20" t="s">
        <v>164</v>
      </c>
      <c r="AT183" s="20" t="s">
        <v>160</v>
      </c>
      <c r="AU183" s="20" t="s">
        <v>101</v>
      </c>
      <c r="AY183" s="20" t="s">
        <v>159</v>
      </c>
      <c r="BE183" s="103">
        <f>IF(U183="základná",N183,0)</f>
        <v>0</v>
      </c>
      <c r="BF183" s="103">
        <f>IF(U183="znížená",N183,0)</f>
        <v>0</v>
      </c>
      <c r="BG183" s="103">
        <f>IF(U183="zákl. prenesená",N183,0)</f>
        <v>0</v>
      </c>
      <c r="BH183" s="103">
        <f>IF(U183="zníž. prenesená",N183,0)</f>
        <v>0</v>
      </c>
      <c r="BI183" s="103">
        <f>IF(U183="nulová",N183,0)</f>
        <v>0</v>
      </c>
      <c r="BJ183" s="20" t="s">
        <v>101</v>
      </c>
      <c r="BK183" s="103">
        <f>ROUND(L183*K183,2)</f>
        <v>0</v>
      </c>
      <c r="BL183" s="20" t="s">
        <v>164</v>
      </c>
      <c r="BM183" s="20" t="s">
        <v>270</v>
      </c>
    </row>
    <row r="184" spans="2:65" s="1" customFormat="1" ht="25.5" customHeight="1">
      <c r="B184" s="130"/>
      <c r="C184" s="159" t="s">
        <v>271</v>
      </c>
      <c r="D184" s="159" t="s">
        <v>160</v>
      </c>
      <c r="E184" s="160" t="s">
        <v>272</v>
      </c>
      <c r="F184" s="260" t="s">
        <v>273</v>
      </c>
      <c r="G184" s="260"/>
      <c r="H184" s="260"/>
      <c r="I184" s="260"/>
      <c r="J184" s="161" t="s">
        <v>219</v>
      </c>
      <c r="K184" s="162">
        <v>1518</v>
      </c>
      <c r="L184" s="261">
        <v>0</v>
      </c>
      <c r="M184" s="261"/>
      <c r="N184" s="262">
        <f>ROUND(L184*K184,2)</f>
        <v>0</v>
      </c>
      <c r="O184" s="262"/>
      <c r="P184" s="262"/>
      <c r="Q184" s="262"/>
      <c r="R184" s="133"/>
      <c r="T184" s="163" t="s">
        <v>5</v>
      </c>
      <c r="U184" s="45" t="s">
        <v>42</v>
      </c>
      <c r="V184" s="37"/>
      <c r="W184" s="164">
        <f>V184*K184</f>
        <v>0</v>
      </c>
      <c r="X184" s="164">
        <v>0.33011000000000001</v>
      </c>
      <c r="Y184" s="164">
        <f>X184*K184</f>
        <v>501.10698000000002</v>
      </c>
      <c r="Z184" s="164">
        <v>0</v>
      </c>
      <c r="AA184" s="165">
        <f>Z184*K184</f>
        <v>0</v>
      </c>
      <c r="AR184" s="20" t="s">
        <v>164</v>
      </c>
      <c r="AT184" s="20" t="s">
        <v>160</v>
      </c>
      <c r="AU184" s="20" t="s">
        <v>101</v>
      </c>
      <c r="AY184" s="20" t="s">
        <v>159</v>
      </c>
      <c r="BE184" s="103">
        <f>IF(U184="základná",N184,0)</f>
        <v>0</v>
      </c>
      <c r="BF184" s="103">
        <f>IF(U184="znížená",N184,0)</f>
        <v>0</v>
      </c>
      <c r="BG184" s="103">
        <f>IF(U184="zákl. prenesená",N184,0)</f>
        <v>0</v>
      </c>
      <c r="BH184" s="103">
        <f>IF(U184="zníž. prenesená",N184,0)</f>
        <v>0</v>
      </c>
      <c r="BI184" s="103">
        <f>IF(U184="nulová",N184,0)</f>
        <v>0</v>
      </c>
      <c r="BJ184" s="20" t="s">
        <v>101</v>
      </c>
      <c r="BK184" s="103">
        <f>ROUND(L184*K184,2)</f>
        <v>0</v>
      </c>
      <c r="BL184" s="20" t="s">
        <v>164</v>
      </c>
      <c r="BM184" s="20" t="s">
        <v>274</v>
      </c>
    </row>
    <row r="185" spans="2:65" s="9" customFormat="1" ht="29.85" customHeight="1">
      <c r="B185" s="148"/>
      <c r="C185" s="149"/>
      <c r="D185" s="158" t="s">
        <v>129</v>
      </c>
      <c r="E185" s="158"/>
      <c r="F185" s="158"/>
      <c r="G185" s="158"/>
      <c r="H185" s="158"/>
      <c r="I185" s="158"/>
      <c r="J185" s="158"/>
      <c r="K185" s="158"/>
      <c r="L185" s="158"/>
      <c r="M185" s="158"/>
      <c r="N185" s="278">
        <f>BK185</f>
        <v>0</v>
      </c>
      <c r="O185" s="279"/>
      <c r="P185" s="279"/>
      <c r="Q185" s="279"/>
      <c r="R185" s="151"/>
      <c r="T185" s="152"/>
      <c r="U185" s="149"/>
      <c r="V185" s="149"/>
      <c r="W185" s="153">
        <f>SUM(W186:W192)</f>
        <v>0</v>
      </c>
      <c r="X185" s="149"/>
      <c r="Y185" s="153">
        <f>SUM(Y186:Y192)</f>
        <v>200.17373699999999</v>
      </c>
      <c r="Z185" s="149"/>
      <c r="AA185" s="154">
        <f>SUM(AA186:AA192)</f>
        <v>0</v>
      </c>
      <c r="AR185" s="155" t="s">
        <v>83</v>
      </c>
      <c r="AT185" s="156" t="s">
        <v>74</v>
      </c>
      <c r="AU185" s="156" t="s">
        <v>83</v>
      </c>
      <c r="AY185" s="155" t="s">
        <v>159</v>
      </c>
      <c r="BK185" s="157">
        <f>SUM(BK186:BK192)</f>
        <v>0</v>
      </c>
    </row>
    <row r="186" spans="2:65" s="1" customFormat="1" ht="38.25" customHeight="1">
      <c r="B186" s="130"/>
      <c r="C186" s="159" t="s">
        <v>275</v>
      </c>
      <c r="D186" s="159" t="s">
        <v>160</v>
      </c>
      <c r="E186" s="160" t="s">
        <v>276</v>
      </c>
      <c r="F186" s="260" t="s">
        <v>277</v>
      </c>
      <c r="G186" s="260"/>
      <c r="H186" s="260"/>
      <c r="I186" s="260"/>
      <c r="J186" s="161" t="s">
        <v>219</v>
      </c>
      <c r="K186" s="162">
        <v>130</v>
      </c>
      <c r="L186" s="261">
        <v>0</v>
      </c>
      <c r="M186" s="261"/>
      <c r="N186" s="262">
        <f t="shared" ref="N186:N192" si="5">ROUND(L186*K186,2)</f>
        <v>0</v>
      </c>
      <c r="O186" s="262"/>
      <c r="P186" s="262"/>
      <c r="Q186" s="262"/>
      <c r="R186" s="133"/>
      <c r="T186" s="163" t="s">
        <v>5</v>
      </c>
      <c r="U186" s="45" t="s">
        <v>42</v>
      </c>
      <c r="V186" s="37"/>
      <c r="W186" s="164">
        <f t="shared" ref="W186:W192" si="6">V186*K186</f>
        <v>0</v>
      </c>
      <c r="X186" s="164">
        <v>0.10373</v>
      </c>
      <c r="Y186" s="164">
        <f t="shared" ref="Y186:Y192" si="7">X186*K186</f>
        <v>13.4849</v>
      </c>
      <c r="Z186" s="164">
        <v>0</v>
      </c>
      <c r="AA186" s="165">
        <f t="shared" ref="AA186:AA192" si="8">Z186*K186</f>
        <v>0</v>
      </c>
      <c r="AR186" s="20" t="s">
        <v>164</v>
      </c>
      <c r="AT186" s="20" t="s">
        <v>160</v>
      </c>
      <c r="AU186" s="20" t="s">
        <v>101</v>
      </c>
      <c r="AY186" s="20" t="s">
        <v>159</v>
      </c>
      <c r="BE186" s="103">
        <f t="shared" ref="BE186:BE192" si="9">IF(U186="základná",N186,0)</f>
        <v>0</v>
      </c>
      <c r="BF186" s="103">
        <f t="shared" ref="BF186:BF192" si="10">IF(U186="znížená",N186,0)</f>
        <v>0</v>
      </c>
      <c r="BG186" s="103">
        <f t="shared" ref="BG186:BG192" si="11">IF(U186="zákl. prenesená",N186,0)</f>
        <v>0</v>
      </c>
      <c r="BH186" s="103">
        <f t="shared" ref="BH186:BH192" si="12">IF(U186="zníž. prenesená",N186,0)</f>
        <v>0</v>
      </c>
      <c r="BI186" s="103">
        <f t="shared" ref="BI186:BI192" si="13">IF(U186="nulová",N186,0)</f>
        <v>0</v>
      </c>
      <c r="BJ186" s="20" t="s">
        <v>101</v>
      </c>
      <c r="BK186" s="103">
        <f t="shared" ref="BK186:BK192" si="14">ROUND(L186*K186,2)</f>
        <v>0</v>
      </c>
      <c r="BL186" s="20" t="s">
        <v>164</v>
      </c>
      <c r="BM186" s="20" t="s">
        <v>278</v>
      </c>
    </row>
    <row r="187" spans="2:65" s="1" customFormat="1" ht="38.25" customHeight="1">
      <c r="B187" s="130"/>
      <c r="C187" s="159" t="s">
        <v>279</v>
      </c>
      <c r="D187" s="159" t="s">
        <v>160</v>
      </c>
      <c r="E187" s="160" t="s">
        <v>266</v>
      </c>
      <c r="F187" s="260" t="s">
        <v>267</v>
      </c>
      <c r="G187" s="260"/>
      <c r="H187" s="260"/>
      <c r="I187" s="260"/>
      <c r="J187" s="161" t="s">
        <v>219</v>
      </c>
      <c r="K187" s="162">
        <v>130</v>
      </c>
      <c r="L187" s="261">
        <v>0</v>
      </c>
      <c r="M187" s="261"/>
      <c r="N187" s="262">
        <f t="shared" si="5"/>
        <v>0</v>
      </c>
      <c r="O187" s="262"/>
      <c r="P187" s="262"/>
      <c r="Q187" s="262"/>
      <c r="R187" s="133"/>
      <c r="T187" s="163" t="s">
        <v>5</v>
      </c>
      <c r="U187" s="45" t="s">
        <v>42</v>
      </c>
      <c r="V187" s="37"/>
      <c r="W187" s="164">
        <f t="shared" si="6"/>
        <v>0</v>
      </c>
      <c r="X187" s="164">
        <v>8.0000000000000004E-4</v>
      </c>
      <c r="Y187" s="164">
        <f t="shared" si="7"/>
        <v>0.10400000000000001</v>
      </c>
      <c r="Z187" s="164">
        <v>0</v>
      </c>
      <c r="AA187" s="165">
        <f t="shared" si="8"/>
        <v>0</v>
      </c>
      <c r="AR187" s="20" t="s">
        <v>164</v>
      </c>
      <c r="AT187" s="20" t="s">
        <v>160</v>
      </c>
      <c r="AU187" s="20" t="s">
        <v>101</v>
      </c>
      <c r="AY187" s="20" t="s">
        <v>159</v>
      </c>
      <c r="BE187" s="103">
        <f t="shared" si="9"/>
        <v>0</v>
      </c>
      <c r="BF187" s="103">
        <f t="shared" si="10"/>
        <v>0</v>
      </c>
      <c r="BG187" s="103">
        <f t="shared" si="11"/>
        <v>0</v>
      </c>
      <c r="BH187" s="103">
        <f t="shared" si="12"/>
        <v>0</v>
      </c>
      <c r="BI187" s="103">
        <f t="shared" si="13"/>
        <v>0</v>
      </c>
      <c r="BJ187" s="20" t="s">
        <v>101</v>
      </c>
      <c r="BK187" s="103">
        <f t="shared" si="14"/>
        <v>0</v>
      </c>
      <c r="BL187" s="20" t="s">
        <v>164</v>
      </c>
      <c r="BM187" s="20" t="s">
        <v>280</v>
      </c>
    </row>
    <row r="188" spans="2:65" s="1" customFormat="1" ht="38.25" customHeight="1">
      <c r="B188" s="130"/>
      <c r="C188" s="159" t="s">
        <v>281</v>
      </c>
      <c r="D188" s="159" t="s">
        <v>160</v>
      </c>
      <c r="E188" s="160" t="s">
        <v>282</v>
      </c>
      <c r="F188" s="260" t="s">
        <v>283</v>
      </c>
      <c r="G188" s="260"/>
      <c r="H188" s="260"/>
      <c r="I188" s="260"/>
      <c r="J188" s="161" t="s">
        <v>219</v>
      </c>
      <c r="K188" s="162">
        <v>87</v>
      </c>
      <c r="L188" s="261">
        <v>0</v>
      </c>
      <c r="M188" s="261"/>
      <c r="N188" s="262">
        <f t="shared" si="5"/>
        <v>0</v>
      </c>
      <c r="O188" s="262"/>
      <c r="P188" s="262"/>
      <c r="Q188" s="262"/>
      <c r="R188" s="133"/>
      <c r="T188" s="163" t="s">
        <v>5</v>
      </c>
      <c r="U188" s="45" t="s">
        <v>42</v>
      </c>
      <c r="V188" s="37"/>
      <c r="W188" s="164">
        <f t="shared" si="6"/>
        <v>0</v>
      </c>
      <c r="X188" s="164">
        <v>0.112</v>
      </c>
      <c r="Y188" s="164">
        <f t="shared" si="7"/>
        <v>9.7439999999999998</v>
      </c>
      <c r="Z188" s="164">
        <v>0</v>
      </c>
      <c r="AA188" s="165">
        <f t="shared" si="8"/>
        <v>0</v>
      </c>
      <c r="AR188" s="20" t="s">
        <v>164</v>
      </c>
      <c r="AT188" s="20" t="s">
        <v>160</v>
      </c>
      <c r="AU188" s="20" t="s">
        <v>101</v>
      </c>
      <c r="AY188" s="20" t="s">
        <v>159</v>
      </c>
      <c r="BE188" s="103">
        <f t="shared" si="9"/>
        <v>0</v>
      </c>
      <c r="BF188" s="103">
        <f t="shared" si="10"/>
        <v>0</v>
      </c>
      <c r="BG188" s="103">
        <f t="shared" si="11"/>
        <v>0</v>
      </c>
      <c r="BH188" s="103">
        <f t="shared" si="12"/>
        <v>0</v>
      </c>
      <c r="BI188" s="103">
        <f t="shared" si="13"/>
        <v>0</v>
      </c>
      <c r="BJ188" s="20" t="s">
        <v>101</v>
      </c>
      <c r="BK188" s="103">
        <f t="shared" si="14"/>
        <v>0</v>
      </c>
      <c r="BL188" s="20" t="s">
        <v>164</v>
      </c>
      <c r="BM188" s="20" t="s">
        <v>284</v>
      </c>
    </row>
    <row r="189" spans="2:65" s="1" customFormat="1" ht="25.5" customHeight="1">
      <c r="B189" s="130"/>
      <c r="C189" s="182" t="s">
        <v>285</v>
      </c>
      <c r="D189" s="182" t="s">
        <v>240</v>
      </c>
      <c r="E189" s="183" t="s">
        <v>286</v>
      </c>
      <c r="F189" s="269" t="s">
        <v>287</v>
      </c>
      <c r="G189" s="269"/>
      <c r="H189" s="269"/>
      <c r="I189" s="269"/>
      <c r="J189" s="184" t="s">
        <v>219</v>
      </c>
      <c r="K189" s="185">
        <v>66.3</v>
      </c>
      <c r="L189" s="270">
        <v>0</v>
      </c>
      <c r="M189" s="270"/>
      <c r="N189" s="271">
        <f t="shared" si="5"/>
        <v>0</v>
      </c>
      <c r="O189" s="262"/>
      <c r="P189" s="262"/>
      <c r="Q189" s="262"/>
      <c r="R189" s="133"/>
      <c r="T189" s="163" t="s">
        <v>5</v>
      </c>
      <c r="U189" s="45" t="s">
        <v>42</v>
      </c>
      <c r="V189" s="37"/>
      <c r="W189" s="164">
        <f t="shared" si="6"/>
        <v>0</v>
      </c>
      <c r="X189" s="164">
        <v>0.13800000000000001</v>
      </c>
      <c r="Y189" s="164">
        <f t="shared" si="7"/>
        <v>9.1494</v>
      </c>
      <c r="Z189" s="164">
        <v>0</v>
      </c>
      <c r="AA189" s="165">
        <f t="shared" si="8"/>
        <v>0</v>
      </c>
      <c r="AR189" s="20" t="s">
        <v>194</v>
      </c>
      <c r="AT189" s="20" t="s">
        <v>240</v>
      </c>
      <c r="AU189" s="20" t="s">
        <v>101</v>
      </c>
      <c r="AY189" s="20" t="s">
        <v>159</v>
      </c>
      <c r="BE189" s="103">
        <f t="shared" si="9"/>
        <v>0</v>
      </c>
      <c r="BF189" s="103">
        <f t="shared" si="10"/>
        <v>0</v>
      </c>
      <c r="BG189" s="103">
        <f t="shared" si="11"/>
        <v>0</v>
      </c>
      <c r="BH189" s="103">
        <f t="shared" si="12"/>
        <v>0</v>
      </c>
      <c r="BI189" s="103">
        <f t="shared" si="13"/>
        <v>0</v>
      </c>
      <c r="BJ189" s="20" t="s">
        <v>101</v>
      </c>
      <c r="BK189" s="103">
        <f t="shared" si="14"/>
        <v>0</v>
      </c>
      <c r="BL189" s="20" t="s">
        <v>164</v>
      </c>
      <c r="BM189" s="20" t="s">
        <v>288</v>
      </c>
    </row>
    <row r="190" spans="2:65" s="1" customFormat="1" ht="25.5" customHeight="1">
      <c r="B190" s="130"/>
      <c r="C190" s="182" t="s">
        <v>289</v>
      </c>
      <c r="D190" s="182" t="s">
        <v>240</v>
      </c>
      <c r="E190" s="183" t="s">
        <v>290</v>
      </c>
      <c r="F190" s="269" t="s">
        <v>291</v>
      </c>
      <c r="G190" s="269"/>
      <c r="H190" s="269"/>
      <c r="I190" s="269"/>
      <c r="J190" s="184" t="s">
        <v>219</v>
      </c>
      <c r="K190" s="185">
        <v>22.44</v>
      </c>
      <c r="L190" s="270">
        <v>0</v>
      </c>
      <c r="M190" s="270"/>
      <c r="N190" s="271">
        <f t="shared" si="5"/>
        <v>0</v>
      </c>
      <c r="O190" s="262"/>
      <c r="P190" s="262"/>
      <c r="Q190" s="262"/>
      <c r="R190" s="133"/>
      <c r="T190" s="163" t="s">
        <v>5</v>
      </c>
      <c r="U190" s="45" t="s">
        <v>42</v>
      </c>
      <c r="V190" s="37"/>
      <c r="W190" s="164">
        <f t="shared" si="6"/>
        <v>0</v>
      </c>
      <c r="X190" s="164">
        <v>0.13800000000000001</v>
      </c>
      <c r="Y190" s="164">
        <f t="shared" si="7"/>
        <v>3.0967200000000004</v>
      </c>
      <c r="Z190" s="164">
        <v>0</v>
      </c>
      <c r="AA190" s="165">
        <f t="shared" si="8"/>
        <v>0</v>
      </c>
      <c r="AR190" s="20" t="s">
        <v>194</v>
      </c>
      <c r="AT190" s="20" t="s">
        <v>240</v>
      </c>
      <c r="AU190" s="20" t="s">
        <v>101</v>
      </c>
      <c r="AY190" s="20" t="s">
        <v>159</v>
      </c>
      <c r="BE190" s="103">
        <f t="shared" si="9"/>
        <v>0</v>
      </c>
      <c r="BF190" s="103">
        <f t="shared" si="10"/>
        <v>0</v>
      </c>
      <c r="BG190" s="103">
        <f t="shared" si="11"/>
        <v>0</v>
      </c>
      <c r="BH190" s="103">
        <f t="shared" si="12"/>
        <v>0</v>
      </c>
      <c r="BI190" s="103">
        <f t="shared" si="13"/>
        <v>0</v>
      </c>
      <c r="BJ190" s="20" t="s">
        <v>101</v>
      </c>
      <c r="BK190" s="103">
        <f t="shared" si="14"/>
        <v>0</v>
      </c>
      <c r="BL190" s="20" t="s">
        <v>164</v>
      </c>
      <c r="BM190" s="20" t="s">
        <v>292</v>
      </c>
    </row>
    <row r="191" spans="2:65" s="1" customFormat="1" ht="38.25" customHeight="1">
      <c r="B191" s="130"/>
      <c r="C191" s="159" t="s">
        <v>293</v>
      </c>
      <c r="D191" s="159" t="s">
        <v>160</v>
      </c>
      <c r="E191" s="160" t="s">
        <v>245</v>
      </c>
      <c r="F191" s="260" t="s">
        <v>246</v>
      </c>
      <c r="G191" s="260"/>
      <c r="H191" s="260"/>
      <c r="I191" s="260"/>
      <c r="J191" s="161" t="s">
        <v>219</v>
      </c>
      <c r="K191" s="162">
        <v>217</v>
      </c>
      <c r="L191" s="261">
        <v>0</v>
      </c>
      <c r="M191" s="261"/>
      <c r="N191" s="262">
        <f t="shared" si="5"/>
        <v>0</v>
      </c>
      <c r="O191" s="262"/>
      <c r="P191" s="262"/>
      <c r="Q191" s="262"/>
      <c r="R191" s="133"/>
      <c r="T191" s="163" t="s">
        <v>5</v>
      </c>
      <c r="U191" s="45" t="s">
        <v>42</v>
      </c>
      <c r="V191" s="37"/>
      <c r="W191" s="164">
        <f t="shared" si="6"/>
        <v>0</v>
      </c>
      <c r="X191" s="164">
        <v>0.39538000000000001</v>
      </c>
      <c r="Y191" s="164">
        <f t="shared" si="7"/>
        <v>85.797460000000001</v>
      </c>
      <c r="Z191" s="164">
        <v>0</v>
      </c>
      <c r="AA191" s="165">
        <f t="shared" si="8"/>
        <v>0</v>
      </c>
      <c r="AR191" s="20" t="s">
        <v>164</v>
      </c>
      <c r="AT191" s="20" t="s">
        <v>160</v>
      </c>
      <c r="AU191" s="20" t="s">
        <v>101</v>
      </c>
      <c r="AY191" s="20" t="s">
        <v>159</v>
      </c>
      <c r="BE191" s="103">
        <f t="shared" si="9"/>
        <v>0</v>
      </c>
      <c r="BF191" s="103">
        <f t="shared" si="10"/>
        <v>0</v>
      </c>
      <c r="BG191" s="103">
        <f t="shared" si="11"/>
        <v>0</v>
      </c>
      <c r="BH191" s="103">
        <f t="shared" si="12"/>
        <v>0</v>
      </c>
      <c r="BI191" s="103">
        <f t="shared" si="13"/>
        <v>0</v>
      </c>
      <c r="BJ191" s="20" t="s">
        <v>101</v>
      </c>
      <c r="BK191" s="103">
        <f t="shared" si="14"/>
        <v>0</v>
      </c>
      <c r="BL191" s="20" t="s">
        <v>164</v>
      </c>
      <c r="BM191" s="20" t="s">
        <v>294</v>
      </c>
    </row>
    <row r="192" spans="2:65" s="1" customFormat="1" ht="25.5" customHeight="1">
      <c r="B192" s="130"/>
      <c r="C192" s="159" t="s">
        <v>295</v>
      </c>
      <c r="D192" s="159" t="s">
        <v>160</v>
      </c>
      <c r="E192" s="160" t="s">
        <v>272</v>
      </c>
      <c r="F192" s="260" t="s">
        <v>273</v>
      </c>
      <c r="G192" s="260"/>
      <c r="H192" s="260"/>
      <c r="I192" s="260"/>
      <c r="J192" s="161" t="s">
        <v>219</v>
      </c>
      <c r="K192" s="162">
        <v>238.7</v>
      </c>
      <c r="L192" s="261">
        <v>0</v>
      </c>
      <c r="M192" s="261"/>
      <c r="N192" s="262">
        <f t="shared" si="5"/>
        <v>0</v>
      </c>
      <c r="O192" s="262"/>
      <c r="P192" s="262"/>
      <c r="Q192" s="262"/>
      <c r="R192" s="133"/>
      <c r="T192" s="163" t="s">
        <v>5</v>
      </c>
      <c r="U192" s="45" t="s">
        <v>42</v>
      </c>
      <c r="V192" s="37"/>
      <c r="W192" s="164">
        <f t="shared" si="6"/>
        <v>0</v>
      </c>
      <c r="X192" s="164">
        <v>0.33011000000000001</v>
      </c>
      <c r="Y192" s="164">
        <f t="shared" si="7"/>
        <v>78.797257000000002</v>
      </c>
      <c r="Z192" s="164">
        <v>0</v>
      </c>
      <c r="AA192" s="165">
        <f t="shared" si="8"/>
        <v>0</v>
      </c>
      <c r="AR192" s="20" t="s">
        <v>164</v>
      </c>
      <c r="AT192" s="20" t="s">
        <v>160</v>
      </c>
      <c r="AU192" s="20" t="s">
        <v>101</v>
      </c>
      <c r="AY192" s="20" t="s">
        <v>159</v>
      </c>
      <c r="BE192" s="103">
        <f t="shared" si="9"/>
        <v>0</v>
      </c>
      <c r="BF192" s="103">
        <f t="shared" si="10"/>
        <v>0</v>
      </c>
      <c r="BG192" s="103">
        <f t="shared" si="11"/>
        <v>0</v>
      </c>
      <c r="BH192" s="103">
        <f t="shared" si="12"/>
        <v>0</v>
      </c>
      <c r="BI192" s="103">
        <f t="shared" si="13"/>
        <v>0</v>
      </c>
      <c r="BJ192" s="20" t="s">
        <v>101</v>
      </c>
      <c r="BK192" s="103">
        <f t="shared" si="14"/>
        <v>0</v>
      </c>
      <c r="BL192" s="20" t="s">
        <v>164</v>
      </c>
      <c r="BM192" s="20" t="s">
        <v>296</v>
      </c>
    </row>
    <row r="193" spans="2:65" s="9" customFormat="1" ht="29.85" customHeight="1">
      <c r="B193" s="148"/>
      <c r="C193" s="149"/>
      <c r="D193" s="158" t="s">
        <v>130</v>
      </c>
      <c r="E193" s="158"/>
      <c r="F193" s="158"/>
      <c r="G193" s="158"/>
      <c r="H193" s="158"/>
      <c r="I193" s="158"/>
      <c r="J193" s="158"/>
      <c r="K193" s="158"/>
      <c r="L193" s="158"/>
      <c r="M193" s="158"/>
      <c r="N193" s="278">
        <f>BK193</f>
        <v>0</v>
      </c>
      <c r="O193" s="279"/>
      <c r="P193" s="279"/>
      <c r="Q193" s="279"/>
      <c r="R193" s="151"/>
      <c r="T193" s="152"/>
      <c r="U193" s="149"/>
      <c r="V193" s="149"/>
      <c r="W193" s="153">
        <f>SUM(W194:W199)</f>
        <v>0</v>
      </c>
      <c r="X193" s="149"/>
      <c r="Y193" s="153">
        <f>SUM(Y194:Y199)</f>
        <v>595.44436499999995</v>
      </c>
      <c r="Z193" s="149"/>
      <c r="AA193" s="154">
        <f>SUM(AA194:AA199)</f>
        <v>0</v>
      </c>
      <c r="AR193" s="155" t="s">
        <v>83</v>
      </c>
      <c r="AT193" s="156" t="s">
        <v>74</v>
      </c>
      <c r="AU193" s="156" t="s">
        <v>83</v>
      </c>
      <c r="AY193" s="155" t="s">
        <v>159</v>
      </c>
      <c r="BK193" s="157">
        <f>SUM(BK194:BK199)</f>
        <v>0</v>
      </c>
    </row>
    <row r="194" spans="2:65" s="1" customFormat="1" ht="38.25" customHeight="1">
      <c r="B194" s="130"/>
      <c r="C194" s="159" t="s">
        <v>297</v>
      </c>
      <c r="D194" s="159" t="s">
        <v>160</v>
      </c>
      <c r="E194" s="160" t="s">
        <v>298</v>
      </c>
      <c r="F194" s="260" t="s">
        <v>299</v>
      </c>
      <c r="G194" s="260"/>
      <c r="H194" s="260"/>
      <c r="I194" s="260"/>
      <c r="J194" s="161" t="s">
        <v>219</v>
      </c>
      <c r="K194" s="162">
        <v>450</v>
      </c>
      <c r="L194" s="261">
        <v>0</v>
      </c>
      <c r="M194" s="261"/>
      <c r="N194" s="262">
        <f t="shared" ref="N194:N199" si="15">ROUND(L194*K194,2)</f>
        <v>0</v>
      </c>
      <c r="O194" s="262"/>
      <c r="P194" s="262"/>
      <c r="Q194" s="262"/>
      <c r="R194" s="133"/>
      <c r="T194" s="163" t="s">
        <v>5</v>
      </c>
      <c r="U194" s="45" t="s">
        <v>42</v>
      </c>
      <c r="V194" s="37"/>
      <c r="W194" s="164">
        <f t="shared" ref="W194:W199" si="16">V194*K194</f>
        <v>0</v>
      </c>
      <c r="X194" s="164">
        <v>0.12966</v>
      </c>
      <c r="Y194" s="164">
        <f t="shared" ref="Y194:Y199" si="17">X194*K194</f>
        <v>58.347000000000001</v>
      </c>
      <c r="Z194" s="164">
        <v>0</v>
      </c>
      <c r="AA194" s="165">
        <f t="shared" ref="AA194:AA199" si="18">Z194*K194</f>
        <v>0</v>
      </c>
      <c r="AR194" s="20" t="s">
        <v>164</v>
      </c>
      <c r="AT194" s="20" t="s">
        <v>160</v>
      </c>
      <c r="AU194" s="20" t="s">
        <v>101</v>
      </c>
      <c r="AY194" s="20" t="s">
        <v>159</v>
      </c>
      <c r="BE194" s="103">
        <f t="shared" ref="BE194:BE199" si="19">IF(U194="základná",N194,0)</f>
        <v>0</v>
      </c>
      <c r="BF194" s="103">
        <f t="shared" ref="BF194:BF199" si="20">IF(U194="znížená",N194,0)</f>
        <v>0</v>
      </c>
      <c r="BG194" s="103">
        <f t="shared" ref="BG194:BG199" si="21">IF(U194="zákl. prenesená",N194,0)</f>
        <v>0</v>
      </c>
      <c r="BH194" s="103">
        <f t="shared" ref="BH194:BH199" si="22">IF(U194="zníž. prenesená",N194,0)</f>
        <v>0</v>
      </c>
      <c r="BI194" s="103">
        <f t="shared" ref="BI194:BI199" si="23">IF(U194="nulová",N194,0)</f>
        <v>0</v>
      </c>
      <c r="BJ194" s="20" t="s">
        <v>101</v>
      </c>
      <c r="BK194" s="103">
        <f t="shared" ref="BK194:BK199" si="24">ROUND(L194*K194,2)</f>
        <v>0</v>
      </c>
      <c r="BL194" s="20" t="s">
        <v>164</v>
      </c>
      <c r="BM194" s="20" t="s">
        <v>300</v>
      </c>
    </row>
    <row r="195" spans="2:65" s="1" customFormat="1" ht="38.25" customHeight="1">
      <c r="B195" s="130"/>
      <c r="C195" s="159" t="s">
        <v>301</v>
      </c>
      <c r="D195" s="159" t="s">
        <v>160</v>
      </c>
      <c r="E195" s="160" t="s">
        <v>266</v>
      </c>
      <c r="F195" s="260" t="s">
        <v>267</v>
      </c>
      <c r="G195" s="260"/>
      <c r="H195" s="260"/>
      <c r="I195" s="260"/>
      <c r="J195" s="161" t="s">
        <v>219</v>
      </c>
      <c r="K195" s="162">
        <v>450</v>
      </c>
      <c r="L195" s="261">
        <v>0</v>
      </c>
      <c r="M195" s="261"/>
      <c r="N195" s="262">
        <f t="shared" si="15"/>
        <v>0</v>
      </c>
      <c r="O195" s="262"/>
      <c r="P195" s="262"/>
      <c r="Q195" s="262"/>
      <c r="R195" s="133"/>
      <c r="T195" s="163" t="s">
        <v>5</v>
      </c>
      <c r="U195" s="45" t="s">
        <v>42</v>
      </c>
      <c r="V195" s="37"/>
      <c r="W195" s="164">
        <f t="shared" si="16"/>
        <v>0</v>
      </c>
      <c r="X195" s="164">
        <v>8.0000000000000004E-4</v>
      </c>
      <c r="Y195" s="164">
        <f t="shared" si="17"/>
        <v>0.36000000000000004</v>
      </c>
      <c r="Z195" s="164">
        <v>0</v>
      </c>
      <c r="AA195" s="165">
        <f t="shared" si="18"/>
        <v>0</v>
      </c>
      <c r="AR195" s="20" t="s">
        <v>164</v>
      </c>
      <c r="AT195" s="20" t="s">
        <v>160</v>
      </c>
      <c r="AU195" s="20" t="s">
        <v>101</v>
      </c>
      <c r="AY195" s="20" t="s">
        <v>159</v>
      </c>
      <c r="BE195" s="103">
        <f t="shared" si="19"/>
        <v>0</v>
      </c>
      <c r="BF195" s="103">
        <f t="shared" si="20"/>
        <v>0</v>
      </c>
      <c r="BG195" s="103">
        <f t="shared" si="21"/>
        <v>0</v>
      </c>
      <c r="BH195" s="103">
        <f t="shared" si="22"/>
        <v>0</v>
      </c>
      <c r="BI195" s="103">
        <f t="shared" si="23"/>
        <v>0</v>
      </c>
      <c r="BJ195" s="20" t="s">
        <v>101</v>
      </c>
      <c r="BK195" s="103">
        <f t="shared" si="24"/>
        <v>0</v>
      </c>
      <c r="BL195" s="20" t="s">
        <v>164</v>
      </c>
      <c r="BM195" s="20" t="s">
        <v>302</v>
      </c>
    </row>
    <row r="196" spans="2:65" s="1" customFormat="1" ht="38.25" customHeight="1">
      <c r="B196" s="130"/>
      <c r="C196" s="159" t="s">
        <v>303</v>
      </c>
      <c r="D196" s="159" t="s">
        <v>160</v>
      </c>
      <c r="E196" s="160" t="s">
        <v>304</v>
      </c>
      <c r="F196" s="260" t="s">
        <v>305</v>
      </c>
      <c r="G196" s="260"/>
      <c r="H196" s="260"/>
      <c r="I196" s="260"/>
      <c r="J196" s="161" t="s">
        <v>219</v>
      </c>
      <c r="K196" s="162">
        <v>450</v>
      </c>
      <c r="L196" s="261">
        <v>0</v>
      </c>
      <c r="M196" s="261"/>
      <c r="N196" s="262">
        <f t="shared" si="15"/>
        <v>0</v>
      </c>
      <c r="O196" s="262"/>
      <c r="P196" s="262"/>
      <c r="Q196" s="262"/>
      <c r="R196" s="133"/>
      <c r="T196" s="163" t="s">
        <v>5</v>
      </c>
      <c r="U196" s="45" t="s">
        <v>42</v>
      </c>
      <c r="V196" s="37"/>
      <c r="W196" s="164">
        <f t="shared" si="16"/>
        <v>0</v>
      </c>
      <c r="X196" s="164">
        <v>0.18151999999999999</v>
      </c>
      <c r="Y196" s="164">
        <f t="shared" si="17"/>
        <v>81.683999999999997</v>
      </c>
      <c r="Z196" s="164">
        <v>0</v>
      </c>
      <c r="AA196" s="165">
        <f t="shared" si="18"/>
        <v>0</v>
      </c>
      <c r="AR196" s="20" t="s">
        <v>164</v>
      </c>
      <c r="AT196" s="20" t="s">
        <v>160</v>
      </c>
      <c r="AU196" s="20" t="s">
        <v>101</v>
      </c>
      <c r="AY196" s="20" t="s">
        <v>159</v>
      </c>
      <c r="BE196" s="103">
        <f t="shared" si="19"/>
        <v>0</v>
      </c>
      <c r="BF196" s="103">
        <f t="shared" si="20"/>
        <v>0</v>
      </c>
      <c r="BG196" s="103">
        <f t="shared" si="21"/>
        <v>0</v>
      </c>
      <c r="BH196" s="103">
        <f t="shared" si="22"/>
        <v>0</v>
      </c>
      <c r="BI196" s="103">
        <f t="shared" si="23"/>
        <v>0</v>
      </c>
      <c r="BJ196" s="20" t="s">
        <v>101</v>
      </c>
      <c r="BK196" s="103">
        <f t="shared" si="24"/>
        <v>0</v>
      </c>
      <c r="BL196" s="20" t="s">
        <v>164</v>
      </c>
      <c r="BM196" s="20" t="s">
        <v>306</v>
      </c>
    </row>
    <row r="197" spans="2:65" s="1" customFormat="1" ht="38.25" customHeight="1">
      <c r="B197" s="130"/>
      <c r="C197" s="159" t="s">
        <v>307</v>
      </c>
      <c r="D197" s="159" t="s">
        <v>160</v>
      </c>
      <c r="E197" s="160" t="s">
        <v>266</v>
      </c>
      <c r="F197" s="260" t="s">
        <v>267</v>
      </c>
      <c r="G197" s="260"/>
      <c r="H197" s="260"/>
      <c r="I197" s="260"/>
      <c r="J197" s="161" t="s">
        <v>219</v>
      </c>
      <c r="K197" s="162">
        <v>450</v>
      </c>
      <c r="L197" s="261">
        <v>0</v>
      </c>
      <c r="M197" s="261"/>
      <c r="N197" s="262">
        <f t="shared" si="15"/>
        <v>0</v>
      </c>
      <c r="O197" s="262"/>
      <c r="P197" s="262"/>
      <c r="Q197" s="262"/>
      <c r="R197" s="133"/>
      <c r="T197" s="163" t="s">
        <v>5</v>
      </c>
      <c r="U197" s="45" t="s">
        <v>42</v>
      </c>
      <c r="V197" s="37"/>
      <c r="W197" s="164">
        <f t="shared" si="16"/>
        <v>0</v>
      </c>
      <c r="X197" s="164">
        <v>8.0000000000000004E-4</v>
      </c>
      <c r="Y197" s="164">
        <f t="shared" si="17"/>
        <v>0.36000000000000004</v>
      </c>
      <c r="Z197" s="164">
        <v>0</v>
      </c>
      <c r="AA197" s="165">
        <f t="shared" si="18"/>
        <v>0</v>
      </c>
      <c r="AR197" s="20" t="s">
        <v>164</v>
      </c>
      <c r="AT197" s="20" t="s">
        <v>160</v>
      </c>
      <c r="AU197" s="20" t="s">
        <v>101</v>
      </c>
      <c r="AY197" s="20" t="s">
        <v>159</v>
      </c>
      <c r="BE197" s="103">
        <f t="shared" si="19"/>
        <v>0</v>
      </c>
      <c r="BF197" s="103">
        <f t="shared" si="20"/>
        <v>0</v>
      </c>
      <c r="BG197" s="103">
        <f t="shared" si="21"/>
        <v>0</v>
      </c>
      <c r="BH197" s="103">
        <f t="shared" si="22"/>
        <v>0</v>
      </c>
      <c r="BI197" s="103">
        <f t="shared" si="23"/>
        <v>0</v>
      </c>
      <c r="BJ197" s="20" t="s">
        <v>101</v>
      </c>
      <c r="BK197" s="103">
        <f t="shared" si="24"/>
        <v>0</v>
      </c>
      <c r="BL197" s="20" t="s">
        <v>164</v>
      </c>
      <c r="BM197" s="20" t="s">
        <v>308</v>
      </c>
    </row>
    <row r="198" spans="2:65" s="1" customFormat="1" ht="38.25" customHeight="1">
      <c r="B198" s="130"/>
      <c r="C198" s="159" t="s">
        <v>309</v>
      </c>
      <c r="D198" s="159" t="s">
        <v>160</v>
      </c>
      <c r="E198" s="160" t="s">
        <v>310</v>
      </c>
      <c r="F198" s="260" t="s">
        <v>311</v>
      </c>
      <c r="G198" s="260"/>
      <c r="H198" s="260"/>
      <c r="I198" s="260"/>
      <c r="J198" s="161" t="s">
        <v>219</v>
      </c>
      <c r="K198" s="162">
        <v>472.5</v>
      </c>
      <c r="L198" s="261">
        <v>0</v>
      </c>
      <c r="M198" s="261"/>
      <c r="N198" s="262">
        <f t="shared" si="15"/>
        <v>0</v>
      </c>
      <c r="O198" s="262"/>
      <c r="P198" s="262"/>
      <c r="Q198" s="262"/>
      <c r="R198" s="133"/>
      <c r="T198" s="163" t="s">
        <v>5</v>
      </c>
      <c r="U198" s="45" t="s">
        <v>42</v>
      </c>
      <c r="V198" s="37"/>
      <c r="W198" s="164">
        <f t="shared" si="16"/>
        <v>0</v>
      </c>
      <c r="X198" s="164">
        <v>0.46605999999999997</v>
      </c>
      <c r="Y198" s="164">
        <f t="shared" si="17"/>
        <v>220.21334999999999</v>
      </c>
      <c r="Z198" s="164">
        <v>0</v>
      </c>
      <c r="AA198" s="165">
        <f t="shared" si="18"/>
        <v>0</v>
      </c>
      <c r="AR198" s="20" t="s">
        <v>164</v>
      </c>
      <c r="AT198" s="20" t="s">
        <v>160</v>
      </c>
      <c r="AU198" s="20" t="s">
        <v>101</v>
      </c>
      <c r="AY198" s="20" t="s">
        <v>159</v>
      </c>
      <c r="BE198" s="103">
        <f t="shared" si="19"/>
        <v>0</v>
      </c>
      <c r="BF198" s="103">
        <f t="shared" si="20"/>
        <v>0</v>
      </c>
      <c r="BG198" s="103">
        <f t="shared" si="21"/>
        <v>0</v>
      </c>
      <c r="BH198" s="103">
        <f t="shared" si="22"/>
        <v>0</v>
      </c>
      <c r="BI198" s="103">
        <f t="shared" si="23"/>
        <v>0</v>
      </c>
      <c r="BJ198" s="20" t="s">
        <v>101</v>
      </c>
      <c r="BK198" s="103">
        <f t="shared" si="24"/>
        <v>0</v>
      </c>
      <c r="BL198" s="20" t="s">
        <v>164</v>
      </c>
      <c r="BM198" s="20" t="s">
        <v>312</v>
      </c>
    </row>
    <row r="199" spans="2:65" s="1" customFormat="1" ht="25.5" customHeight="1">
      <c r="B199" s="130"/>
      <c r="C199" s="159" t="s">
        <v>313</v>
      </c>
      <c r="D199" s="159" t="s">
        <v>160</v>
      </c>
      <c r="E199" s="160" t="s">
        <v>314</v>
      </c>
      <c r="F199" s="260" t="s">
        <v>315</v>
      </c>
      <c r="G199" s="260"/>
      <c r="H199" s="260"/>
      <c r="I199" s="260"/>
      <c r="J199" s="161" t="s">
        <v>219</v>
      </c>
      <c r="K199" s="162">
        <v>519.75</v>
      </c>
      <c r="L199" s="261">
        <v>0</v>
      </c>
      <c r="M199" s="261"/>
      <c r="N199" s="262">
        <f t="shared" si="15"/>
        <v>0</v>
      </c>
      <c r="O199" s="262"/>
      <c r="P199" s="262"/>
      <c r="Q199" s="262"/>
      <c r="R199" s="133"/>
      <c r="T199" s="163" t="s">
        <v>5</v>
      </c>
      <c r="U199" s="45" t="s">
        <v>42</v>
      </c>
      <c r="V199" s="37"/>
      <c r="W199" s="164">
        <f t="shared" si="16"/>
        <v>0</v>
      </c>
      <c r="X199" s="164">
        <v>0.45113999999999999</v>
      </c>
      <c r="Y199" s="164">
        <f t="shared" si="17"/>
        <v>234.48001499999998</v>
      </c>
      <c r="Z199" s="164">
        <v>0</v>
      </c>
      <c r="AA199" s="165">
        <f t="shared" si="18"/>
        <v>0</v>
      </c>
      <c r="AR199" s="20" t="s">
        <v>164</v>
      </c>
      <c r="AT199" s="20" t="s">
        <v>160</v>
      </c>
      <c r="AU199" s="20" t="s">
        <v>101</v>
      </c>
      <c r="AY199" s="20" t="s">
        <v>159</v>
      </c>
      <c r="BE199" s="103">
        <f t="shared" si="19"/>
        <v>0</v>
      </c>
      <c r="BF199" s="103">
        <f t="shared" si="20"/>
        <v>0</v>
      </c>
      <c r="BG199" s="103">
        <f t="shared" si="21"/>
        <v>0</v>
      </c>
      <c r="BH199" s="103">
        <f t="shared" si="22"/>
        <v>0</v>
      </c>
      <c r="BI199" s="103">
        <f t="shared" si="23"/>
        <v>0</v>
      </c>
      <c r="BJ199" s="20" t="s">
        <v>101</v>
      </c>
      <c r="BK199" s="103">
        <f t="shared" si="24"/>
        <v>0</v>
      </c>
      <c r="BL199" s="20" t="s">
        <v>164</v>
      </c>
      <c r="BM199" s="20" t="s">
        <v>316</v>
      </c>
    </row>
    <row r="200" spans="2:65" s="9" customFormat="1" ht="29.85" customHeight="1">
      <c r="B200" s="148"/>
      <c r="C200" s="149"/>
      <c r="D200" s="158" t="s">
        <v>131</v>
      </c>
      <c r="E200" s="158"/>
      <c r="F200" s="158"/>
      <c r="G200" s="158"/>
      <c r="H200" s="158"/>
      <c r="I200" s="158"/>
      <c r="J200" s="158"/>
      <c r="K200" s="158"/>
      <c r="L200" s="158"/>
      <c r="M200" s="158"/>
      <c r="N200" s="278">
        <f>BK200</f>
        <v>0</v>
      </c>
      <c r="O200" s="279"/>
      <c r="P200" s="279"/>
      <c r="Q200" s="279"/>
      <c r="R200" s="151"/>
      <c r="T200" s="152"/>
      <c r="U200" s="149"/>
      <c r="V200" s="149"/>
      <c r="W200" s="153">
        <f>W201</f>
        <v>0</v>
      </c>
      <c r="X200" s="149"/>
      <c r="Y200" s="153">
        <f>Y201</f>
        <v>0.82655999999999996</v>
      </c>
      <c r="Z200" s="149"/>
      <c r="AA200" s="154">
        <f>AA201</f>
        <v>0</v>
      </c>
      <c r="AR200" s="155" t="s">
        <v>83</v>
      </c>
      <c r="AT200" s="156" t="s">
        <v>74</v>
      </c>
      <c r="AU200" s="156" t="s">
        <v>83</v>
      </c>
      <c r="AY200" s="155" t="s">
        <v>159</v>
      </c>
      <c r="BK200" s="157">
        <f>BK201</f>
        <v>0</v>
      </c>
    </row>
    <row r="201" spans="2:65" s="1" customFormat="1" ht="25.5" customHeight="1">
      <c r="B201" s="130"/>
      <c r="C201" s="159" t="s">
        <v>317</v>
      </c>
      <c r="D201" s="159" t="s">
        <v>160</v>
      </c>
      <c r="E201" s="160" t="s">
        <v>318</v>
      </c>
      <c r="F201" s="260" t="s">
        <v>319</v>
      </c>
      <c r="G201" s="260"/>
      <c r="H201" s="260"/>
      <c r="I201" s="260"/>
      <c r="J201" s="161" t="s">
        <v>233</v>
      </c>
      <c r="K201" s="162">
        <v>2</v>
      </c>
      <c r="L201" s="261">
        <v>0</v>
      </c>
      <c r="M201" s="261"/>
      <c r="N201" s="262">
        <f>ROUND(L201*K201,2)</f>
        <v>0</v>
      </c>
      <c r="O201" s="262"/>
      <c r="P201" s="262"/>
      <c r="Q201" s="262"/>
      <c r="R201" s="133"/>
      <c r="T201" s="163" t="s">
        <v>5</v>
      </c>
      <c r="U201" s="45" t="s">
        <v>42</v>
      </c>
      <c r="V201" s="37"/>
      <c r="W201" s="164">
        <f>V201*K201</f>
        <v>0</v>
      </c>
      <c r="X201" s="164">
        <v>0.41327999999999998</v>
      </c>
      <c r="Y201" s="164">
        <f>X201*K201</f>
        <v>0.82655999999999996</v>
      </c>
      <c r="Z201" s="164">
        <v>0</v>
      </c>
      <c r="AA201" s="165">
        <f>Z201*K201</f>
        <v>0</v>
      </c>
      <c r="AR201" s="20" t="s">
        <v>164</v>
      </c>
      <c r="AT201" s="20" t="s">
        <v>160</v>
      </c>
      <c r="AU201" s="20" t="s">
        <v>101</v>
      </c>
      <c r="AY201" s="20" t="s">
        <v>159</v>
      </c>
      <c r="BE201" s="103">
        <f>IF(U201="základná",N201,0)</f>
        <v>0</v>
      </c>
      <c r="BF201" s="103">
        <f>IF(U201="znížená",N201,0)</f>
        <v>0</v>
      </c>
      <c r="BG201" s="103">
        <f>IF(U201="zákl. prenesená",N201,0)</f>
        <v>0</v>
      </c>
      <c r="BH201" s="103">
        <f>IF(U201="zníž. prenesená",N201,0)</f>
        <v>0</v>
      </c>
      <c r="BI201" s="103">
        <f>IF(U201="nulová",N201,0)</f>
        <v>0</v>
      </c>
      <c r="BJ201" s="20" t="s">
        <v>101</v>
      </c>
      <c r="BK201" s="103">
        <f>ROUND(L201*K201,2)</f>
        <v>0</v>
      </c>
      <c r="BL201" s="20" t="s">
        <v>164</v>
      </c>
      <c r="BM201" s="20" t="s">
        <v>320</v>
      </c>
    </row>
    <row r="202" spans="2:65" s="9" customFormat="1" ht="29.85" customHeight="1">
      <c r="B202" s="148"/>
      <c r="C202" s="149"/>
      <c r="D202" s="158" t="s">
        <v>132</v>
      </c>
      <c r="E202" s="158"/>
      <c r="F202" s="158"/>
      <c r="G202" s="158"/>
      <c r="H202" s="158"/>
      <c r="I202" s="158"/>
      <c r="J202" s="158"/>
      <c r="K202" s="158"/>
      <c r="L202" s="158"/>
      <c r="M202" s="158"/>
      <c r="N202" s="278">
        <f>BK202</f>
        <v>0</v>
      </c>
      <c r="O202" s="279"/>
      <c r="P202" s="279"/>
      <c r="Q202" s="279"/>
      <c r="R202" s="151"/>
      <c r="T202" s="152"/>
      <c r="U202" s="149"/>
      <c r="V202" s="149"/>
      <c r="W202" s="153">
        <f>SUM(W203:W235)</f>
        <v>0</v>
      </c>
      <c r="X202" s="149"/>
      <c r="Y202" s="153">
        <f>SUM(Y203:Y235)</f>
        <v>330.54655400000001</v>
      </c>
      <c r="Z202" s="149"/>
      <c r="AA202" s="154">
        <f>SUM(AA203:AA235)</f>
        <v>0</v>
      </c>
      <c r="AR202" s="155" t="s">
        <v>83</v>
      </c>
      <c r="AT202" s="156" t="s">
        <v>74</v>
      </c>
      <c r="AU202" s="156" t="s">
        <v>83</v>
      </c>
      <c r="AY202" s="155" t="s">
        <v>159</v>
      </c>
      <c r="BK202" s="157">
        <f>SUM(BK203:BK235)</f>
        <v>0</v>
      </c>
    </row>
    <row r="203" spans="2:65" s="1" customFormat="1" ht="38.25" customHeight="1">
      <c r="B203" s="130"/>
      <c r="C203" s="159" t="s">
        <v>321</v>
      </c>
      <c r="D203" s="159" t="s">
        <v>160</v>
      </c>
      <c r="E203" s="160" t="s">
        <v>322</v>
      </c>
      <c r="F203" s="260" t="s">
        <v>323</v>
      </c>
      <c r="G203" s="260"/>
      <c r="H203" s="260"/>
      <c r="I203" s="260"/>
      <c r="J203" s="161" t="s">
        <v>233</v>
      </c>
      <c r="K203" s="162">
        <v>27</v>
      </c>
      <c r="L203" s="261">
        <v>0</v>
      </c>
      <c r="M203" s="261"/>
      <c r="N203" s="262">
        <f>ROUND(L203*K203,2)</f>
        <v>0</v>
      </c>
      <c r="O203" s="262"/>
      <c r="P203" s="262"/>
      <c r="Q203" s="262"/>
      <c r="R203" s="133"/>
      <c r="T203" s="163" t="s">
        <v>5</v>
      </c>
      <c r="U203" s="45" t="s">
        <v>42</v>
      </c>
      <c r="V203" s="37"/>
      <c r="W203" s="164">
        <f>V203*K203</f>
        <v>0</v>
      </c>
      <c r="X203" s="164">
        <v>0.22133</v>
      </c>
      <c r="Y203" s="164">
        <f>X203*K203</f>
        <v>5.9759099999999998</v>
      </c>
      <c r="Z203" s="164">
        <v>0</v>
      </c>
      <c r="AA203" s="165">
        <f>Z203*K203</f>
        <v>0</v>
      </c>
      <c r="AR203" s="20" t="s">
        <v>164</v>
      </c>
      <c r="AT203" s="20" t="s">
        <v>160</v>
      </c>
      <c r="AU203" s="20" t="s">
        <v>101</v>
      </c>
      <c r="AY203" s="20" t="s">
        <v>159</v>
      </c>
      <c r="BE203" s="103">
        <f>IF(U203="základná",N203,0)</f>
        <v>0</v>
      </c>
      <c r="BF203" s="103">
        <f>IF(U203="znížená",N203,0)</f>
        <v>0</v>
      </c>
      <c r="BG203" s="103">
        <f>IF(U203="zákl. prenesená",N203,0)</f>
        <v>0</v>
      </c>
      <c r="BH203" s="103">
        <f>IF(U203="zníž. prenesená",N203,0)</f>
        <v>0</v>
      </c>
      <c r="BI203" s="103">
        <f>IF(U203="nulová",N203,0)</f>
        <v>0</v>
      </c>
      <c r="BJ203" s="20" t="s">
        <v>101</v>
      </c>
      <c r="BK203" s="103">
        <f>ROUND(L203*K203,2)</f>
        <v>0</v>
      </c>
      <c r="BL203" s="20" t="s">
        <v>164</v>
      </c>
      <c r="BM203" s="20" t="s">
        <v>324</v>
      </c>
    </row>
    <row r="204" spans="2:65" s="1" customFormat="1" ht="25.5" customHeight="1">
      <c r="B204" s="130"/>
      <c r="C204" s="182" t="s">
        <v>325</v>
      </c>
      <c r="D204" s="182" t="s">
        <v>240</v>
      </c>
      <c r="E204" s="183" t="s">
        <v>326</v>
      </c>
      <c r="F204" s="269" t="s">
        <v>327</v>
      </c>
      <c r="G204" s="269"/>
      <c r="H204" s="269"/>
      <c r="I204" s="269"/>
      <c r="J204" s="184" t="s">
        <v>328</v>
      </c>
      <c r="K204" s="185">
        <v>81</v>
      </c>
      <c r="L204" s="270">
        <v>0</v>
      </c>
      <c r="M204" s="270"/>
      <c r="N204" s="271">
        <f>ROUND(L204*K204,2)</f>
        <v>0</v>
      </c>
      <c r="O204" s="262"/>
      <c r="P204" s="262"/>
      <c r="Q204" s="262"/>
      <c r="R204" s="133"/>
      <c r="T204" s="163" t="s">
        <v>5</v>
      </c>
      <c r="U204" s="45" t="s">
        <v>42</v>
      </c>
      <c r="V204" s="37"/>
      <c r="W204" s="164">
        <f>V204*K204</f>
        <v>0</v>
      </c>
      <c r="X204" s="164">
        <v>1.4E-3</v>
      </c>
      <c r="Y204" s="164">
        <f>X204*K204</f>
        <v>0.1134</v>
      </c>
      <c r="Z204" s="164">
        <v>0</v>
      </c>
      <c r="AA204" s="165">
        <f>Z204*K204</f>
        <v>0</v>
      </c>
      <c r="AR204" s="20" t="s">
        <v>194</v>
      </c>
      <c r="AT204" s="20" t="s">
        <v>240</v>
      </c>
      <c r="AU204" s="20" t="s">
        <v>101</v>
      </c>
      <c r="AY204" s="20" t="s">
        <v>159</v>
      </c>
      <c r="BE204" s="103">
        <f>IF(U204="základná",N204,0)</f>
        <v>0</v>
      </c>
      <c r="BF204" s="103">
        <f>IF(U204="znížená",N204,0)</f>
        <v>0</v>
      </c>
      <c r="BG204" s="103">
        <f>IF(U204="zákl. prenesená",N204,0)</f>
        <v>0</v>
      </c>
      <c r="BH204" s="103">
        <f>IF(U204="zníž. prenesená",N204,0)</f>
        <v>0</v>
      </c>
      <c r="BI204" s="103">
        <f>IF(U204="nulová",N204,0)</f>
        <v>0</v>
      </c>
      <c r="BJ204" s="20" t="s">
        <v>101</v>
      </c>
      <c r="BK204" s="103">
        <f>ROUND(L204*K204,2)</f>
        <v>0</v>
      </c>
      <c r="BL204" s="20" t="s">
        <v>164</v>
      </c>
      <c r="BM204" s="20" t="s">
        <v>329</v>
      </c>
    </row>
    <row r="205" spans="2:65" s="10" customFormat="1" ht="16.5" customHeight="1">
      <c r="B205" s="166"/>
      <c r="C205" s="167"/>
      <c r="D205" s="167"/>
      <c r="E205" s="168" t="s">
        <v>5</v>
      </c>
      <c r="F205" s="263" t="s">
        <v>330</v>
      </c>
      <c r="G205" s="264"/>
      <c r="H205" s="264"/>
      <c r="I205" s="264"/>
      <c r="J205" s="167"/>
      <c r="K205" s="169">
        <v>81</v>
      </c>
      <c r="L205" s="167"/>
      <c r="M205" s="167"/>
      <c r="N205" s="167"/>
      <c r="O205" s="167"/>
      <c r="P205" s="167"/>
      <c r="Q205" s="167"/>
      <c r="R205" s="170"/>
      <c r="T205" s="171"/>
      <c r="U205" s="167"/>
      <c r="V205" s="167"/>
      <c r="W205" s="167"/>
      <c r="X205" s="167"/>
      <c r="Y205" s="167"/>
      <c r="Z205" s="167"/>
      <c r="AA205" s="172"/>
      <c r="AT205" s="173" t="s">
        <v>167</v>
      </c>
      <c r="AU205" s="173" t="s">
        <v>101</v>
      </c>
      <c r="AV205" s="10" t="s">
        <v>101</v>
      </c>
      <c r="AW205" s="10" t="s">
        <v>32</v>
      </c>
      <c r="AX205" s="10" t="s">
        <v>83</v>
      </c>
      <c r="AY205" s="173" t="s">
        <v>159</v>
      </c>
    </row>
    <row r="206" spans="2:65" s="1" customFormat="1" ht="16.5" customHeight="1">
      <c r="B206" s="130"/>
      <c r="C206" s="182" t="s">
        <v>331</v>
      </c>
      <c r="D206" s="182" t="s">
        <v>240</v>
      </c>
      <c r="E206" s="183" t="s">
        <v>332</v>
      </c>
      <c r="F206" s="269" t="s">
        <v>333</v>
      </c>
      <c r="G206" s="269"/>
      <c r="H206" s="269"/>
      <c r="I206" s="269"/>
      <c r="J206" s="184" t="s">
        <v>233</v>
      </c>
      <c r="K206" s="185">
        <v>27</v>
      </c>
      <c r="L206" s="270">
        <v>0</v>
      </c>
      <c r="M206" s="270"/>
      <c r="N206" s="271">
        <f>ROUND(L206*K206,2)</f>
        <v>0</v>
      </c>
      <c r="O206" s="262"/>
      <c r="P206" s="262"/>
      <c r="Q206" s="262"/>
      <c r="R206" s="133"/>
      <c r="T206" s="163" t="s">
        <v>5</v>
      </c>
      <c r="U206" s="45" t="s">
        <v>42</v>
      </c>
      <c r="V206" s="37"/>
      <c r="W206" s="164">
        <f>V206*K206</f>
        <v>0</v>
      </c>
      <c r="X206" s="164">
        <v>1.9999999999999999E-6</v>
      </c>
      <c r="Y206" s="164">
        <f>X206*K206</f>
        <v>5.3999999999999998E-5</v>
      </c>
      <c r="Z206" s="164">
        <v>0</v>
      </c>
      <c r="AA206" s="165">
        <f>Z206*K206</f>
        <v>0</v>
      </c>
      <c r="AR206" s="20" t="s">
        <v>194</v>
      </c>
      <c r="AT206" s="20" t="s">
        <v>240</v>
      </c>
      <c r="AU206" s="20" t="s">
        <v>101</v>
      </c>
      <c r="AY206" s="20" t="s">
        <v>159</v>
      </c>
      <c r="BE206" s="103">
        <f>IF(U206="základná",N206,0)</f>
        <v>0</v>
      </c>
      <c r="BF206" s="103">
        <f>IF(U206="znížená",N206,0)</f>
        <v>0</v>
      </c>
      <c r="BG206" s="103">
        <f>IF(U206="zákl. prenesená",N206,0)</f>
        <v>0</v>
      </c>
      <c r="BH206" s="103">
        <f>IF(U206="zníž. prenesená",N206,0)</f>
        <v>0</v>
      </c>
      <c r="BI206" s="103">
        <f>IF(U206="nulová",N206,0)</f>
        <v>0</v>
      </c>
      <c r="BJ206" s="20" t="s">
        <v>101</v>
      </c>
      <c r="BK206" s="103">
        <f>ROUND(L206*K206,2)</f>
        <v>0</v>
      </c>
      <c r="BL206" s="20" t="s">
        <v>164</v>
      </c>
      <c r="BM206" s="20" t="s">
        <v>334</v>
      </c>
    </row>
    <row r="207" spans="2:65" s="1" customFormat="1" ht="38.25" customHeight="1">
      <c r="B207" s="130"/>
      <c r="C207" s="159" t="s">
        <v>335</v>
      </c>
      <c r="D207" s="159" t="s">
        <v>160</v>
      </c>
      <c r="E207" s="160" t="s">
        <v>336</v>
      </c>
      <c r="F207" s="260" t="s">
        <v>337</v>
      </c>
      <c r="G207" s="260"/>
      <c r="H207" s="260"/>
      <c r="I207" s="260"/>
      <c r="J207" s="161" t="s">
        <v>233</v>
      </c>
      <c r="K207" s="162">
        <v>53</v>
      </c>
      <c r="L207" s="261">
        <v>0</v>
      </c>
      <c r="M207" s="261"/>
      <c r="N207" s="262">
        <f>ROUND(L207*K207,2)</f>
        <v>0</v>
      </c>
      <c r="O207" s="262"/>
      <c r="P207" s="262"/>
      <c r="Q207" s="262"/>
      <c r="R207" s="133"/>
      <c r="T207" s="163" t="s">
        <v>5</v>
      </c>
      <c r="U207" s="45" t="s">
        <v>42</v>
      </c>
      <c r="V207" s="37"/>
      <c r="W207" s="164">
        <f>V207*K207</f>
        <v>0</v>
      </c>
      <c r="X207" s="164">
        <v>3.0000000000000001E-5</v>
      </c>
      <c r="Y207" s="164">
        <f>X207*K207</f>
        <v>1.5900000000000001E-3</v>
      </c>
      <c r="Z207" s="164">
        <v>0</v>
      </c>
      <c r="AA207" s="165">
        <f>Z207*K207</f>
        <v>0</v>
      </c>
      <c r="AR207" s="20" t="s">
        <v>164</v>
      </c>
      <c r="AT207" s="20" t="s">
        <v>160</v>
      </c>
      <c r="AU207" s="20" t="s">
        <v>101</v>
      </c>
      <c r="AY207" s="20" t="s">
        <v>159</v>
      </c>
      <c r="BE207" s="103">
        <f>IF(U207="základná",N207,0)</f>
        <v>0</v>
      </c>
      <c r="BF207" s="103">
        <f>IF(U207="znížená",N207,0)</f>
        <v>0</v>
      </c>
      <c r="BG207" s="103">
        <f>IF(U207="zákl. prenesená",N207,0)</f>
        <v>0</v>
      </c>
      <c r="BH207" s="103">
        <f>IF(U207="zníž. prenesená",N207,0)</f>
        <v>0</v>
      </c>
      <c r="BI207" s="103">
        <f>IF(U207="nulová",N207,0)</f>
        <v>0</v>
      </c>
      <c r="BJ207" s="20" t="s">
        <v>101</v>
      </c>
      <c r="BK207" s="103">
        <f>ROUND(L207*K207,2)</f>
        <v>0</v>
      </c>
      <c r="BL207" s="20" t="s">
        <v>164</v>
      </c>
      <c r="BM207" s="20" t="s">
        <v>338</v>
      </c>
    </row>
    <row r="208" spans="2:65" s="10" customFormat="1" ht="16.5" customHeight="1">
      <c r="B208" s="166"/>
      <c r="C208" s="167"/>
      <c r="D208" s="167"/>
      <c r="E208" s="168" t="s">
        <v>5</v>
      </c>
      <c r="F208" s="263" t="s">
        <v>339</v>
      </c>
      <c r="G208" s="264"/>
      <c r="H208" s="264"/>
      <c r="I208" s="264"/>
      <c r="J208" s="167"/>
      <c r="K208" s="169">
        <v>52</v>
      </c>
      <c r="L208" s="167"/>
      <c r="M208" s="167"/>
      <c r="N208" s="167"/>
      <c r="O208" s="167"/>
      <c r="P208" s="167"/>
      <c r="Q208" s="167"/>
      <c r="R208" s="170"/>
      <c r="T208" s="171"/>
      <c r="U208" s="167"/>
      <c r="V208" s="167"/>
      <c r="W208" s="167"/>
      <c r="X208" s="167"/>
      <c r="Y208" s="167"/>
      <c r="Z208" s="167"/>
      <c r="AA208" s="172"/>
      <c r="AT208" s="173" t="s">
        <v>167</v>
      </c>
      <c r="AU208" s="173" t="s">
        <v>101</v>
      </c>
      <c r="AV208" s="10" t="s">
        <v>101</v>
      </c>
      <c r="AW208" s="10" t="s">
        <v>32</v>
      </c>
      <c r="AX208" s="10" t="s">
        <v>75</v>
      </c>
      <c r="AY208" s="173" t="s">
        <v>159</v>
      </c>
    </row>
    <row r="209" spans="2:65" s="10" customFormat="1" ht="16.5" customHeight="1">
      <c r="B209" s="166"/>
      <c r="C209" s="167"/>
      <c r="D209" s="167"/>
      <c r="E209" s="168" t="s">
        <v>5</v>
      </c>
      <c r="F209" s="267" t="s">
        <v>340</v>
      </c>
      <c r="G209" s="268"/>
      <c r="H209" s="268"/>
      <c r="I209" s="268"/>
      <c r="J209" s="167"/>
      <c r="K209" s="169">
        <v>1</v>
      </c>
      <c r="L209" s="167"/>
      <c r="M209" s="167"/>
      <c r="N209" s="167"/>
      <c r="O209" s="167"/>
      <c r="P209" s="167"/>
      <c r="Q209" s="167"/>
      <c r="R209" s="170"/>
      <c r="T209" s="171"/>
      <c r="U209" s="167"/>
      <c r="V209" s="167"/>
      <c r="W209" s="167"/>
      <c r="X209" s="167"/>
      <c r="Y209" s="167"/>
      <c r="Z209" s="167"/>
      <c r="AA209" s="172"/>
      <c r="AT209" s="173" t="s">
        <v>167</v>
      </c>
      <c r="AU209" s="173" t="s">
        <v>101</v>
      </c>
      <c r="AV209" s="10" t="s">
        <v>101</v>
      </c>
      <c r="AW209" s="10" t="s">
        <v>32</v>
      </c>
      <c r="AX209" s="10" t="s">
        <v>75</v>
      </c>
      <c r="AY209" s="173" t="s">
        <v>159</v>
      </c>
    </row>
    <row r="210" spans="2:65" s="11" customFormat="1" ht="16.5" customHeight="1">
      <c r="B210" s="174"/>
      <c r="C210" s="175"/>
      <c r="D210" s="175"/>
      <c r="E210" s="176" t="s">
        <v>5</v>
      </c>
      <c r="F210" s="265" t="s">
        <v>168</v>
      </c>
      <c r="G210" s="266"/>
      <c r="H210" s="266"/>
      <c r="I210" s="266"/>
      <c r="J210" s="175"/>
      <c r="K210" s="177">
        <v>53</v>
      </c>
      <c r="L210" s="175"/>
      <c r="M210" s="175"/>
      <c r="N210" s="175"/>
      <c r="O210" s="175"/>
      <c r="P210" s="175"/>
      <c r="Q210" s="175"/>
      <c r="R210" s="178"/>
      <c r="T210" s="179"/>
      <c r="U210" s="175"/>
      <c r="V210" s="175"/>
      <c r="W210" s="175"/>
      <c r="X210" s="175"/>
      <c r="Y210" s="175"/>
      <c r="Z210" s="175"/>
      <c r="AA210" s="180"/>
      <c r="AT210" s="181" t="s">
        <v>167</v>
      </c>
      <c r="AU210" s="181" t="s">
        <v>101</v>
      </c>
      <c r="AV210" s="11" t="s">
        <v>164</v>
      </c>
      <c r="AW210" s="11" t="s">
        <v>32</v>
      </c>
      <c r="AX210" s="11" t="s">
        <v>83</v>
      </c>
      <c r="AY210" s="181" t="s">
        <v>159</v>
      </c>
    </row>
    <row r="211" spans="2:65" s="1" customFormat="1" ht="25.5" customHeight="1">
      <c r="B211" s="130"/>
      <c r="C211" s="182" t="s">
        <v>341</v>
      </c>
      <c r="D211" s="182" t="s">
        <v>240</v>
      </c>
      <c r="E211" s="183" t="s">
        <v>342</v>
      </c>
      <c r="F211" s="269" t="s">
        <v>343</v>
      </c>
      <c r="G211" s="269"/>
      <c r="H211" s="269"/>
      <c r="I211" s="269"/>
      <c r="J211" s="184" t="s">
        <v>233</v>
      </c>
      <c r="K211" s="185">
        <v>6</v>
      </c>
      <c r="L211" s="270">
        <v>0</v>
      </c>
      <c r="M211" s="270"/>
      <c r="N211" s="271">
        <f t="shared" ref="N211:N229" si="25">ROUND(L211*K211,2)</f>
        <v>0</v>
      </c>
      <c r="O211" s="262"/>
      <c r="P211" s="262"/>
      <c r="Q211" s="262"/>
      <c r="R211" s="133"/>
      <c r="T211" s="163" t="s">
        <v>5</v>
      </c>
      <c r="U211" s="45" t="s">
        <v>42</v>
      </c>
      <c r="V211" s="37"/>
      <c r="W211" s="164">
        <f t="shared" ref="W211:W229" si="26">V211*K211</f>
        <v>0</v>
      </c>
      <c r="X211" s="164">
        <v>6.6E-4</v>
      </c>
      <c r="Y211" s="164">
        <f t="shared" ref="Y211:Y229" si="27">X211*K211</f>
        <v>3.96E-3</v>
      </c>
      <c r="Z211" s="164">
        <v>0</v>
      </c>
      <c r="AA211" s="165">
        <f t="shared" ref="AA211:AA229" si="28">Z211*K211</f>
        <v>0</v>
      </c>
      <c r="AR211" s="20" t="s">
        <v>194</v>
      </c>
      <c r="AT211" s="20" t="s">
        <v>240</v>
      </c>
      <c r="AU211" s="20" t="s">
        <v>101</v>
      </c>
      <c r="AY211" s="20" t="s">
        <v>159</v>
      </c>
      <c r="BE211" s="103">
        <f t="shared" ref="BE211:BE229" si="29">IF(U211="základná",N211,0)</f>
        <v>0</v>
      </c>
      <c r="BF211" s="103">
        <f t="shared" ref="BF211:BF229" si="30">IF(U211="znížená",N211,0)</f>
        <v>0</v>
      </c>
      <c r="BG211" s="103">
        <f t="shared" ref="BG211:BG229" si="31">IF(U211="zákl. prenesená",N211,0)</f>
        <v>0</v>
      </c>
      <c r="BH211" s="103">
        <f t="shared" ref="BH211:BH229" si="32">IF(U211="zníž. prenesená",N211,0)</f>
        <v>0</v>
      </c>
      <c r="BI211" s="103">
        <f t="shared" ref="BI211:BI229" si="33">IF(U211="nulová",N211,0)</f>
        <v>0</v>
      </c>
      <c r="BJ211" s="20" t="s">
        <v>101</v>
      </c>
      <c r="BK211" s="103">
        <f t="shared" ref="BK211:BK229" si="34">ROUND(L211*K211,2)</f>
        <v>0</v>
      </c>
      <c r="BL211" s="20" t="s">
        <v>164</v>
      </c>
      <c r="BM211" s="20" t="s">
        <v>344</v>
      </c>
    </row>
    <row r="212" spans="2:65" s="1" customFormat="1" ht="38.25" customHeight="1">
      <c r="B212" s="130"/>
      <c r="C212" s="182" t="s">
        <v>345</v>
      </c>
      <c r="D212" s="182" t="s">
        <v>240</v>
      </c>
      <c r="E212" s="183" t="s">
        <v>346</v>
      </c>
      <c r="F212" s="269" t="s">
        <v>347</v>
      </c>
      <c r="G212" s="269"/>
      <c r="H212" s="269"/>
      <c r="I212" s="269"/>
      <c r="J212" s="184" t="s">
        <v>233</v>
      </c>
      <c r="K212" s="185">
        <v>6</v>
      </c>
      <c r="L212" s="270">
        <v>0</v>
      </c>
      <c r="M212" s="270"/>
      <c r="N212" s="271">
        <f t="shared" si="25"/>
        <v>0</v>
      </c>
      <c r="O212" s="262"/>
      <c r="P212" s="262"/>
      <c r="Q212" s="262"/>
      <c r="R212" s="133"/>
      <c r="T212" s="163" t="s">
        <v>5</v>
      </c>
      <c r="U212" s="45" t="s">
        <v>42</v>
      </c>
      <c r="V212" s="37"/>
      <c r="W212" s="164">
        <f t="shared" si="26"/>
        <v>0</v>
      </c>
      <c r="X212" s="164">
        <v>6.6E-4</v>
      </c>
      <c r="Y212" s="164">
        <f t="shared" si="27"/>
        <v>3.96E-3</v>
      </c>
      <c r="Z212" s="164">
        <v>0</v>
      </c>
      <c r="AA212" s="165">
        <f t="shared" si="28"/>
        <v>0</v>
      </c>
      <c r="AR212" s="20" t="s">
        <v>194</v>
      </c>
      <c r="AT212" s="20" t="s">
        <v>240</v>
      </c>
      <c r="AU212" s="20" t="s">
        <v>101</v>
      </c>
      <c r="AY212" s="20" t="s">
        <v>159</v>
      </c>
      <c r="BE212" s="103">
        <f t="shared" si="29"/>
        <v>0</v>
      </c>
      <c r="BF212" s="103">
        <f t="shared" si="30"/>
        <v>0</v>
      </c>
      <c r="BG212" s="103">
        <f t="shared" si="31"/>
        <v>0</v>
      </c>
      <c r="BH212" s="103">
        <f t="shared" si="32"/>
        <v>0</v>
      </c>
      <c r="BI212" s="103">
        <f t="shared" si="33"/>
        <v>0</v>
      </c>
      <c r="BJ212" s="20" t="s">
        <v>101</v>
      </c>
      <c r="BK212" s="103">
        <f t="shared" si="34"/>
        <v>0</v>
      </c>
      <c r="BL212" s="20" t="s">
        <v>164</v>
      </c>
      <c r="BM212" s="20" t="s">
        <v>348</v>
      </c>
    </row>
    <row r="213" spans="2:65" s="1" customFormat="1" ht="38.25" customHeight="1">
      <c r="B213" s="130"/>
      <c r="C213" s="182" t="s">
        <v>349</v>
      </c>
      <c r="D213" s="182" t="s">
        <v>240</v>
      </c>
      <c r="E213" s="183" t="s">
        <v>350</v>
      </c>
      <c r="F213" s="269" t="s">
        <v>351</v>
      </c>
      <c r="G213" s="269"/>
      <c r="H213" s="269"/>
      <c r="I213" s="269"/>
      <c r="J213" s="184" t="s">
        <v>233</v>
      </c>
      <c r="K213" s="185">
        <v>13</v>
      </c>
      <c r="L213" s="270">
        <v>0</v>
      </c>
      <c r="M213" s="270"/>
      <c r="N213" s="271">
        <f t="shared" si="25"/>
        <v>0</v>
      </c>
      <c r="O213" s="262"/>
      <c r="P213" s="262"/>
      <c r="Q213" s="262"/>
      <c r="R213" s="133"/>
      <c r="T213" s="163" t="s">
        <v>5</v>
      </c>
      <c r="U213" s="45" t="s">
        <v>42</v>
      </c>
      <c r="V213" s="37"/>
      <c r="W213" s="164">
        <f t="shared" si="26"/>
        <v>0</v>
      </c>
      <c r="X213" s="164">
        <v>1.6999999999999999E-3</v>
      </c>
      <c r="Y213" s="164">
        <f t="shared" si="27"/>
        <v>2.2099999999999998E-2</v>
      </c>
      <c r="Z213" s="164">
        <v>0</v>
      </c>
      <c r="AA213" s="165">
        <f t="shared" si="28"/>
        <v>0</v>
      </c>
      <c r="AR213" s="20" t="s">
        <v>194</v>
      </c>
      <c r="AT213" s="20" t="s">
        <v>240</v>
      </c>
      <c r="AU213" s="20" t="s">
        <v>101</v>
      </c>
      <c r="AY213" s="20" t="s">
        <v>159</v>
      </c>
      <c r="BE213" s="103">
        <f t="shared" si="29"/>
        <v>0</v>
      </c>
      <c r="BF213" s="103">
        <f t="shared" si="30"/>
        <v>0</v>
      </c>
      <c r="BG213" s="103">
        <f t="shared" si="31"/>
        <v>0</v>
      </c>
      <c r="BH213" s="103">
        <f t="shared" si="32"/>
        <v>0</v>
      </c>
      <c r="BI213" s="103">
        <f t="shared" si="33"/>
        <v>0</v>
      </c>
      <c r="BJ213" s="20" t="s">
        <v>101</v>
      </c>
      <c r="BK213" s="103">
        <f t="shared" si="34"/>
        <v>0</v>
      </c>
      <c r="BL213" s="20" t="s">
        <v>164</v>
      </c>
      <c r="BM213" s="20" t="s">
        <v>352</v>
      </c>
    </row>
    <row r="214" spans="2:65" s="1" customFormat="1" ht="38.25" customHeight="1">
      <c r="B214" s="130"/>
      <c r="C214" s="182" t="s">
        <v>353</v>
      </c>
      <c r="D214" s="182" t="s">
        <v>240</v>
      </c>
      <c r="E214" s="183" t="s">
        <v>354</v>
      </c>
      <c r="F214" s="269" t="s">
        <v>355</v>
      </c>
      <c r="G214" s="269"/>
      <c r="H214" s="269"/>
      <c r="I214" s="269"/>
      <c r="J214" s="184" t="s">
        <v>233</v>
      </c>
      <c r="K214" s="185">
        <v>4</v>
      </c>
      <c r="L214" s="270">
        <v>0</v>
      </c>
      <c r="M214" s="270"/>
      <c r="N214" s="271">
        <f t="shared" si="25"/>
        <v>0</v>
      </c>
      <c r="O214" s="262"/>
      <c r="P214" s="262"/>
      <c r="Q214" s="262"/>
      <c r="R214" s="133"/>
      <c r="T214" s="163" t="s">
        <v>5</v>
      </c>
      <c r="U214" s="45" t="s">
        <v>42</v>
      </c>
      <c r="V214" s="37"/>
      <c r="W214" s="164">
        <f t="shared" si="26"/>
        <v>0</v>
      </c>
      <c r="X214" s="164">
        <v>1.6999999999999999E-3</v>
      </c>
      <c r="Y214" s="164">
        <f t="shared" si="27"/>
        <v>6.7999999999999996E-3</v>
      </c>
      <c r="Z214" s="164">
        <v>0</v>
      </c>
      <c r="AA214" s="165">
        <f t="shared" si="28"/>
        <v>0</v>
      </c>
      <c r="AR214" s="20" t="s">
        <v>194</v>
      </c>
      <c r="AT214" s="20" t="s">
        <v>240</v>
      </c>
      <c r="AU214" s="20" t="s">
        <v>101</v>
      </c>
      <c r="AY214" s="20" t="s">
        <v>159</v>
      </c>
      <c r="BE214" s="103">
        <f t="shared" si="29"/>
        <v>0</v>
      </c>
      <c r="BF214" s="103">
        <f t="shared" si="30"/>
        <v>0</v>
      </c>
      <c r="BG214" s="103">
        <f t="shared" si="31"/>
        <v>0</v>
      </c>
      <c r="BH214" s="103">
        <f t="shared" si="32"/>
        <v>0</v>
      </c>
      <c r="BI214" s="103">
        <f t="shared" si="33"/>
        <v>0</v>
      </c>
      <c r="BJ214" s="20" t="s">
        <v>101</v>
      </c>
      <c r="BK214" s="103">
        <f t="shared" si="34"/>
        <v>0</v>
      </c>
      <c r="BL214" s="20" t="s">
        <v>164</v>
      </c>
      <c r="BM214" s="20" t="s">
        <v>356</v>
      </c>
    </row>
    <row r="215" spans="2:65" s="1" customFormat="1" ht="38.25" customHeight="1">
      <c r="B215" s="130"/>
      <c r="C215" s="182" t="s">
        <v>357</v>
      </c>
      <c r="D215" s="182" t="s">
        <v>240</v>
      </c>
      <c r="E215" s="183" t="s">
        <v>358</v>
      </c>
      <c r="F215" s="269" t="s">
        <v>359</v>
      </c>
      <c r="G215" s="269"/>
      <c r="H215" s="269"/>
      <c r="I215" s="269"/>
      <c r="J215" s="184" t="s">
        <v>233</v>
      </c>
      <c r="K215" s="185">
        <v>2</v>
      </c>
      <c r="L215" s="270">
        <v>0</v>
      </c>
      <c r="M215" s="270"/>
      <c r="N215" s="271">
        <f t="shared" si="25"/>
        <v>0</v>
      </c>
      <c r="O215" s="262"/>
      <c r="P215" s="262"/>
      <c r="Q215" s="262"/>
      <c r="R215" s="133"/>
      <c r="T215" s="163" t="s">
        <v>5</v>
      </c>
      <c r="U215" s="45" t="s">
        <v>42</v>
      </c>
      <c r="V215" s="37"/>
      <c r="W215" s="164">
        <f t="shared" si="26"/>
        <v>0</v>
      </c>
      <c r="X215" s="164">
        <v>1.6999999999999999E-3</v>
      </c>
      <c r="Y215" s="164">
        <f t="shared" si="27"/>
        <v>3.3999999999999998E-3</v>
      </c>
      <c r="Z215" s="164">
        <v>0</v>
      </c>
      <c r="AA215" s="165">
        <f t="shared" si="28"/>
        <v>0</v>
      </c>
      <c r="AR215" s="20" t="s">
        <v>194</v>
      </c>
      <c r="AT215" s="20" t="s">
        <v>240</v>
      </c>
      <c r="AU215" s="20" t="s">
        <v>101</v>
      </c>
      <c r="AY215" s="20" t="s">
        <v>159</v>
      </c>
      <c r="BE215" s="103">
        <f t="shared" si="29"/>
        <v>0</v>
      </c>
      <c r="BF215" s="103">
        <f t="shared" si="30"/>
        <v>0</v>
      </c>
      <c r="BG215" s="103">
        <f t="shared" si="31"/>
        <v>0</v>
      </c>
      <c r="BH215" s="103">
        <f t="shared" si="32"/>
        <v>0</v>
      </c>
      <c r="BI215" s="103">
        <f t="shared" si="33"/>
        <v>0</v>
      </c>
      <c r="BJ215" s="20" t="s">
        <v>101</v>
      </c>
      <c r="BK215" s="103">
        <f t="shared" si="34"/>
        <v>0</v>
      </c>
      <c r="BL215" s="20" t="s">
        <v>164</v>
      </c>
      <c r="BM215" s="20" t="s">
        <v>360</v>
      </c>
    </row>
    <row r="216" spans="2:65" s="1" customFormat="1" ht="38.25" customHeight="1">
      <c r="B216" s="130"/>
      <c r="C216" s="182" t="s">
        <v>361</v>
      </c>
      <c r="D216" s="182" t="s">
        <v>240</v>
      </c>
      <c r="E216" s="183" t="s">
        <v>362</v>
      </c>
      <c r="F216" s="269" t="s">
        <v>363</v>
      </c>
      <c r="G216" s="269"/>
      <c r="H216" s="269"/>
      <c r="I216" s="269"/>
      <c r="J216" s="184" t="s">
        <v>233</v>
      </c>
      <c r="K216" s="185">
        <v>3</v>
      </c>
      <c r="L216" s="270">
        <v>0</v>
      </c>
      <c r="M216" s="270"/>
      <c r="N216" s="271">
        <f t="shared" si="25"/>
        <v>0</v>
      </c>
      <c r="O216" s="262"/>
      <c r="P216" s="262"/>
      <c r="Q216" s="262"/>
      <c r="R216" s="133"/>
      <c r="T216" s="163" t="s">
        <v>5</v>
      </c>
      <c r="U216" s="45" t="s">
        <v>42</v>
      </c>
      <c r="V216" s="37"/>
      <c r="W216" s="164">
        <f t="shared" si="26"/>
        <v>0</v>
      </c>
      <c r="X216" s="164">
        <v>1.6999999999999999E-3</v>
      </c>
      <c r="Y216" s="164">
        <f t="shared" si="27"/>
        <v>5.0999999999999995E-3</v>
      </c>
      <c r="Z216" s="164">
        <v>0</v>
      </c>
      <c r="AA216" s="165">
        <f t="shared" si="28"/>
        <v>0</v>
      </c>
      <c r="AR216" s="20" t="s">
        <v>194</v>
      </c>
      <c r="AT216" s="20" t="s">
        <v>240</v>
      </c>
      <c r="AU216" s="20" t="s">
        <v>101</v>
      </c>
      <c r="AY216" s="20" t="s">
        <v>159</v>
      </c>
      <c r="BE216" s="103">
        <f t="shared" si="29"/>
        <v>0</v>
      </c>
      <c r="BF216" s="103">
        <f t="shared" si="30"/>
        <v>0</v>
      </c>
      <c r="BG216" s="103">
        <f t="shared" si="31"/>
        <v>0</v>
      </c>
      <c r="BH216" s="103">
        <f t="shared" si="32"/>
        <v>0</v>
      </c>
      <c r="BI216" s="103">
        <f t="shared" si="33"/>
        <v>0</v>
      </c>
      <c r="BJ216" s="20" t="s">
        <v>101</v>
      </c>
      <c r="BK216" s="103">
        <f t="shared" si="34"/>
        <v>0</v>
      </c>
      <c r="BL216" s="20" t="s">
        <v>164</v>
      </c>
      <c r="BM216" s="20" t="s">
        <v>364</v>
      </c>
    </row>
    <row r="217" spans="2:65" s="1" customFormat="1" ht="38.25" customHeight="1">
      <c r="B217" s="130"/>
      <c r="C217" s="182" t="s">
        <v>365</v>
      </c>
      <c r="D217" s="182" t="s">
        <v>240</v>
      </c>
      <c r="E217" s="183" t="s">
        <v>366</v>
      </c>
      <c r="F217" s="269" t="s">
        <v>367</v>
      </c>
      <c r="G217" s="269"/>
      <c r="H217" s="269"/>
      <c r="I217" s="269"/>
      <c r="J217" s="184" t="s">
        <v>233</v>
      </c>
      <c r="K217" s="185">
        <v>1</v>
      </c>
      <c r="L217" s="270">
        <v>0</v>
      </c>
      <c r="M217" s="270"/>
      <c r="N217" s="271">
        <f t="shared" si="25"/>
        <v>0</v>
      </c>
      <c r="O217" s="262"/>
      <c r="P217" s="262"/>
      <c r="Q217" s="262"/>
      <c r="R217" s="133"/>
      <c r="T217" s="163" t="s">
        <v>5</v>
      </c>
      <c r="U217" s="45" t="s">
        <v>42</v>
      </c>
      <c r="V217" s="37"/>
      <c r="W217" s="164">
        <f t="shared" si="26"/>
        <v>0</v>
      </c>
      <c r="X217" s="164">
        <v>1.1999999999999999E-3</v>
      </c>
      <c r="Y217" s="164">
        <f t="shared" si="27"/>
        <v>1.1999999999999999E-3</v>
      </c>
      <c r="Z217" s="164">
        <v>0</v>
      </c>
      <c r="AA217" s="165">
        <f t="shared" si="28"/>
        <v>0</v>
      </c>
      <c r="AR217" s="20" t="s">
        <v>194</v>
      </c>
      <c r="AT217" s="20" t="s">
        <v>240</v>
      </c>
      <c r="AU217" s="20" t="s">
        <v>101</v>
      </c>
      <c r="AY217" s="20" t="s">
        <v>159</v>
      </c>
      <c r="BE217" s="103">
        <f t="shared" si="29"/>
        <v>0</v>
      </c>
      <c r="BF217" s="103">
        <f t="shared" si="30"/>
        <v>0</v>
      </c>
      <c r="BG217" s="103">
        <f t="shared" si="31"/>
        <v>0</v>
      </c>
      <c r="BH217" s="103">
        <f t="shared" si="32"/>
        <v>0</v>
      </c>
      <c r="BI217" s="103">
        <f t="shared" si="33"/>
        <v>0</v>
      </c>
      <c r="BJ217" s="20" t="s">
        <v>101</v>
      </c>
      <c r="BK217" s="103">
        <f t="shared" si="34"/>
        <v>0</v>
      </c>
      <c r="BL217" s="20" t="s">
        <v>164</v>
      </c>
      <c r="BM217" s="20" t="s">
        <v>368</v>
      </c>
    </row>
    <row r="218" spans="2:65" s="1" customFormat="1" ht="25.5" customHeight="1">
      <c r="B218" s="130"/>
      <c r="C218" s="182" t="s">
        <v>369</v>
      </c>
      <c r="D218" s="182" t="s">
        <v>240</v>
      </c>
      <c r="E218" s="183" t="s">
        <v>370</v>
      </c>
      <c r="F218" s="269" t="s">
        <v>371</v>
      </c>
      <c r="G218" s="269"/>
      <c r="H218" s="269"/>
      <c r="I218" s="269"/>
      <c r="J218" s="184" t="s">
        <v>233</v>
      </c>
      <c r="K218" s="185">
        <v>2</v>
      </c>
      <c r="L218" s="270">
        <v>0</v>
      </c>
      <c r="M218" s="270"/>
      <c r="N218" s="271">
        <f t="shared" si="25"/>
        <v>0</v>
      </c>
      <c r="O218" s="262"/>
      <c r="P218" s="262"/>
      <c r="Q218" s="262"/>
      <c r="R218" s="133"/>
      <c r="T218" s="163" t="s">
        <v>5</v>
      </c>
      <c r="U218" s="45" t="s">
        <v>42</v>
      </c>
      <c r="V218" s="37"/>
      <c r="W218" s="164">
        <f t="shared" si="26"/>
        <v>0</v>
      </c>
      <c r="X218" s="164">
        <v>1.1999999999999999E-3</v>
      </c>
      <c r="Y218" s="164">
        <f t="shared" si="27"/>
        <v>2.3999999999999998E-3</v>
      </c>
      <c r="Z218" s="164">
        <v>0</v>
      </c>
      <c r="AA218" s="165">
        <f t="shared" si="28"/>
        <v>0</v>
      </c>
      <c r="AR218" s="20" t="s">
        <v>194</v>
      </c>
      <c r="AT218" s="20" t="s">
        <v>240</v>
      </c>
      <c r="AU218" s="20" t="s">
        <v>101</v>
      </c>
      <c r="AY218" s="20" t="s">
        <v>159</v>
      </c>
      <c r="BE218" s="103">
        <f t="shared" si="29"/>
        <v>0</v>
      </c>
      <c r="BF218" s="103">
        <f t="shared" si="30"/>
        <v>0</v>
      </c>
      <c r="BG218" s="103">
        <f t="shared" si="31"/>
        <v>0</v>
      </c>
      <c r="BH218" s="103">
        <f t="shared" si="32"/>
        <v>0</v>
      </c>
      <c r="BI218" s="103">
        <f t="shared" si="33"/>
        <v>0</v>
      </c>
      <c r="BJ218" s="20" t="s">
        <v>101</v>
      </c>
      <c r="BK218" s="103">
        <f t="shared" si="34"/>
        <v>0</v>
      </c>
      <c r="BL218" s="20" t="s">
        <v>164</v>
      </c>
      <c r="BM218" s="20" t="s">
        <v>372</v>
      </c>
    </row>
    <row r="219" spans="2:65" s="1" customFormat="1" ht="38.25" customHeight="1">
      <c r="B219" s="130"/>
      <c r="C219" s="182" t="s">
        <v>373</v>
      </c>
      <c r="D219" s="182" t="s">
        <v>240</v>
      </c>
      <c r="E219" s="183" t="s">
        <v>374</v>
      </c>
      <c r="F219" s="269" t="s">
        <v>375</v>
      </c>
      <c r="G219" s="269"/>
      <c r="H219" s="269"/>
      <c r="I219" s="269"/>
      <c r="J219" s="184" t="s">
        <v>233</v>
      </c>
      <c r="K219" s="185">
        <v>2</v>
      </c>
      <c r="L219" s="270">
        <v>0</v>
      </c>
      <c r="M219" s="270"/>
      <c r="N219" s="271">
        <f t="shared" si="25"/>
        <v>0</v>
      </c>
      <c r="O219" s="262"/>
      <c r="P219" s="262"/>
      <c r="Q219" s="262"/>
      <c r="R219" s="133"/>
      <c r="T219" s="163" t="s">
        <v>5</v>
      </c>
      <c r="U219" s="45" t="s">
        <v>42</v>
      </c>
      <c r="V219" s="37"/>
      <c r="W219" s="164">
        <f t="shared" si="26"/>
        <v>0</v>
      </c>
      <c r="X219" s="164">
        <v>9.3000000000000005E-4</v>
      </c>
      <c r="Y219" s="164">
        <f t="shared" si="27"/>
        <v>1.8600000000000001E-3</v>
      </c>
      <c r="Z219" s="164">
        <v>0</v>
      </c>
      <c r="AA219" s="165">
        <f t="shared" si="28"/>
        <v>0</v>
      </c>
      <c r="AR219" s="20" t="s">
        <v>194</v>
      </c>
      <c r="AT219" s="20" t="s">
        <v>240</v>
      </c>
      <c r="AU219" s="20" t="s">
        <v>101</v>
      </c>
      <c r="AY219" s="20" t="s">
        <v>159</v>
      </c>
      <c r="BE219" s="103">
        <f t="shared" si="29"/>
        <v>0</v>
      </c>
      <c r="BF219" s="103">
        <f t="shared" si="30"/>
        <v>0</v>
      </c>
      <c r="BG219" s="103">
        <f t="shared" si="31"/>
        <v>0</v>
      </c>
      <c r="BH219" s="103">
        <f t="shared" si="32"/>
        <v>0</v>
      </c>
      <c r="BI219" s="103">
        <f t="shared" si="33"/>
        <v>0</v>
      </c>
      <c r="BJ219" s="20" t="s">
        <v>101</v>
      </c>
      <c r="BK219" s="103">
        <f t="shared" si="34"/>
        <v>0</v>
      </c>
      <c r="BL219" s="20" t="s">
        <v>164</v>
      </c>
      <c r="BM219" s="20" t="s">
        <v>376</v>
      </c>
    </row>
    <row r="220" spans="2:65" s="1" customFormat="1" ht="38.25" customHeight="1">
      <c r="B220" s="130"/>
      <c r="C220" s="182" t="s">
        <v>377</v>
      </c>
      <c r="D220" s="182" t="s">
        <v>240</v>
      </c>
      <c r="E220" s="183" t="s">
        <v>378</v>
      </c>
      <c r="F220" s="269" t="s">
        <v>379</v>
      </c>
      <c r="G220" s="269"/>
      <c r="H220" s="269"/>
      <c r="I220" s="269"/>
      <c r="J220" s="184" t="s">
        <v>233</v>
      </c>
      <c r="K220" s="185">
        <v>1</v>
      </c>
      <c r="L220" s="270">
        <v>0</v>
      </c>
      <c r="M220" s="270"/>
      <c r="N220" s="271">
        <f t="shared" si="25"/>
        <v>0</v>
      </c>
      <c r="O220" s="262"/>
      <c r="P220" s="262"/>
      <c r="Q220" s="262"/>
      <c r="R220" s="133"/>
      <c r="T220" s="163" t="s">
        <v>5</v>
      </c>
      <c r="U220" s="45" t="s">
        <v>42</v>
      </c>
      <c r="V220" s="37"/>
      <c r="W220" s="164">
        <f t="shared" si="26"/>
        <v>0</v>
      </c>
      <c r="X220" s="164">
        <v>9.3000000000000005E-4</v>
      </c>
      <c r="Y220" s="164">
        <f t="shared" si="27"/>
        <v>9.3000000000000005E-4</v>
      </c>
      <c r="Z220" s="164">
        <v>0</v>
      </c>
      <c r="AA220" s="165">
        <f t="shared" si="28"/>
        <v>0</v>
      </c>
      <c r="AR220" s="20" t="s">
        <v>194</v>
      </c>
      <c r="AT220" s="20" t="s">
        <v>240</v>
      </c>
      <c r="AU220" s="20" t="s">
        <v>101</v>
      </c>
      <c r="AY220" s="20" t="s">
        <v>159</v>
      </c>
      <c r="BE220" s="103">
        <f t="shared" si="29"/>
        <v>0</v>
      </c>
      <c r="BF220" s="103">
        <f t="shared" si="30"/>
        <v>0</v>
      </c>
      <c r="BG220" s="103">
        <f t="shared" si="31"/>
        <v>0</v>
      </c>
      <c r="BH220" s="103">
        <f t="shared" si="32"/>
        <v>0</v>
      </c>
      <c r="BI220" s="103">
        <f t="shared" si="33"/>
        <v>0</v>
      </c>
      <c r="BJ220" s="20" t="s">
        <v>101</v>
      </c>
      <c r="BK220" s="103">
        <f t="shared" si="34"/>
        <v>0</v>
      </c>
      <c r="BL220" s="20" t="s">
        <v>164</v>
      </c>
      <c r="BM220" s="20" t="s">
        <v>380</v>
      </c>
    </row>
    <row r="221" spans="2:65" s="1" customFormat="1" ht="51" customHeight="1">
      <c r="B221" s="130"/>
      <c r="C221" s="182" t="s">
        <v>381</v>
      </c>
      <c r="D221" s="182" t="s">
        <v>240</v>
      </c>
      <c r="E221" s="183" t="s">
        <v>382</v>
      </c>
      <c r="F221" s="269" t="s">
        <v>383</v>
      </c>
      <c r="G221" s="269"/>
      <c r="H221" s="269"/>
      <c r="I221" s="269"/>
      <c r="J221" s="184" t="s">
        <v>233</v>
      </c>
      <c r="K221" s="185">
        <v>4</v>
      </c>
      <c r="L221" s="270">
        <v>0</v>
      </c>
      <c r="M221" s="270"/>
      <c r="N221" s="271">
        <f t="shared" si="25"/>
        <v>0</v>
      </c>
      <c r="O221" s="262"/>
      <c r="P221" s="262"/>
      <c r="Q221" s="262"/>
      <c r="R221" s="133"/>
      <c r="T221" s="163" t="s">
        <v>5</v>
      </c>
      <c r="U221" s="45" t="s">
        <v>42</v>
      </c>
      <c r="V221" s="37"/>
      <c r="W221" s="164">
        <f t="shared" si="26"/>
        <v>0</v>
      </c>
      <c r="X221" s="164">
        <v>2E-3</v>
      </c>
      <c r="Y221" s="164">
        <f t="shared" si="27"/>
        <v>8.0000000000000002E-3</v>
      </c>
      <c r="Z221" s="164">
        <v>0</v>
      </c>
      <c r="AA221" s="165">
        <f t="shared" si="28"/>
        <v>0</v>
      </c>
      <c r="AR221" s="20" t="s">
        <v>194</v>
      </c>
      <c r="AT221" s="20" t="s">
        <v>240</v>
      </c>
      <c r="AU221" s="20" t="s">
        <v>101</v>
      </c>
      <c r="AY221" s="20" t="s">
        <v>159</v>
      </c>
      <c r="BE221" s="103">
        <f t="shared" si="29"/>
        <v>0</v>
      </c>
      <c r="BF221" s="103">
        <f t="shared" si="30"/>
        <v>0</v>
      </c>
      <c r="BG221" s="103">
        <f t="shared" si="31"/>
        <v>0</v>
      </c>
      <c r="BH221" s="103">
        <f t="shared" si="32"/>
        <v>0</v>
      </c>
      <c r="BI221" s="103">
        <f t="shared" si="33"/>
        <v>0</v>
      </c>
      <c r="BJ221" s="20" t="s">
        <v>101</v>
      </c>
      <c r="BK221" s="103">
        <f t="shared" si="34"/>
        <v>0</v>
      </c>
      <c r="BL221" s="20" t="s">
        <v>164</v>
      </c>
      <c r="BM221" s="20" t="s">
        <v>384</v>
      </c>
    </row>
    <row r="222" spans="2:65" s="1" customFormat="1" ht="51" customHeight="1">
      <c r="B222" s="130"/>
      <c r="C222" s="182" t="s">
        <v>385</v>
      </c>
      <c r="D222" s="182" t="s">
        <v>240</v>
      </c>
      <c r="E222" s="183" t="s">
        <v>386</v>
      </c>
      <c r="F222" s="269" t="s">
        <v>387</v>
      </c>
      <c r="G222" s="269"/>
      <c r="H222" s="269"/>
      <c r="I222" s="269"/>
      <c r="J222" s="184" t="s">
        <v>233</v>
      </c>
      <c r="K222" s="185">
        <v>1</v>
      </c>
      <c r="L222" s="270">
        <v>0</v>
      </c>
      <c r="M222" s="270"/>
      <c r="N222" s="271">
        <f t="shared" si="25"/>
        <v>0</v>
      </c>
      <c r="O222" s="262"/>
      <c r="P222" s="262"/>
      <c r="Q222" s="262"/>
      <c r="R222" s="133"/>
      <c r="T222" s="163" t="s">
        <v>5</v>
      </c>
      <c r="U222" s="45" t="s">
        <v>42</v>
      </c>
      <c r="V222" s="37"/>
      <c r="W222" s="164">
        <f t="shared" si="26"/>
        <v>0</v>
      </c>
      <c r="X222" s="164">
        <v>2E-3</v>
      </c>
      <c r="Y222" s="164">
        <f t="shared" si="27"/>
        <v>2E-3</v>
      </c>
      <c r="Z222" s="164">
        <v>0</v>
      </c>
      <c r="AA222" s="165">
        <f t="shared" si="28"/>
        <v>0</v>
      </c>
      <c r="AR222" s="20" t="s">
        <v>194</v>
      </c>
      <c r="AT222" s="20" t="s">
        <v>240</v>
      </c>
      <c r="AU222" s="20" t="s">
        <v>101</v>
      </c>
      <c r="AY222" s="20" t="s">
        <v>159</v>
      </c>
      <c r="BE222" s="103">
        <f t="shared" si="29"/>
        <v>0</v>
      </c>
      <c r="BF222" s="103">
        <f t="shared" si="30"/>
        <v>0</v>
      </c>
      <c r="BG222" s="103">
        <f t="shared" si="31"/>
        <v>0</v>
      </c>
      <c r="BH222" s="103">
        <f t="shared" si="32"/>
        <v>0</v>
      </c>
      <c r="BI222" s="103">
        <f t="shared" si="33"/>
        <v>0</v>
      </c>
      <c r="BJ222" s="20" t="s">
        <v>101</v>
      </c>
      <c r="BK222" s="103">
        <f t="shared" si="34"/>
        <v>0</v>
      </c>
      <c r="BL222" s="20" t="s">
        <v>164</v>
      </c>
      <c r="BM222" s="20" t="s">
        <v>388</v>
      </c>
    </row>
    <row r="223" spans="2:65" s="1" customFormat="1" ht="51" customHeight="1">
      <c r="B223" s="130"/>
      <c r="C223" s="182" t="s">
        <v>389</v>
      </c>
      <c r="D223" s="182" t="s">
        <v>240</v>
      </c>
      <c r="E223" s="183" t="s">
        <v>390</v>
      </c>
      <c r="F223" s="269" t="s">
        <v>391</v>
      </c>
      <c r="G223" s="269"/>
      <c r="H223" s="269"/>
      <c r="I223" s="269"/>
      <c r="J223" s="184" t="s">
        <v>233</v>
      </c>
      <c r="K223" s="185">
        <v>1</v>
      </c>
      <c r="L223" s="270">
        <v>0</v>
      </c>
      <c r="M223" s="270"/>
      <c r="N223" s="271">
        <f t="shared" si="25"/>
        <v>0</v>
      </c>
      <c r="O223" s="262"/>
      <c r="P223" s="262"/>
      <c r="Q223" s="262"/>
      <c r="R223" s="133"/>
      <c r="T223" s="163" t="s">
        <v>5</v>
      </c>
      <c r="U223" s="45" t="s">
        <v>42</v>
      </c>
      <c r="V223" s="37"/>
      <c r="W223" s="164">
        <f t="shared" si="26"/>
        <v>0</v>
      </c>
      <c r="X223" s="164">
        <v>2E-3</v>
      </c>
      <c r="Y223" s="164">
        <f t="shared" si="27"/>
        <v>2E-3</v>
      </c>
      <c r="Z223" s="164">
        <v>0</v>
      </c>
      <c r="AA223" s="165">
        <f t="shared" si="28"/>
        <v>0</v>
      </c>
      <c r="AR223" s="20" t="s">
        <v>194</v>
      </c>
      <c r="AT223" s="20" t="s">
        <v>240</v>
      </c>
      <c r="AU223" s="20" t="s">
        <v>101</v>
      </c>
      <c r="AY223" s="20" t="s">
        <v>159</v>
      </c>
      <c r="BE223" s="103">
        <f t="shared" si="29"/>
        <v>0</v>
      </c>
      <c r="BF223" s="103">
        <f t="shared" si="30"/>
        <v>0</v>
      </c>
      <c r="BG223" s="103">
        <f t="shared" si="31"/>
        <v>0</v>
      </c>
      <c r="BH223" s="103">
        <f t="shared" si="32"/>
        <v>0</v>
      </c>
      <c r="BI223" s="103">
        <f t="shared" si="33"/>
        <v>0</v>
      </c>
      <c r="BJ223" s="20" t="s">
        <v>101</v>
      </c>
      <c r="BK223" s="103">
        <f t="shared" si="34"/>
        <v>0</v>
      </c>
      <c r="BL223" s="20" t="s">
        <v>164</v>
      </c>
      <c r="BM223" s="20" t="s">
        <v>392</v>
      </c>
    </row>
    <row r="224" spans="2:65" s="1" customFormat="1" ht="51" customHeight="1">
      <c r="B224" s="130"/>
      <c r="C224" s="182" t="s">
        <v>393</v>
      </c>
      <c r="D224" s="182" t="s">
        <v>240</v>
      </c>
      <c r="E224" s="183" t="s">
        <v>394</v>
      </c>
      <c r="F224" s="269" t="s">
        <v>395</v>
      </c>
      <c r="G224" s="269"/>
      <c r="H224" s="269"/>
      <c r="I224" s="269"/>
      <c r="J224" s="184" t="s">
        <v>233</v>
      </c>
      <c r="K224" s="185">
        <v>1</v>
      </c>
      <c r="L224" s="270">
        <v>0</v>
      </c>
      <c r="M224" s="270"/>
      <c r="N224" s="271">
        <f t="shared" si="25"/>
        <v>0</v>
      </c>
      <c r="O224" s="262"/>
      <c r="P224" s="262"/>
      <c r="Q224" s="262"/>
      <c r="R224" s="133"/>
      <c r="T224" s="163" t="s">
        <v>5</v>
      </c>
      <c r="U224" s="45" t="s">
        <v>42</v>
      </c>
      <c r="V224" s="37"/>
      <c r="W224" s="164">
        <f t="shared" si="26"/>
        <v>0</v>
      </c>
      <c r="X224" s="164">
        <v>8.0999999999999996E-3</v>
      </c>
      <c r="Y224" s="164">
        <f t="shared" si="27"/>
        <v>8.0999999999999996E-3</v>
      </c>
      <c r="Z224" s="164">
        <v>0</v>
      </c>
      <c r="AA224" s="165">
        <f t="shared" si="28"/>
        <v>0</v>
      </c>
      <c r="AR224" s="20" t="s">
        <v>194</v>
      </c>
      <c r="AT224" s="20" t="s">
        <v>240</v>
      </c>
      <c r="AU224" s="20" t="s">
        <v>101</v>
      </c>
      <c r="AY224" s="20" t="s">
        <v>159</v>
      </c>
      <c r="BE224" s="103">
        <f t="shared" si="29"/>
        <v>0</v>
      </c>
      <c r="BF224" s="103">
        <f t="shared" si="30"/>
        <v>0</v>
      </c>
      <c r="BG224" s="103">
        <f t="shared" si="31"/>
        <v>0</v>
      </c>
      <c r="BH224" s="103">
        <f t="shared" si="32"/>
        <v>0</v>
      </c>
      <c r="BI224" s="103">
        <f t="shared" si="33"/>
        <v>0</v>
      </c>
      <c r="BJ224" s="20" t="s">
        <v>101</v>
      </c>
      <c r="BK224" s="103">
        <f t="shared" si="34"/>
        <v>0</v>
      </c>
      <c r="BL224" s="20" t="s">
        <v>164</v>
      </c>
      <c r="BM224" s="20" t="s">
        <v>396</v>
      </c>
    </row>
    <row r="225" spans="2:65" s="1" customFormat="1" ht="51" customHeight="1">
      <c r="B225" s="130"/>
      <c r="C225" s="182" t="s">
        <v>397</v>
      </c>
      <c r="D225" s="182" t="s">
        <v>240</v>
      </c>
      <c r="E225" s="183" t="s">
        <v>398</v>
      </c>
      <c r="F225" s="269" t="s">
        <v>399</v>
      </c>
      <c r="G225" s="269"/>
      <c r="H225" s="269"/>
      <c r="I225" s="269"/>
      <c r="J225" s="184" t="s">
        <v>233</v>
      </c>
      <c r="K225" s="185">
        <v>2</v>
      </c>
      <c r="L225" s="270">
        <v>0</v>
      </c>
      <c r="M225" s="270"/>
      <c r="N225" s="271">
        <f t="shared" si="25"/>
        <v>0</v>
      </c>
      <c r="O225" s="262"/>
      <c r="P225" s="262"/>
      <c r="Q225" s="262"/>
      <c r="R225" s="133"/>
      <c r="T225" s="163" t="s">
        <v>5</v>
      </c>
      <c r="U225" s="45" t="s">
        <v>42</v>
      </c>
      <c r="V225" s="37"/>
      <c r="W225" s="164">
        <f t="shared" si="26"/>
        <v>0</v>
      </c>
      <c r="X225" s="164">
        <v>8.0999999999999996E-3</v>
      </c>
      <c r="Y225" s="164">
        <f t="shared" si="27"/>
        <v>1.6199999999999999E-2</v>
      </c>
      <c r="Z225" s="164">
        <v>0</v>
      </c>
      <c r="AA225" s="165">
        <f t="shared" si="28"/>
        <v>0</v>
      </c>
      <c r="AR225" s="20" t="s">
        <v>194</v>
      </c>
      <c r="AT225" s="20" t="s">
        <v>240</v>
      </c>
      <c r="AU225" s="20" t="s">
        <v>101</v>
      </c>
      <c r="AY225" s="20" t="s">
        <v>159</v>
      </c>
      <c r="BE225" s="103">
        <f t="shared" si="29"/>
        <v>0</v>
      </c>
      <c r="BF225" s="103">
        <f t="shared" si="30"/>
        <v>0</v>
      </c>
      <c r="BG225" s="103">
        <f t="shared" si="31"/>
        <v>0</v>
      </c>
      <c r="BH225" s="103">
        <f t="shared" si="32"/>
        <v>0</v>
      </c>
      <c r="BI225" s="103">
        <f t="shared" si="33"/>
        <v>0</v>
      </c>
      <c r="BJ225" s="20" t="s">
        <v>101</v>
      </c>
      <c r="BK225" s="103">
        <f t="shared" si="34"/>
        <v>0</v>
      </c>
      <c r="BL225" s="20" t="s">
        <v>164</v>
      </c>
      <c r="BM225" s="20" t="s">
        <v>400</v>
      </c>
    </row>
    <row r="226" spans="2:65" s="1" customFormat="1" ht="51" customHeight="1">
      <c r="B226" s="130"/>
      <c r="C226" s="182" t="s">
        <v>401</v>
      </c>
      <c r="D226" s="182" t="s">
        <v>240</v>
      </c>
      <c r="E226" s="183" t="s">
        <v>402</v>
      </c>
      <c r="F226" s="269" t="s">
        <v>403</v>
      </c>
      <c r="G226" s="269"/>
      <c r="H226" s="269"/>
      <c r="I226" s="269"/>
      <c r="J226" s="184" t="s">
        <v>233</v>
      </c>
      <c r="K226" s="185">
        <v>1</v>
      </c>
      <c r="L226" s="270">
        <v>0</v>
      </c>
      <c r="M226" s="270"/>
      <c r="N226" s="271">
        <f t="shared" si="25"/>
        <v>0</v>
      </c>
      <c r="O226" s="262"/>
      <c r="P226" s="262"/>
      <c r="Q226" s="262"/>
      <c r="R226" s="133"/>
      <c r="T226" s="163" t="s">
        <v>5</v>
      </c>
      <c r="U226" s="45" t="s">
        <v>42</v>
      </c>
      <c r="V226" s="37"/>
      <c r="W226" s="164">
        <f t="shared" si="26"/>
        <v>0</v>
      </c>
      <c r="X226" s="164">
        <v>3.0999999999999999E-3</v>
      </c>
      <c r="Y226" s="164">
        <f t="shared" si="27"/>
        <v>3.0999999999999999E-3</v>
      </c>
      <c r="Z226" s="164">
        <v>0</v>
      </c>
      <c r="AA226" s="165">
        <f t="shared" si="28"/>
        <v>0</v>
      </c>
      <c r="AR226" s="20" t="s">
        <v>194</v>
      </c>
      <c r="AT226" s="20" t="s">
        <v>240</v>
      </c>
      <c r="AU226" s="20" t="s">
        <v>101</v>
      </c>
      <c r="AY226" s="20" t="s">
        <v>159</v>
      </c>
      <c r="BE226" s="103">
        <f t="shared" si="29"/>
        <v>0</v>
      </c>
      <c r="BF226" s="103">
        <f t="shared" si="30"/>
        <v>0</v>
      </c>
      <c r="BG226" s="103">
        <f t="shared" si="31"/>
        <v>0</v>
      </c>
      <c r="BH226" s="103">
        <f t="shared" si="32"/>
        <v>0</v>
      </c>
      <c r="BI226" s="103">
        <f t="shared" si="33"/>
        <v>0</v>
      </c>
      <c r="BJ226" s="20" t="s">
        <v>101</v>
      </c>
      <c r="BK226" s="103">
        <f t="shared" si="34"/>
        <v>0</v>
      </c>
      <c r="BL226" s="20" t="s">
        <v>164</v>
      </c>
      <c r="BM226" s="20" t="s">
        <v>404</v>
      </c>
    </row>
    <row r="227" spans="2:65" s="1" customFormat="1" ht="38.25" customHeight="1">
      <c r="B227" s="130"/>
      <c r="C227" s="159" t="s">
        <v>405</v>
      </c>
      <c r="D227" s="159" t="s">
        <v>160</v>
      </c>
      <c r="E227" s="160" t="s">
        <v>406</v>
      </c>
      <c r="F227" s="260" t="s">
        <v>407</v>
      </c>
      <c r="G227" s="260"/>
      <c r="H227" s="260"/>
      <c r="I227" s="260"/>
      <c r="J227" s="161" t="s">
        <v>408</v>
      </c>
      <c r="K227" s="162">
        <v>930</v>
      </c>
      <c r="L227" s="261">
        <v>0</v>
      </c>
      <c r="M227" s="261"/>
      <c r="N227" s="262">
        <f t="shared" si="25"/>
        <v>0</v>
      </c>
      <c r="O227" s="262"/>
      <c r="P227" s="262"/>
      <c r="Q227" s="262"/>
      <c r="R227" s="133"/>
      <c r="T227" s="163" t="s">
        <v>5</v>
      </c>
      <c r="U227" s="45" t="s">
        <v>42</v>
      </c>
      <c r="V227" s="37"/>
      <c r="W227" s="164">
        <f t="shared" si="26"/>
        <v>0</v>
      </c>
      <c r="X227" s="164">
        <v>9.8729999999999998E-2</v>
      </c>
      <c r="Y227" s="164">
        <f t="shared" si="27"/>
        <v>91.818899999999999</v>
      </c>
      <c r="Z227" s="164">
        <v>0</v>
      </c>
      <c r="AA227" s="165">
        <f t="shared" si="28"/>
        <v>0</v>
      </c>
      <c r="AR227" s="20" t="s">
        <v>164</v>
      </c>
      <c r="AT227" s="20" t="s">
        <v>160</v>
      </c>
      <c r="AU227" s="20" t="s">
        <v>101</v>
      </c>
      <c r="AY227" s="20" t="s">
        <v>159</v>
      </c>
      <c r="BE227" s="103">
        <f t="shared" si="29"/>
        <v>0</v>
      </c>
      <c r="BF227" s="103">
        <f t="shared" si="30"/>
        <v>0</v>
      </c>
      <c r="BG227" s="103">
        <f t="shared" si="31"/>
        <v>0</v>
      </c>
      <c r="BH227" s="103">
        <f t="shared" si="32"/>
        <v>0</v>
      </c>
      <c r="BI227" s="103">
        <f t="shared" si="33"/>
        <v>0</v>
      </c>
      <c r="BJ227" s="20" t="s">
        <v>101</v>
      </c>
      <c r="BK227" s="103">
        <f t="shared" si="34"/>
        <v>0</v>
      </c>
      <c r="BL227" s="20" t="s">
        <v>164</v>
      </c>
      <c r="BM227" s="20" t="s">
        <v>409</v>
      </c>
    </row>
    <row r="228" spans="2:65" s="1" customFormat="1" ht="16.5" customHeight="1">
      <c r="B228" s="130"/>
      <c r="C228" s="182" t="s">
        <v>410</v>
      </c>
      <c r="D228" s="182" t="s">
        <v>240</v>
      </c>
      <c r="E228" s="183" t="s">
        <v>411</v>
      </c>
      <c r="F228" s="269" t="s">
        <v>412</v>
      </c>
      <c r="G228" s="269"/>
      <c r="H228" s="269"/>
      <c r="I228" s="269"/>
      <c r="J228" s="184" t="s">
        <v>233</v>
      </c>
      <c r="K228" s="185">
        <v>939.3</v>
      </c>
      <c r="L228" s="270">
        <v>0</v>
      </c>
      <c r="M228" s="270"/>
      <c r="N228" s="271">
        <f t="shared" si="25"/>
        <v>0</v>
      </c>
      <c r="O228" s="262"/>
      <c r="P228" s="262"/>
      <c r="Q228" s="262"/>
      <c r="R228" s="133"/>
      <c r="T228" s="163" t="s">
        <v>5</v>
      </c>
      <c r="U228" s="45" t="s">
        <v>42</v>
      </c>
      <c r="V228" s="37"/>
      <c r="W228" s="164">
        <f t="shared" si="26"/>
        <v>0</v>
      </c>
      <c r="X228" s="164">
        <v>2.1999999999999999E-2</v>
      </c>
      <c r="Y228" s="164">
        <f t="shared" si="27"/>
        <v>20.664599999999997</v>
      </c>
      <c r="Z228" s="164">
        <v>0</v>
      </c>
      <c r="AA228" s="165">
        <f t="shared" si="28"/>
        <v>0</v>
      </c>
      <c r="AR228" s="20" t="s">
        <v>194</v>
      </c>
      <c r="AT228" s="20" t="s">
        <v>240</v>
      </c>
      <c r="AU228" s="20" t="s">
        <v>101</v>
      </c>
      <c r="AY228" s="20" t="s">
        <v>159</v>
      </c>
      <c r="BE228" s="103">
        <f t="shared" si="29"/>
        <v>0</v>
      </c>
      <c r="BF228" s="103">
        <f t="shared" si="30"/>
        <v>0</v>
      </c>
      <c r="BG228" s="103">
        <f t="shared" si="31"/>
        <v>0</v>
      </c>
      <c r="BH228" s="103">
        <f t="shared" si="32"/>
        <v>0</v>
      </c>
      <c r="BI228" s="103">
        <f t="shared" si="33"/>
        <v>0</v>
      </c>
      <c r="BJ228" s="20" t="s">
        <v>101</v>
      </c>
      <c r="BK228" s="103">
        <f t="shared" si="34"/>
        <v>0</v>
      </c>
      <c r="BL228" s="20" t="s">
        <v>164</v>
      </c>
      <c r="BM228" s="20" t="s">
        <v>413</v>
      </c>
    </row>
    <row r="229" spans="2:65" s="1" customFormat="1" ht="38.25" customHeight="1">
      <c r="B229" s="130"/>
      <c r="C229" s="159" t="s">
        <v>414</v>
      </c>
      <c r="D229" s="159" t="s">
        <v>160</v>
      </c>
      <c r="E229" s="160" t="s">
        <v>415</v>
      </c>
      <c r="F229" s="260" t="s">
        <v>416</v>
      </c>
      <c r="G229" s="260"/>
      <c r="H229" s="260"/>
      <c r="I229" s="260"/>
      <c r="J229" s="161" t="s">
        <v>408</v>
      </c>
      <c r="K229" s="162">
        <v>825</v>
      </c>
      <c r="L229" s="261">
        <v>0</v>
      </c>
      <c r="M229" s="261"/>
      <c r="N229" s="262">
        <f t="shared" si="25"/>
        <v>0</v>
      </c>
      <c r="O229" s="262"/>
      <c r="P229" s="262"/>
      <c r="Q229" s="262"/>
      <c r="R229" s="133"/>
      <c r="T229" s="163" t="s">
        <v>5</v>
      </c>
      <c r="U229" s="45" t="s">
        <v>42</v>
      </c>
      <c r="V229" s="37"/>
      <c r="W229" s="164">
        <f t="shared" si="26"/>
        <v>0</v>
      </c>
      <c r="X229" s="164">
        <v>0.12656000000000001</v>
      </c>
      <c r="Y229" s="164">
        <f t="shared" si="27"/>
        <v>104.41200000000001</v>
      </c>
      <c r="Z229" s="164">
        <v>0</v>
      </c>
      <c r="AA229" s="165">
        <f t="shared" si="28"/>
        <v>0</v>
      </c>
      <c r="AR229" s="20" t="s">
        <v>164</v>
      </c>
      <c r="AT229" s="20" t="s">
        <v>160</v>
      </c>
      <c r="AU229" s="20" t="s">
        <v>101</v>
      </c>
      <c r="AY229" s="20" t="s">
        <v>159</v>
      </c>
      <c r="BE229" s="103">
        <f t="shared" si="29"/>
        <v>0</v>
      </c>
      <c r="BF229" s="103">
        <f t="shared" si="30"/>
        <v>0</v>
      </c>
      <c r="BG229" s="103">
        <f t="shared" si="31"/>
        <v>0</v>
      </c>
      <c r="BH229" s="103">
        <f t="shared" si="32"/>
        <v>0</v>
      </c>
      <c r="BI229" s="103">
        <f t="shared" si="33"/>
        <v>0</v>
      </c>
      <c r="BJ229" s="20" t="s">
        <v>101</v>
      </c>
      <c r="BK229" s="103">
        <f t="shared" si="34"/>
        <v>0</v>
      </c>
      <c r="BL229" s="20" t="s">
        <v>164</v>
      </c>
      <c r="BM229" s="20" t="s">
        <v>417</v>
      </c>
    </row>
    <row r="230" spans="2:65" s="10" customFormat="1" ht="25.5" customHeight="1">
      <c r="B230" s="166"/>
      <c r="C230" s="167"/>
      <c r="D230" s="167"/>
      <c r="E230" s="168" t="s">
        <v>5</v>
      </c>
      <c r="F230" s="263" t="s">
        <v>418</v>
      </c>
      <c r="G230" s="264"/>
      <c r="H230" s="264"/>
      <c r="I230" s="264"/>
      <c r="J230" s="167"/>
      <c r="K230" s="169">
        <v>565</v>
      </c>
      <c r="L230" s="167"/>
      <c r="M230" s="167"/>
      <c r="N230" s="167"/>
      <c r="O230" s="167"/>
      <c r="P230" s="167"/>
      <c r="Q230" s="167"/>
      <c r="R230" s="170"/>
      <c r="T230" s="171"/>
      <c r="U230" s="167"/>
      <c r="V230" s="167"/>
      <c r="W230" s="167"/>
      <c r="X230" s="167"/>
      <c r="Y230" s="167"/>
      <c r="Z230" s="167"/>
      <c r="AA230" s="172"/>
      <c r="AT230" s="173" t="s">
        <v>167</v>
      </c>
      <c r="AU230" s="173" t="s">
        <v>101</v>
      </c>
      <c r="AV230" s="10" t="s">
        <v>101</v>
      </c>
      <c r="AW230" s="10" t="s">
        <v>32</v>
      </c>
      <c r="AX230" s="10" t="s">
        <v>75</v>
      </c>
      <c r="AY230" s="173" t="s">
        <v>159</v>
      </c>
    </row>
    <row r="231" spans="2:65" s="10" customFormat="1" ht="25.5" customHeight="1">
      <c r="B231" s="166"/>
      <c r="C231" s="167"/>
      <c r="D231" s="167"/>
      <c r="E231" s="168" t="s">
        <v>5</v>
      </c>
      <c r="F231" s="267" t="s">
        <v>419</v>
      </c>
      <c r="G231" s="268"/>
      <c r="H231" s="268"/>
      <c r="I231" s="268"/>
      <c r="J231" s="167"/>
      <c r="K231" s="169">
        <v>260</v>
      </c>
      <c r="L231" s="167"/>
      <c r="M231" s="167"/>
      <c r="N231" s="167"/>
      <c r="O231" s="167"/>
      <c r="P231" s="167"/>
      <c r="Q231" s="167"/>
      <c r="R231" s="170"/>
      <c r="T231" s="171"/>
      <c r="U231" s="167"/>
      <c r="V231" s="167"/>
      <c r="W231" s="167"/>
      <c r="X231" s="167"/>
      <c r="Y231" s="167"/>
      <c r="Z231" s="167"/>
      <c r="AA231" s="172"/>
      <c r="AT231" s="173" t="s">
        <v>167</v>
      </c>
      <c r="AU231" s="173" t="s">
        <v>101</v>
      </c>
      <c r="AV231" s="10" t="s">
        <v>101</v>
      </c>
      <c r="AW231" s="10" t="s">
        <v>32</v>
      </c>
      <c r="AX231" s="10" t="s">
        <v>75</v>
      </c>
      <c r="AY231" s="173" t="s">
        <v>159</v>
      </c>
    </row>
    <row r="232" spans="2:65" s="11" customFormat="1" ht="16.5" customHeight="1">
      <c r="B232" s="174"/>
      <c r="C232" s="175"/>
      <c r="D232" s="175"/>
      <c r="E232" s="176" t="s">
        <v>5</v>
      </c>
      <c r="F232" s="265" t="s">
        <v>168</v>
      </c>
      <c r="G232" s="266"/>
      <c r="H232" s="266"/>
      <c r="I232" s="266"/>
      <c r="J232" s="175"/>
      <c r="K232" s="177">
        <v>825</v>
      </c>
      <c r="L232" s="175"/>
      <c r="M232" s="175"/>
      <c r="N232" s="175"/>
      <c r="O232" s="175"/>
      <c r="P232" s="175"/>
      <c r="Q232" s="175"/>
      <c r="R232" s="178"/>
      <c r="T232" s="179"/>
      <c r="U232" s="175"/>
      <c r="V232" s="175"/>
      <c r="W232" s="175"/>
      <c r="X232" s="175"/>
      <c r="Y232" s="175"/>
      <c r="Z232" s="175"/>
      <c r="AA232" s="180"/>
      <c r="AT232" s="181" t="s">
        <v>167</v>
      </c>
      <c r="AU232" s="181" t="s">
        <v>101</v>
      </c>
      <c r="AV232" s="11" t="s">
        <v>164</v>
      </c>
      <c r="AW232" s="11" t="s">
        <v>32</v>
      </c>
      <c r="AX232" s="11" t="s">
        <v>83</v>
      </c>
      <c r="AY232" s="181" t="s">
        <v>159</v>
      </c>
    </row>
    <row r="233" spans="2:65" s="1" customFormat="1" ht="25.5" customHeight="1">
      <c r="B233" s="130"/>
      <c r="C233" s="182" t="s">
        <v>420</v>
      </c>
      <c r="D233" s="182" t="s">
        <v>240</v>
      </c>
      <c r="E233" s="183" t="s">
        <v>421</v>
      </c>
      <c r="F233" s="269" t="s">
        <v>422</v>
      </c>
      <c r="G233" s="269"/>
      <c r="H233" s="269"/>
      <c r="I233" s="269"/>
      <c r="J233" s="184" t="s">
        <v>233</v>
      </c>
      <c r="K233" s="185">
        <v>570.65</v>
      </c>
      <c r="L233" s="270">
        <v>0</v>
      </c>
      <c r="M233" s="270"/>
      <c r="N233" s="271">
        <f>ROUND(L233*K233,2)</f>
        <v>0</v>
      </c>
      <c r="O233" s="262"/>
      <c r="P233" s="262"/>
      <c r="Q233" s="262"/>
      <c r="R233" s="133"/>
      <c r="T233" s="163" t="s">
        <v>5</v>
      </c>
      <c r="U233" s="45" t="s">
        <v>42</v>
      </c>
      <c r="V233" s="37"/>
      <c r="W233" s="164">
        <f>V233*K233</f>
        <v>0</v>
      </c>
      <c r="X233" s="164">
        <v>8.1000000000000003E-2</v>
      </c>
      <c r="Y233" s="164">
        <f>X233*K233</f>
        <v>46.222650000000002</v>
      </c>
      <c r="Z233" s="164">
        <v>0</v>
      </c>
      <c r="AA233" s="165">
        <f>Z233*K233</f>
        <v>0</v>
      </c>
      <c r="AR233" s="20" t="s">
        <v>194</v>
      </c>
      <c r="AT233" s="20" t="s">
        <v>240</v>
      </c>
      <c r="AU233" s="20" t="s">
        <v>101</v>
      </c>
      <c r="AY233" s="20" t="s">
        <v>159</v>
      </c>
      <c r="BE233" s="103">
        <f>IF(U233="základná",N233,0)</f>
        <v>0</v>
      </c>
      <c r="BF233" s="103">
        <f>IF(U233="znížená",N233,0)</f>
        <v>0</v>
      </c>
      <c r="BG233" s="103">
        <f>IF(U233="zákl. prenesená",N233,0)</f>
        <v>0</v>
      </c>
      <c r="BH233" s="103">
        <f>IF(U233="zníž. prenesená",N233,0)</f>
        <v>0</v>
      </c>
      <c r="BI233" s="103">
        <f>IF(U233="nulová",N233,0)</f>
        <v>0</v>
      </c>
      <c r="BJ233" s="20" t="s">
        <v>101</v>
      </c>
      <c r="BK233" s="103">
        <f>ROUND(L233*K233,2)</f>
        <v>0</v>
      </c>
      <c r="BL233" s="20" t="s">
        <v>164</v>
      </c>
      <c r="BM233" s="20" t="s">
        <v>423</v>
      </c>
    </row>
    <row r="234" spans="2:65" s="1" customFormat="1" ht="25.5" customHeight="1">
      <c r="B234" s="130"/>
      <c r="C234" s="182" t="s">
        <v>424</v>
      </c>
      <c r="D234" s="182" t="s">
        <v>240</v>
      </c>
      <c r="E234" s="183" t="s">
        <v>425</v>
      </c>
      <c r="F234" s="269" t="s">
        <v>426</v>
      </c>
      <c r="G234" s="269"/>
      <c r="H234" s="269"/>
      <c r="I234" s="269"/>
      <c r="J234" s="184" t="s">
        <v>233</v>
      </c>
      <c r="K234" s="185">
        <v>262.60000000000002</v>
      </c>
      <c r="L234" s="270">
        <v>0</v>
      </c>
      <c r="M234" s="270"/>
      <c r="N234" s="271">
        <f>ROUND(L234*K234,2)</f>
        <v>0</v>
      </c>
      <c r="O234" s="262"/>
      <c r="P234" s="262"/>
      <c r="Q234" s="262"/>
      <c r="R234" s="133"/>
      <c r="T234" s="163" t="s">
        <v>5</v>
      </c>
      <c r="U234" s="45" t="s">
        <v>42</v>
      </c>
      <c r="V234" s="37"/>
      <c r="W234" s="164">
        <f>V234*K234</f>
        <v>0</v>
      </c>
      <c r="X234" s="164">
        <v>8.6199999999999999E-2</v>
      </c>
      <c r="Y234" s="164">
        <f>X234*K234</f>
        <v>22.636120000000002</v>
      </c>
      <c r="Z234" s="164">
        <v>0</v>
      </c>
      <c r="AA234" s="165">
        <f>Z234*K234</f>
        <v>0</v>
      </c>
      <c r="AR234" s="20" t="s">
        <v>194</v>
      </c>
      <c r="AT234" s="20" t="s">
        <v>240</v>
      </c>
      <c r="AU234" s="20" t="s">
        <v>101</v>
      </c>
      <c r="AY234" s="20" t="s">
        <v>159</v>
      </c>
      <c r="BE234" s="103">
        <f>IF(U234="základná",N234,0)</f>
        <v>0</v>
      </c>
      <c r="BF234" s="103">
        <f>IF(U234="znížená",N234,0)</f>
        <v>0</v>
      </c>
      <c r="BG234" s="103">
        <f>IF(U234="zákl. prenesená",N234,0)</f>
        <v>0</v>
      </c>
      <c r="BH234" s="103">
        <f>IF(U234="zníž. prenesená",N234,0)</f>
        <v>0</v>
      </c>
      <c r="BI234" s="103">
        <f>IF(U234="nulová",N234,0)</f>
        <v>0</v>
      </c>
      <c r="BJ234" s="20" t="s">
        <v>101</v>
      </c>
      <c r="BK234" s="103">
        <f>ROUND(L234*K234,2)</f>
        <v>0</v>
      </c>
      <c r="BL234" s="20" t="s">
        <v>164</v>
      </c>
      <c r="BM234" s="20" t="s">
        <v>427</v>
      </c>
    </row>
    <row r="235" spans="2:65" s="1" customFormat="1" ht="16.5" customHeight="1">
      <c r="B235" s="130"/>
      <c r="C235" s="159" t="s">
        <v>428</v>
      </c>
      <c r="D235" s="159" t="s">
        <v>160</v>
      </c>
      <c r="E235" s="160" t="s">
        <v>429</v>
      </c>
      <c r="F235" s="260" t="s">
        <v>430</v>
      </c>
      <c r="G235" s="260"/>
      <c r="H235" s="260"/>
      <c r="I235" s="260"/>
      <c r="J235" s="161" t="s">
        <v>408</v>
      </c>
      <c r="K235" s="162">
        <v>550</v>
      </c>
      <c r="L235" s="261">
        <v>0</v>
      </c>
      <c r="M235" s="261"/>
      <c r="N235" s="262">
        <f>ROUND(L235*K235,2)</f>
        <v>0</v>
      </c>
      <c r="O235" s="262"/>
      <c r="P235" s="262"/>
      <c r="Q235" s="262"/>
      <c r="R235" s="133"/>
      <c r="T235" s="163" t="s">
        <v>5</v>
      </c>
      <c r="U235" s="45" t="s">
        <v>42</v>
      </c>
      <c r="V235" s="37"/>
      <c r="W235" s="164">
        <f>V235*K235</f>
        <v>0</v>
      </c>
      <c r="X235" s="164">
        <v>7.0200399999999996E-2</v>
      </c>
      <c r="Y235" s="164">
        <f>X235*K235</f>
        <v>38.610219999999998</v>
      </c>
      <c r="Z235" s="164">
        <v>0</v>
      </c>
      <c r="AA235" s="165">
        <f>Z235*K235</f>
        <v>0</v>
      </c>
      <c r="AR235" s="20" t="s">
        <v>164</v>
      </c>
      <c r="AT235" s="20" t="s">
        <v>160</v>
      </c>
      <c r="AU235" s="20" t="s">
        <v>101</v>
      </c>
      <c r="AY235" s="20" t="s">
        <v>159</v>
      </c>
      <c r="BE235" s="103">
        <f>IF(U235="základná",N235,0)</f>
        <v>0</v>
      </c>
      <c r="BF235" s="103">
        <f>IF(U235="znížená",N235,0)</f>
        <v>0</v>
      </c>
      <c r="BG235" s="103">
        <f>IF(U235="zákl. prenesená",N235,0)</f>
        <v>0</v>
      </c>
      <c r="BH235" s="103">
        <f>IF(U235="zníž. prenesená",N235,0)</f>
        <v>0</v>
      </c>
      <c r="BI235" s="103">
        <f>IF(U235="nulová",N235,0)</f>
        <v>0</v>
      </c>
      <c r="BJ235" s="20" t="s">
        <v>101</v>
      </c>
      <c r="BK235" s="103">
        <f>ROUND(L235*K235,2)</f>
        <v>0</v>
      </c>
      <c r="BL235" s="20" t="s">
        <v>164</v>
      </c>
      <c r="BM235" s="20" t="s">
        <v>431</v>
      </c>
    </row>
    <row r="236" spans="2:65" s="9" customFormat="1" ht="29.85" customHeight="1">
      <c r="B236" s="148"/>
      <c r="C236" s="149"/>
      <c r="D236" s="158" t="s">
        <v>133</v>
      </c>
      <c r="E236" s="158"/>
      <c r="F236" s="158"/>
      <c r="G236" s="158"/>
      <c r="H236" s="158"/>
      <c r="I236" s="158"/>
      <c r="J236" s="158"/>
      <c r="K236" s="158"/>
      <c r="L236" s="158"/>
      <c r="M236" s="158"/>
      <c r="N236" s="278">
        <f>BK236</f>
        <v>0</v>
      </c>
      <c r="O236" s="279"/>
      <c r="P236" s="279"/>
      <c r="Q236" s="279"/>
      <c r="R236" s="151"/>
      <c r="T236" s="152"/>
      <c r="U236" s="149"/>
      <c r="V236" s="149"/>
      <c r="W236" s="153">
        <f>SUM(W237:W246)</f>
        <v>0</v>
      </c>
      <c r="X236" s="149"/>
      <c r="Y236" s="153">
        <f>SUM(Y237:Y246)</f>
        <v>20.080500000000001</v>
      </c>
      <c r="Z236" s="149"/>
      <c r="AA236" s="154">
        <f>SUM(AA237:AA246)</f>
        <v>179.77199999999999</v>
      </c>
      <c r="AR236" s="155" t="s">
        <v>83</v>
      </c>
      <c r="AT236" s="156" t="s">
        <v>74</v>
      </c>
      <c r="AU236" s="156" t="s">
        <v>83</v>
      </c>
      <c r="AY236" s="155" t="s">
        <v>159</v>
      </c>
      <c r="BK236" s="157">
        <f>SUM(BK237:BK246)</f>
        <v>0</v>
      </c>
    </row>
    <row r="237" spans="2:65" s="1" customFormat="1" ht="38.25" customHeight="1">
      <c r="B237" s="130"/>
      <c r="C237" s="159" t="s">
        <v>432</v>
      </c>
      <c r="D237" s="159" t="s">
        <v>160</v>
      </c>
      <c r="E237" s="160" t="s">
        <v>433</v>
      </c>
      <c r="F237" s="260" t="s">
        <v>434</v>
      </c>
      <c r="G237" s="260"/>
      <c r="H237" s="260"/>
      <c r="I237" s="260"/>
      <c r="J237" s="161" t="s">
        <v>219</v>
      </c>
      <c r="K237" s="162">
        <v>150</v>
      </c>
      <c r="L237" s="261">
        <v>0</v>
      </c>
      <c r="M237" s="261"/>
      <c r="N237" s="262">
        <f t="shared" ref="N237:N246" si="35">ROUND(L237*K237,2)</f>
        <v>0</v>
      </c>
      <c r="O237" s="262"/>
      <c r="P237" s="262"/>
      <c r="Q237" s="262"/>
      <c r="R237" s="133"/>
      <c r="T237" s="163" t="s">
        <v>5</v>
      </c>
      <c r="U237" s="45" t="s">
        <v>42</v>
      </c>
      <c r="V237" s="37"/>
      <c r="W237" s="164">
        <f t="shared" ref="W237:W246" si="36">V237*K237</f>
        <v>0</v>
      </c>
      <c r="X237" s="164">
        <v>0</v>
      </c>
      <c r="Y237" s="164">
        <f t="shared" ref="Y237:Y246" si="37">X237*K237</f>
        <v>0</v>
      </c>
      <c r="Z237" s="164">
        <v>9.8000000000000004E-2</v>
      </c>
      <c r="AA237" s="165">
        <f t="shared" ref="AA237:AA246" si="38">Z237*K237</f>
        <v>14.700000000000001</v>
      </c>
      <c r="AR237" s="20" t="s">
        <v>164</v>
      </c>
      <c r="AT237" s="20" t="s">
        <v>160</v>
      </c>
      <c r="AU237" s="20" t="s">
        <v>101</v>
      </c>
      <c r="AY237" s="20" t="s">
        <v>159</v>
      </c>
      <c r="BE237" s="103">
        <f t="shared" ref="BE237:BE246" si="39">IF(U237="základná",N237,0)</f>
        <v>0</v>
      </c>
      <c r="BF237" s="103">
        <f t="shared" ref="BF237:BF246" si="40">IF(U237="znížená",N237,0)</f>
        <v>0</v>
      </c>
      <c r="BG237" s="103">
        <f t="shared" ref="BG237:BG246" si="41">IF(U237="zákl. prenesená",N237,0)</f>
        <v>0</v>
      </c>
      <c r="BH237" s="103">
        <f t="shared" ref="BH237:BH246" si="42">IF(U237="zníž. prenesená",N237,0)</f>
        <v>0</v>
      </c>
      <c r="BI237" s="103">
        <f t="shared" ref="BI237:BI246" si="43">IF(U237="nulová",N237,0)</f>
        <v>0</v>
      </c>
      <c r="BJ237" s="20" t="s">
        <v>101</v>
      </c>
      <c r="BK237" s="103">
        <f t="shared" ref="BK237:BK246" si="44">ROUND(L237*K237,2)</f>
        <v>0</v>
      </c>
      <c r="BL237" s="20" t="s">
        <v>164</v>
      </c>
      <c r="BM237" s="20" t="s">
        <v>435</v>
      </c>
    </row>
    <row r="238" spans="2:65" s="1" customFormat="1" ht="38.25" customHeight="1">
      <c r="B238" s="130"/>
      <c r="C238" s="159" t="s">
        <v>436</v>
      </c>
      <c r="D238" s="159" t="s">
        <v>160</v>
      </c>
      <c r="E238" s="160" t="s">
        <v>437</v>
      </c>
      <c r="F238" s="260" t="s">
        <v>438</v>
      </c>
      <c r="G238" s="260"/>
      <c r="H238" s="260"/>
      <c r="I238" s="260"/>
      <c r="J238" s="161" t="s">
        <v>219</v>
      </c>
      <c r="K238" s="162">
        <v>150</v>
      </c>
      <c r="L238" s="261">
        <v>0</v>
      </c>
      <c r="M238" s="261"/>
      <c r="N238" s="262">
        <f t="shared" si="35"/>
        <v>0</v>
      </c>
      <c r="O238" s="262"/>
      <c r="P238" s="262"/>
      <c r="Q238" s="262"/>
      <c r="R238" s="133"/>
      <c r="T238" s="163" t="s">
        <v>5</v>
      </c>
      <c r="U238" s="45" t="s">
        <v>42</v>
      </c>
      <c r="V238" s="37"/>
      <c r="W238" s="164">
        <f t="shared" si="36"/>
        <v>0</v>
      </c>
      <c r="X238" s="164">
        <v>0</v>
      </c>
      <c r="Y238" s="164">
        <f t="shared" si="37"/>
        <v>0</v>
      </c>
      <c r="Z238" s="164">
        <v>0.5</v>
      </c>
      <c r="AA238" s="165">
        <f t="shared" si="38"/>
        <v>75</v>
      </c>
      <c r="AR238" s="20" t="s">
        <v>164</v>
      </c>
      <c r="AT238" s="20" t="s">
        <v>160</v>
      </c>
      <c r="AU238" s="20" t="s">
        <v>101</v>
      </c>
      <c r="AY238" s="20" t="s">
        <v>159</v>
      </c>
      <c r="BE238" s="103">
        <f t="shared" si="39"/>
        <v>0</v>
      </c>
      <c r="BF238" s="103">
        <f t="shared" si="40"/>
        <v>0</v>
      </c>
      <c r="BG238" s="103">
        <f t="shared" si="41"/>
        <v>0</v>
      </c>
      <c r="BH238" s="103">
        <f t="shared" si="42"/>
        <v>0</v>
      </c>
      <c r="BI238" s="103">
        <f t="shared" si="43"/>
        <v>0</v>
      </c>
      <c r="BJ238" s="20" t="s">
        <v>101</v>
      </c>
      <c r="BK238" s="103">
        <f t="shared" si="44"/>
        <v>0</v>
      </c>
      <c r="BL238" s="20" t="s">
        <v>164</v>
      </c>
      <c r="BM238" s="20" t="s">
        <v>439</v>
      </c>
    </row>
    <row r="239" spans="2:65" s="1" customFormat="1" ht="38.25" customHeight="1">
      <c r="B239" s="130"/>
      <c r="C239" s="159" t="s">
        <v>440</v>
      </c>
      <c r="D239" s="159" t="s">
        <v>160</v>
      </c>
      <c r="E239" s="160" t="s">
        <v>441</v>
      </c>
      <c r="F239" s="260" t="s">
        <v>442</v>
      </c>
      <c r="G239" s="260"/>
      <c r="H239" s="260"/>
      <c r="I239" s="260"/>
      <c r="J239" s="161" t="s">
        <v>408</v>
      </c>
      <c r="K239" s="162">
        <v>620</v>
      </c>
      <c r="L239" s="261">
        <v>0</v>
      </c>
      <c r="M239" s="261"/>
      <c r="N239" s="262">
        <f t="shared" si="35"/>
        <v>0</v>
      </c>
      <c r="O239" s="262"/>
      <c r="P239" s="262"/>
      <c r="Q239" s="262"/>
      <c r="R239" s="133"/>
      <c r="T239" s="163" t="s">
        <v>5</v>
      </c>
      <c r="U239" s="45" t="s">
        <v>42</v>
      </c>
      <c r="V239" s="37"/>
      <c r="W239" s="164">
        <f t="shared" si="36"/>
        <v>0</v>
      </c>
      <c r="X239" s="164">
        <v>0</v>
      </c>
      <c r="Y239" s="164">
        <f t="shared" si="37"/>
        <v>0</v>
      </c>
      <c r="Z239" s="164">
        <v>0.14499999999999999</v>
      </c>
      <c r="AA239" s="165">
        <f t="shared" si="38"/>
        <v>89.899999999999991</v>
      </c>
      <c r="AR239" s="20" t="s">
        <v>164</v>
      </c>
      <c r="AT239" s="20" t="s">
        <v>160</v>
      </c>
      <c r="AU239" s="20" t="s">
        <v>101</v>
      </c>
      <c r="AY239" s="20" t="s">
        <v>159</v>
      </c>
      <c r="BE239" s="103">
        <f t="shared" si="39"/>
        <v>0</v>
      </c>
      <c r="BF239" s="103">
        <f t="shared" si="40"/>
        <v>0</v>
      </c>
      <c r="BG239" s="103">
        <f t="shared" si="41"/>
        <v>0</v>
      </c>
      <c r="BH239" s="103">
        <f t="shared" si="42"/>
        <v>0</v>
      </c>
      <c r="BI239" s="103">
        <f t="shared" si="43"/>
        <v>0</v>
      </c>
      <c r="BJ239" s="20" t="s">
        <v>101</v>
      </c>
      <c r="BK239" s="103">
        <f t="shared" si="44"/>
        <v>0</v>
      </c>
      <c r="BL239" s="20" t="s">
        <v>164</v>
      </c>
      <c r="BM239" s="20" t="s">
        <v>443</v>
      </c>
    </row>
    <row r="240" spans="2:65" s="1" customFormat="1" ht="38.25" customHeight="1">
      <c r="B240" s="130"/>
      <c r="C240" s="159" t="s">
        <v>444</v>
      </c>
      <c r="D240" s="159" t="s">
        <v>160</v>
      </c>
      <c r="E240" s="160" t="s">
        <v>445</v>
      </c>
      <c r="F240" s="260" t="s">
        <v>446</v>
      </c>
      <c r="G240" s="260"/>
      <c r="H240" s="260"/>
      <c r="I240" s="260"/>
      <c r="J240" s="161" t="s">
        <v>233</v>
      </c>
      <c r="K240" s="162">
        <v>2</v>
      </c>
      <c r="L240" s="261">
        <v>0</v>
      </c>
      <c r="M240" s="261"/>
      <c r="N240" s="262">
        <f t="shared" si="35"/>
        <v>0</v>
      </c>
      <c r="O240" s="262"/>
      <c r="P240" s="262"/>
      <c r="Q240" s="262"/>
      <c r="R240" s="133"/>
      <c r="T240" s="163" t="s">
        <v>5</v>
      </c>
      <c r="U240" s="45" t="s">
        <v>42</v>
      </c>
      <c r="V240" s="37"/>
      <c r="W240" s="164">
        <f t="shared" si="36"/>
        <v>0</v>
      </c>
      <c r="X240" s="164">
        <v>0</v>
      </c>
      <c r="Y240" s="164">
        <f t="shared" si="37"/>
        <v>0</v>
      </c>
      <c r="Z240" s="164">
        <v>8.2000000000000003E-2</v>
      </c>
      <c r="AA240" s="165">
        <f t="shared" si="38"/>
        <v>0.16400000000000001</v>
      </c>
      <c r="AR240" s="20" t="s">
        <v>164</v>
      </c>
      <c r="AT240" s="20" t="s">
        <v>160</v>
      </c>
      <c r="AU240" s="20" t="s">
        <v>101</v>
      </c>
      <c r="AY240" s="20" t="s">
        <v>159</v>
      </c>
      <c r="BE240" s="103">
        <f t="shared" si="39"/>
        <v>0</v>
      </c>
      <c r="BF240" s="103">
        <f t="shared" si="40"/>
        <v>0</v>
      </c>
      <c r="BG240" s="103">
        <f t="shared" si="41"/>
        <v>0</v>
      </c>
      <c r="BH240" s="103">
        <f t="shared" si="42"/>
        <v>0</v>
      </c>
      <c r="BI240" s="103">
        <f t="shared" si="43"/>
        <v>0</v>
      </c>
      <c r="BJ240" s="20" t="s">
        <v>101</v>
      </c>
      <c r="BK240" s="103">
        <f t="shared" si="44"/>
        <v>0</v>
      </c>
      <c r="BL240" s="20" t="s">
        <v>164</v>
      </c>
      <c r="BM240" s="20" t="s">
        <v>447</v>
      </c>
    </row>
    <row r="241" spans="2:65" s="1" customFormat="1" ht="38.25" customHeight="1">
      <c r="B241" s="130"/>
      <c r="C241" s="159" t="s">
        <v>448</v>
      </c>
      <c r="D241" s="159" t="s">
        <v>160</v>
      </c>
      <c r="E241" s="160" t="s">
        <v>449</v>
      </c>
      <c r="F241" s="260" t="s">
        <v>450</v>
      </c>
      <c r="G241" s="260"/>
      <c r="H241" s="260"/>
      <c r="I241" s="260"/>
      <c r="J241" s="161" t="s">
        <v>233</v>
      </c>
      <c r="K241" s="162">
        <v>2</v>
      </c>
      <c r="L241" s="261">
        <v>0</v>
      </c>
      <c r="M241" s="261"/>
      <c r="N241" s="262">
        <f t="shared" si="35"/>
        <v>0</v>
      </c>
      <c r="O241" s="262"/>
      <c r="P241" s="262"/>
      <c r="Q241" s="262"/>
      <c r="R241" s="133"/>
      <c r="T241" s="163" t="s">
        <v>5</v>
      </c>
      <c r="U241" s="45" t="s">
        <v>42</v>
      </c>
      <c r="V241" s="37"/>
      <c r="W241" s="164">
        <f t="shared" si="36"/>
        <v>0</v>
      </c>
      <c r="X241" s="164">
        <v>0</v>
      </c>
      <c r="Y241" s="164">
        <f t="shared" si="37"/>
        <v>0</v>
      </c>
      <c r="Z241" s="164">
        <v>4.0000000000000001E-3</v>
      </c>
      <c r="AA241" s="165">
        <f t="shared" si="38"/>
        <v>8.0000000000000002E-3</v>
      </c>
      <c r="AR241" s="20" t="s">
        <v>164</v>
      </c>
      <c r="AT241" s="20" t="s">
        <v>160</v>
      </c>
      <c r="AU241" s="20" t="s">
        <v>101</v>
      </c>
      <c r="AY241" s="20" t="s">
        <v>159</v>
      </c>
      <c r="BE241" s="103">
        <f t="shared" si="39"/>
        <v>0</v>
      </c>
      <c r="BF241" s="103">
        <f t="shared" si="40"/>
        <v>0</v>
      </c>
      <c r="BG241" s="103">
        <f t="shared" si="41"/>
        <v>0</v>
      </c>
      <c r="BH241" s="103">
        <f t="shared" si="42"/>
        <v>0</v>
      </c>
      <c r="BI241" s="103">
        <f t="shared" si="43"/>
        <v>0</v>
      </c>
      <c r="BJ241" s="20" t="s">
        <v>101</v>
      </c>
      <c r="BK241" s="103">
        <f t="shared" si="44"/>
        <v>0</v>
      </c>
      <c r="BL241" s="20" t="s">
        <v>164</v>
      </c>
      <c r="BM241" s="20" t="s">
        <v>451</v>
      </c>
    </row>
    <row r="242" spans="2:65" s="1" customFormat="1" ht="25.5" customHeight="1">
      <c r="B242" s="130"/>
      <c r="C242" s="159" t="s">
        <v>452</v>
      </c>
      <c r="D242" s="159" t="s">
        <v>160</v>
      </c>
      <c r="E242" s="160" t="s">
        <v>453</v>
      </c>
      <c r="F242" s="260" t="s">
        <v>454</v>
      </c>
      <c r="G242" s="260"/>
      <c r="H242" s="260"/>
      <c r="I242" s="260"/>
      <c r="J242" s="161" t="s">
        <v>408</v>
      </c>
      <c r="K242" s="162">
        <v>550</v>
      </c>
      <c r="L242" s="261">
        <v>0</v>
      </c>
      <c r="M242" s="261"/>
      <c r="N242" s="262">
        <f t="shared" si="35"/>
        <v>0</v>
      </c>
      <c r="O242" s="262"/>
      <c r="P242" s="262"/>
      <c r="Q242" s="262"/>
      <c r="R242" s="133"/>
      <c r="T242" s="163" t="s">
        <v>5</v>
      </c>
      <c r="U242" s="45" t="s">
        <v>42</v>
      </c>
      <c r="V242" s="37"/>
      <c r="W242" s="164">
        <f t="shared" si="36"/>
        <v>0</v>
      </c>
      <c r="X242" s="164">
        <v>3.6510000000000001E-2</v>
      </c>
      <c r="Y242" s="164">
        <f t="shared" si="37"/>
        <v>20.080500000000001</v>
      </c>
      <c r="Z242" s="164">
        <v>0</v>
      </c>
      <c r="AA242" s="165">
        <f t="shared" si="38"/>
        <v>0</v>
      </c>
      <c r="AR242" s="20" t="s">
        <v>164</v>
      </c>
      <c r="AT242" s="20" t="s">
        <v>160</v>
      </c>
      <c r="AU242" s="20" t="s">
        <v>101</v>
      </c>
      <c r="AY242" s="20" t="s">
        <v>159</v>
      </c>
      <c r="BE242" s="103">
        <f t="shared" si="39"/>
        <v>0</v>
      </c>
      <c r="BF242" s="103">
        <f t="shared" si="40"/>
        <v>0</v>
      </c>
      <c r="BG242" s="103">
        <f t="shared" si="41"/>
        <v>0</v>
      </c>
      <c r="BH242" s="103">
        <f t="shared" si="42"/>
        <v>0</v>
      </c>
      <c r="BI242" s="103">
        <f t="shared" si="43"/>
        <v>0</v>
      </c>
      <c r="BJ242" s="20" t="s">
        <v>101</v>
      </c>
      <c r="BK242" s="103">
        <f t="shared" si="44"/>
        <v>0</v>
      </c>
      <c r="BL242" s="20" t="s">
        <v>164</v>
      </c>
      <c r="BM242" s="20" t="s">
        <v>455</v>
      </c>
    </row>
    <row r="243" spans="2:65" s="1" customFormat="1" ht="25.5" customHeight="1">
      <c r="B243" s="130"/>
      <c r="C243" s="159" t="s">
        <v>456</v>
      </c>
      <c r="D243" s="159" t="s">
        <v>160</v>
      </c>
      <c r="E243" s="160" t="s">
        <v>457</v>
      </c>
      <c r="F243" s="260" t="s">
        <v>458</v>
      </c>
      <c r="G243" s="260"/>
      <c r="H243" s="260"/>
      <c r="I243" s="260"/>
      <c r="J243" s="161" t="s">
        <v>459</v>
      </c>
      <c r="K243" s="162">
        <v>179.77199999999999</v>
      </c>
      <c r="L243" s="261">
        <v>0</v>
      </c>
      <c r="M243" s="261"/>
      <c r="N243" s="262">
        <f t="shared" si="35"/>
        <v>0</v>
      </c>
      <c r="O243" s="262"/>
      <c r="P243" s="262"/>
      <c r="Q243" s="262"/>
      <c r="R243" s="133"/>
      <c r="T243" s="163" t="s">
        <v>5</v>
      </c>
      <c r="U243" s="45" t="s">
        <v>42</v>
      </c>
      <c r="V243" s="37"/>
      <c r="W243" s="164">
        <f t="shared" si="36"/>
        <v>0</v>
      </c>
      <c r="X243" s="164">
        <v>0</v>
      </c>
      <c r="Y243" s="164">
        <f t="shared" si="37"/>
        <v>0</v>
      </c>
      <c r="Z243" s="164">
        <v>0</v>
      </c>
      <c r="AA243" s="165">
        <f t="shared" si="38"/>
        <v>0</v>
      </c>
      <c r="AR243" s="20" t="s">
        <v>164</v>
      </c>
      <c r="AT243" s="20" t="s">
        <v>160</v>
      </c>
      <c r="AU243" s="20" t="s">
        <v>101</v>
      </c>
      <c r="AY243" s="20" t="s">
        <v>159</v>
      </c>
      <c r="BE243" s="103">
        <f t="shared" si="39"/>
        <v>0</v>
      </c>
      <c r="BF243" s="103">
        <f t="shared" si="40"/>
        <v>0</v>
      </c>
      <c r="BG243" s="103">
        <f t="shared" si="41"/>
        <v>0</v>
      </c>
      <c r="BH243" s="103">
        <f t="shared" si="42"/>
        <v>0</v>
      </c>
      <c r="BI243" s="103">
        <f t="shared" si="43"/>
        <v>0</v>
      </c>
      <c r="BJ243" s="20" t="s">
        <v>101</v>
      </c>
      <c r="BK243" s="103">
        <f t="shared" si="44"/>
        <v>0</v>
      </c>
      <c r="BL243" s="20" t="s">
        <v>164</v>
      </c>
      <c r="BM243" s="20" t="s">
        <v>460</v>
      </c>
    </row>
    <row r="244" spans="2:65" s="1" customFormat="1" ht="25.5" customHeight="1">
      <c r="B244" s="130"/>
      <c r="C244" s="159" t="s">
        <v>461</v>
      </c>
      <c r="D244" s="159" t="s">
        <v>160</v>
      </c>
      <c r="E244" s="160" t="s">
        <v>462</v>
      </c>
      <c r="F244" s="260" t="s">
        <v>463</v>
      </c>
      <c r="G244" s="260"/>
      <c r="H244" s="260"/>
      <c r="I244" s="260"/>
      <c r="J244" s="161" t="s">
        <v>459</v>
      </c>
      <c r="K244" s="162">
        <v>3415.6680000000001</v>
      </c>
      <c r="L244" s="261">
        <v>0</v>
      </c>
      <c r="M244" s="261"/>
      <c r="N244" s="262">
        <f t="shared" si="35"/>
        <v>0</v>
      </c>
      <c r="O244" s="262"/>
      <c r="P244" s="262"/>
      <c r="Q244" s="262"/>
      <c r="R244" s="133"/>
      <c r="T244" s="163" t="s">
        <v>5</v>
      </c>
      <c r="U244" s="45" t="s">
        <v>42</v>
      </c>
      <c r="V244" s="37"/>
      <c r="W244" s="164">
        <f t="shared" si="36"/>
        <v>0</v>
      </c>
      <c r="X244" s="164">
        <v>0</v>
      </c>
      <c r="Y244" s="164">
        <f t="shared" si="37"/>
        <v>0</v>
      </c>
      <c r="Z244" s="164">
        <v>0</v>
      </c>
      <c r="AA244" s="165">
        <f t="shared" si="38"/>
        <v>0</v>
      </c>
      <c r="AR244" s="20" t="s">
        <v>164</v>
      </c>
      <c r="AT244" s="20" t="s">
        <v>160</v>
      </c>
      <c r="AU244" s="20" t="s">
        <v>101</v>
      </c>
      <c r="AY244" s="20" t="s">
        <v>159</v>
      </c>
      <c r="BE244" s="103">
        <f t="shared" si="39"/>
        <v>0</v>
      </c>
      <c r="BF244" s="103">
        <f t="shared" si="40"/>
        <v>0</v>
      </c>
      <c r="BG244" s="103">
        <f t="shared" si="41"/>
        <v>0</v>
      </c>
      <c r="BH244" s="103">
        <f t="shared" si="42"/>
        <v>0</v>
      </c>
      <c r="BI244" s="103">
        <f t="shared" si="43"/>
        <v>0</v>
      </c>
      <c r="BJ244" s="20" t="s">
        <v>101</v>
      </c>
      <c r="BK244" s="103">
        <f t="shared" si="44"/>
        <v>0</v>
      </c>
      <c r="BL244" s="20" t="s">
        <v>164</v>
      </c>
      <c r="BM244" s="20" t="s">
        <v>464</v>
      </c>
    </row>
    <row r="245" spans="2:65" s="1" customFormat="1" ht="25.5" customHeight="1">
      <c r="B245" s="130"/>
      <c r="C245" s="159" t="s">
        <v>465</v>
      </c>
      <c r="D245" s="159" t="s">
        <v>160</v>
      </c>
      <c r="E245" s="160" t="s">
        <v>466</v>
      </c>
      <c r="F245" s="260" t="s">
        <v>467</v>
      </c>
      <c r="G245" s="260"/>
      <c r="H245" s="260"/>
      <c r="I245" s="260"/>
      <c r="J245" s="161" t="s">
        <v>459</v>
      </c>
      <c r="K245" s="162">
        <v>179.77199999999999</v>
      </c>
      <c r="L245" s="261">
        <v>0</v>
      </c>
      <c r="M245" s="261"/>
      <c r="N245" s="262">
        <f t="shared" si="35"/>
        <v>0</v>
      </c>
      <c r="O245" s="262"/>
      <c r="P245" s="262"/>
      <c r="Q245" s="262"/>
      <c r="R245" s="133"/>
      <c r="T245" s="163" t="s">
        <v>5</v>
      </c>
      <c r="U245" s="45" t="s">
        <v>42</v>
      </c>
      <c r="V245" s="37"/>
      <c r="W245" s="164">
        <f t="shared" si="36"/>
        <v>0</v>
      </c>
      <c r="X245" s="164">
        <v>0</v>
      </c>
      <c r="Y245" s="164">
        <f t="shared" si="37"/>
        <v>0</v>
      </c>
      <c r="Z245" s="164">
        <v>0</v>
      </c>
      <c r="AA245" s="165">
        <f t="shared" si="38"/>
        <v>0</v>
      </c>
      <c r="AR245" s="20" t="s">
        <v>164</v>
      </c>
      <c r="AT245" s="20" t="s">
        <v>160</v>
      </c>
      <c r="AU245" s="20" t="s">
        <v>101</v>
      </c>
      <c r="AY245" s="20" t="s">
        <v>159</v>
      </c>
      <c r="BE245" s="103">
        <f t="shared" si="39"/>
        <v>0</v>
      </c>
      <c r="BF245" s="103">
        <f t="shared" si="40"/>
        <v>0</v>
      </c>
      <c r="BG245" s="103">
        <f t="shared" si="41"/>
        <v>0</v>
      </c>
      <c r="BH245" s="103">
        <f t="shared" si="42"/>
        <v>0</v>
      </c>
      <c r="BI245" s="103">
        <f t="shared" si="43"/>
        <v>0</v>
      </c>
      <c r="BJ245" s="20" t="s">
        <v>101</v>
      </c>
      <c r="BK245" s="103">
        <f t="shared" si="44"/>
        <v>0</v>
      </c>
      <c r="BL245" s="20" t="s">
        <v>164</v>
      </c>
      <c r="BM245" s="20" t="s">
        <v>468</v>
      </c>
    </row>
    <row r="246" spans="2:65" s="1" customFormat="1" ht="25.5" customHeight="1">
      <c r="B246" s="130"/>
      <c r="C246" s="159" t="s">
        <v>469</v>
      </c>
      <c r="D246" s="159" t="s">
        <v>160</v>
      </c>
      <c r="E246" s="160" t="s">
        <v>470</v>
      </c>
      <c r="F246" s="260" t="s">
        <v>471</v>
      </c>
      <c r="G246" s="260"/>
      <c r="H246" s="260"/>
      <c r="I246" s="260"/>
      <c r="J246" s="161" t="s">
        <v>459</v>
      </c>
      <c r="K246" s="162">
        <v>179.77199999999999</v>
      </c>
      <c r="L246" s="261">
        <v>0</v>
      </c>
      <c r="M246" s="261"/>
      <c r="N246" s="262">
        <f t="shared" si="35"/>
        <v>0</v>
      </c>
      <c r="O246" s="262"/>
      <c r="P246" s="262"/>
      <c r="Q246" s="262"/>
      <c r="R246" s="133"/>
      <c r="T246" s="163" t="s">
        <v>5</v>
      </c>
      <c r="U246" s="45" t="s">
        <v>42</v>
      </c>
      <c r="V246" s="37"/>
      <c r="W246" s="164">
        <f t="shared" si="36"/>
        <v>0</v>
      </c>
      <c r="X246" s="164">
        <v>0</v>
      </c>
      <c r="Y246" s="164">
        <f t="shared" si="37"/>
        <v>0</v>
      </c>
      <c r="Z246" s="164">
        <v>0</v>
      </c>
      <c r="AA246" s="165">
        <f t="shared" si="38"/>
        <v>0</v>
      </c>
      <c r="AR246" s="20" t="s">
        <v>164</v>
      </c>
      <c r="AT246" s="20" t="s">
        <v>160</v>
      </c>
      <c r="AU246" s="20" t="s">
        <v>101</v>
      </c>
      <c r="AY246" s="20" t="s">
        <v>159</v>
      </c>
      <c r="BE246" s="103">
        <f t="shared" si="39"/>
        <v>0</v>
      </c>
      <c r="BF246" s="103">
        <f t="shared" si="40"/>
        <v>0</v>
      </c>
      <c r="BG246" s="103">
        <f t="shared" si="41"/>
        <v>0</v>
      </c>
      <c r="BH246" s="103">
        <f t="shared" si="42"/>
        <v>0</v>
      </c>
      <c r="BI246" s="103">
        <f t="shared" si="43"/>
        <v>0</v>
      </c>
      <c r="BJ246" s="20" t="s">
        <v>101</v>
      </c>
      <c r="BK246" s="103">
        <f t="shared" si="44"/>
        <v>0</v>
      </c>
      <c r="BL246" s="20" t="s">
        <v>164</v>
      </c>
      <c r="BM246" s="20" t="s">
        <v>472</v>
      </c>
    </row>
    <row r="247" spans="2:65" s="9" customFormat="1" ht="29.85" customHeight="1">
      <c r="B247" s="148"/>
      <c r="C247" s="149"/>
      <c r="D247" s="158" t="s">
        <v>134</v>
      </c>
      <c r="E247" s="158"/>
      <c r="F247" s="158"/>
      <c r="G247" s="158"/>
      <c r="H247" s="158"/>
      <c r="I247" s="158"/>
      <c r="J247" s="158"/>
      <c r="K247" s="158"/>
      <c r="L247" s="158"/>
      <c r="M247" s="158"/>
      <c r="N247" s="278">
        <f>BK247</f>
        <v>0</v>
      </c>
      <c r="O247" s="279"/>
      <c r="P247" s="279"/>
      <c r="Q247" s="279"/>
      <c r="R247" s="151"/>
      <c r="T247" s="152"/>
      <c r="U247" s="149"/>
      <c r="V247" s="149"/>
      <c r="W247" s="153">
        <f>W248</f>
        <v>0</v>
      </c>
      <c r="X247" s="149"/>
      <c r="Y247" s="153">
        <f>Y248</f>
        <v>0</v>
      </c>
      <c r="Z247" s="149"/>
      <c r="AA247" s="154">
        <f>AA248</f>
        <v>0</v>
      </c>
      <c r="AR247" s="155" t="s">
        <v>83</v>
      </c>
      <c r="AT247" s="156" t="s">
        <v>74</v>
      </c>
      <c r="AU247" s="156" t="s">
        <v>83</v>
      </c>
      <c r="AY247" s="155" t="s">
        <v>159</v>
      </c>
      <c r="BK247" s="157">
        <f>BK248</f>
        <v>0</v>
      </c>
    </row>
    <row r="248" spans="2:65" s="1" customFormat="1" ht="38.25" customHeight="1">
      <c r="B248" s="130"/>
      <c r="C248" s="159" t="s">
        <v>473</v>
      </c>
      <c r="D248" s="159" t="s">
        <v>160</v>
      </c>
      <c r="E248" s="160" t="s">
        <v>474</v>
      </c>
      <c r="F248" s="260" t="s">
        <v>475</v>
      </c>
      <c r="G248" s="260"/>
      <c r="H248" s="260"/>
      <c r="I248" s="260"/>
      <c r="J248" s="161" t="s">
        <v>459</v>
      </c>
      <c r="K248" s="162">
        <v>2966.5120000000002</v>
      </c>
      <c r="L248" s="261">
        <v>0</v>
      </c>
      <c r="M248" s="261"/>
      <c r="N248" s="262">
        <f>ROUND(L248*K248,2)</f>
        <v>0</v>
      </c>
      <c r="O248" s="262"/>
      <c r="P248" s="262"/>
      <c r="Q248" s="262"/>
      <c r="R248" s="133"/>
      <c r="T248" s="163" t="s">
        <v>5</v>
      </c>
      <c r="U248" s="45" t="s">
        <v>42</v>
      </c>
      <c r="V248" s="37"/>
      <c r="W248" s="164">
        <f>V248*K248</f>
        <v>0</v>
      </c>
      <c r="X248" s="164">
        <v>0</v>
      </c>
      <c r="Y248" s="164">
        <f>X248*K248</f>
        <v>0</v>
      </c>
      <c r="Z248" s="164">
        <v>0</v>
      </c>
      <c r="AA248" s="165">
        <f>Z248*K248</f>
        <v>0</v>
      </c>
      <c r="AR248" s="20" t="s">
        <v>164</v>
      </c>
      <c r="AT248" s="20" t="s">
        <v>160</v>
      </c>
      <c r="AU248" s="20" t="s">
        <v>101</v>
      </c>
      <c r="AY248" s="20" t="s">
        <v>159</v>
      </c>
      <c r="BE248" s="103">
        <f>IF(U248="základná",N248,0)</f>
        <v>0</v>
      </c>
      <c r="BF248" s="103">
        <f>IF(U248="znížená",N248,0)</f>
        <v>0</v>
      </c>
      <c r="BG248" s="103">
        <f>IF(U248="zákl. prenesená",N248,0)</f>
        <v>0</v>
      </c>
      <c r="BH248" s="103">
        <f>IF(U248="zníž. prenesená",N248,0)</f>
        <v>0</v>
      </c>
      <c r="BI248" s="103">
        <f>IF(U248="nulová",N248,0)</f>
        <v>0</v>
      </c>
      <c r="BJ248" s="20" t="s">
        <v>101</v>
      </c>
      <c r="BK248" s="103">
        <f>ROUND(L248*K248,2)</f>
        <v>0</v>
      </c>
      <c r="BL248" s="20" t="s">
        <v>164</v>
      </c>
      <c r="BM248" s="20" t="s">
        <v>476</v>
      </c>
    </row>
    <row r="249" spans="2:65" s="1" customFormat="1" ht="49.9" customHeight="1">
      <c r="B249" s="36"/>
      <c r="C249" s="37"/>
      <c r="D249" s="150" t="s">
        <v>477</v>
      </c>
      <c r="E249" s="37"/>
      <c r="F249" s="37"/>
      <c r="G249" s="37"/>
      <c r="H249" s="37"/>
      <c r="I249" s="37"/>
      <c r="J249" s="37"/>
      <c r="K249" s="37"/>
      <c r="L249" s="37"/>
      <c r="M249" s="37"/>
      <c r="N249" s="280">
        <f t="shared" ref="N249:N254" si="45">BK249</f>
        <v>0</v>
      </c>
      <c r="O249" s="281"/>
      <c r="P249" s="281"/>
      <c r="Q249" s="281"/>
      <c r="R249" s="38"/>
      <c r="T249" s="186"/>
      <c r="U249" s="37"/>
      <c r="V249" s="37"/>
      <c r="W249" s="37"/>
      <c r="X249" s="37"/>
      <c r="Y249" s="37"/>
      <c r="Z249" s="37"/>
      <c r="AA249" s="75"/>
      <c r="AT249" s="20" t="s">
        <v>74</v>
      </c>
      <c r="AU249" s="20" t="s">
        <v>75</v>
      </c>
      <c r="AY249" s="20" t="s">
        <v>478</v>
      </c>
      <c r="BK249" s="103">
        <f>SUM(BK250:BK254)</f>
        <v>0</v>
      </c>
    </row>
    <row r="250" spans="2:65" s="1" customFormat="1" ht="22.35" customHeight="1">
      <c r="B250" s="36"/>
      <c r="C250" s="187" t="s">
        <v>5</v>
      </c>
      <c r="D250" s="187" t="s">
        <v>160</v>
      </c>
      <c r="E250" s="188" t="s">
        <v>5</v>
      </c>
      <c r="F250" s="272" t="s">
        <v>5</v>
      </c>
      <c r="G250" s="272"/>
      <c r="H250" s="272"/>
      <c r="I250" s="272"/>
      <c r="J250" s="189" t="s">
        <v>5</v>
      </c>
      <c r="K250" s="190"/>
      <c r="L250" s="261"/>
      <c r="M250" s="273"/>
      <c r="N250" s="273">
        <f t="shared" si="45"/>
        <v>0</v>
      </c>
      <c r="O250" s="273"/>
      <c r="P250" s="273"/>
      <c r="Q250" s="273"/>
      <c r="R250" s="38"/>
      <c r="T250" s="163" t="s">
        <v>5</v>
      </c>
      <c r="U250" s="191" t="s">
        <v>42</v>
      </c>
      <c r="V250" s="37"/>
      <c r="W250" s="37"/>
      <c r="X250" s="37"/>
      <c r="Y250" s="37"/>
      <c r="Z250" s="37"/>
      <c r="AA250" s="75"/>
      <c r="AT250" s="20" t="s">
        <v>478</v>
      </c>
      <c r="AU250" s="20" t="s">
        <v>83</v>
      </c>
      <c r="AY250" s="20" t="s">
        <v>478</v>
      </c>
      <c r="BE250" s="103">
        <f>IF(U250="základná",N250,0)</f>
        <v>0</v>
      </c>
      <c r="BF250" s="103">
        <f>IF(U250="znížená",N250,0)</f>
        <v>0</v>
      </c>
      <c r="BG250" s="103">
        <f>IF(U250="zákl. prenesená",N250,0)</f>
        <v>0</v>
      </c>
      <c r="BH250" s="103">
        <f>IF(U250="zníž. prenesená",N250,0)</f>
        <v>0</v>
      </c>
      <c r="BI250" s="103">
        <f>IF(U250="nulová",N250,0)</f>
        <v>0</v>
      </c>
      <c r="BJ250" s="20" t="s">
        <v>101</v>
      </c>
      <c r="BK250" s="103">
        <f>L250*K250</f>
        <v>0</v>
      </c>
    </row>
    <row r="251" spans="2:65" s="1" customFormat="1" ht="22.35" customHeight="1">
      <c r="B251" s="36"/>
      <c r="C251" s="187" t="s">
        <v>5</v>
      </c>
      <c r="D251" s="187" t="s">
        <v>160</v>
      </c>
      <c r="E251" s="188" t="s">
        <v>5</v>
      </c>
      <c r="F251" s="272" t="s">
        <v>5</v>
      </c>
      <c r="G251" s="272"/>
      <c r="H251" s="272"/>
      <c r="I251" s="272"/>
      <c r="J251" s="189" t="s">
        <v>5</v>
      </c>
      <c r="K251" s="190"/>
      <c r="L251" s="261"/>
      <c r="M251" s="273"/>
      <c r="N251" s="273">
        <f t="shared" si="45"/>
        <v>0</v>
      </c>
      <c r="O251" s="273"/>
      <c r="P251" s="273"/>
      <c r="Q251" s="273"/>
      <c r="R251" s="38"/>
      <c r="T251" s="163" t="s">
        <v>5</v>
      </c>
      <c r="U251" s="191" t="s">
        <v>42</v>
      </c>
      <c r="V251" s="37"/>
      <c r="W251" s="37"/>
      <c r="X251" s="37"/>
      <c r="Y251" s="37"/>
      <c r="Z251" s="37"/>
      <c r="AA251" s="75"/>
      <c r="AT251" s="20" t="s">
        <v>478</v>
      </c>
      <c r="AU251" s="20" t="s">
        <v>83</v>
      </c>
      <c r="AY251" s="20" t="s">
        <v>478</v>
      </c>
      <c r="BE251" s="103">
        <f>IF(U251="základná",N251,0)</f>
        <v>0</v>
      </c>
      <c r="BF251" s="103">
        <f>IF(U251="znížená",N251,0)</f>
        <v>0</v>
      </c>
      <c r="BG251" s="103">
        <f>IF(U251="zákl. prenesená",N251,0)</f>
        <v>0</v>
      </c>
      <c r="BH251" s="103">
        <f>IF(U251="zníž. prenesená",N251,0)</f>
        <v>0</v>
      </c>
      <c r="BI251" s="103">
        <f>IF(U251="nulová",N251,0)</f>
        <v>0</v>
      </c>
      <c r="BJ251" s="20" t="s">
        <v>101</v>
      </c>
      <c r="BK251" s="103">
        <f>L251*K251</f>
        <v>0</v>
      </c>
    </row>
    <row r="252" spans="2:65" s="1" customFormat="1" ht="22.35" customHeight="1">
      <c r="B252" s="36"/>
      <c r="C252" s="187" t="s">
        <v>5</v>
      </c>
      <c r="D252" s="187" t="s">
        <v>160</v>
      </c>
      <c r="E252" s="188" t="s">
        <v>5</v>
      </c>
      <c r="F252" s="272" t="s">
        <v>5</v>
      </c>
      <c r="G252" s="272"/>
      <c r="H252" s="272"/>
      <c r="I252" s="272"/>
      <c r="J252" s="189" t="s">
        <v>5</v>
      </c>
      <c r="K252" s="190"/>
      <c r="L252" s="261"/>
      <c r="M252" s="273"/>
      <c r="N252" s="273">
        <f t="shared" si="45"/>
        <v>0</v>
      </c>
      <c r="O252" s="273"/>
      <c r="P252" s="273"/>
      <c r="Q252" s="273"/>
      <c r="R252" s="38"/>
      <c r="T252" s="163" t="s">
        <v>5</v>
      </c>
      <c r="U252" s="191" t="s">
        <v>42</v>
      </c>
      <c r="V252" s="37"/>
      <c r="W252" s="37"/>
      <c r="X252" s="37"/>
      <c r="Y252" s="37"/>
      <c r="Z252" s="37"/>
      <c r="AA252" s="75"/>
      <c r="AT252" s="20" t="s">
        <v>478</v>
      </c>
      <c r="AU252" s="20" t="s">
        <v>83</v>
      </c>
      <c r="AY252" s="20" t="s">
        <v>478</v>
      </c>
      <c r="BE252" s="103">
        <f>IF(U252="základná",N252,0)</f>
        <v>0</v>
      </c>
      <c r="BF252" s="103">
        <f>IF(U252="znížená",N252,0)</f>
        <v>0</v>
      </c>
      <c r="BG252" s="103">
        <f>IF(U252="zákl. prenesená",N252,0)</f>
        <v>0</v>
      </c>
      <c r="BH252" s="103">
        <f>IF(U252="zníž. prenesená",N252,0)</f>
        <v>0</v>
      </c>
      <c r="BI252" s="103">
        <f>IF(U252="nulová",N252,0)</f>
        <v>0</v>
      </c>
      <c r="BJ252" s="20" t="s">
        <v>101</v>
      </c>
      <c r="BK252" s="103">
        <f>L252*K252</f>
        <v>0</v>
      </c>
    </row>
    <row r="253" spans="2:65" s="1" customFormat="1" ht="22.35" customHeight="1">
      <c r="B253" s="36"/>
      <c r="C253" s="187" t="s">
        <v>5</v>
      </c>
      <c r="D253" s="187" t="s">
        <v>160</v>
      </c>
      <c r="E253" s="188" t="s">
        <v>5</v>
      </c>
      <c r="F253" s="272" t="s">
        <v>5</v>
      </c>
      <c r="G253" s="272"/>
      <c r="H253" s="272"/>
      <c r="I253" s="272"/>
      <c r="J253" s="189" t="s">
        <v>5</v>
      </c>
      <c r="K253" s="190"/>
      <c r="L253" s="261"/>
      <c r="M253" s="273"/>
      <c r="N253" s="273">
        <f t="shared" si="45"/>
        <v>0</v>
      </c>
      <c r="O253" s="273"/>
      <c r="P253" s="273"/>
      <c r="Q253" s="273"/>
      <c r="R253" s="38"/>
      <c r="T253" s="163" t="s">
        <v>5</v>
      </c>
      <c r="U253" s="191" t="s">
        <v>42</v>
      </c>
      <c r="V253" s="37"/>
      <c r="W253" s="37"/>
      <c r="X253" s="37"/>
      <c r="Y253" s="37"/>
      <c r="Z253" s="37"/>
      <c r="AA253" s="75"/>
      <c r="AT253" s="20" t="s">
        <v>478</v>
      </c>
      <c r="AU253" s="20" t="s">
        <v>83</v>
      </c>
      <c r="AY253" s="20" t="s">
        <v>478</v>
      </c>
      <c r="BE253" s="103">
        <f>IF(U253="základná",N253,0)</f>
        <v>0</v>
      </c>
      <c r="BF253" s="103">
        <f>IF(U253="znížená",N253,0)</f>
        <v>0</v>
      </c>
      <c r="BG253" s="103">
        <f>IF(U253="zákl. prenesená",N253,0)</f>
        <v>0</v>
      </c>
      <c r="BH253" s="103">
        <f>IF(U253="zníž. prenesená",N253,0)</f>
        <v>0</v>
      </c>
      <c r="BI253" s="103">
        <f>IF(U253="nulová",N253,0)</f>
        <v>0</v>
      </c>
      <c r="BJ253" s="20" t="s">
        <v>101</v>
      </c>
      <c r="BK253" s="103">
        <f>L253*K253</f>
        <v>0</v>
      </c>
    </row>
    <row r="254" spans="2:65" s="1" customFormat="1" ht="22.35" customHeight="1">
      <c r="B254" s="36"/>
      <c r="C254" s="187" t="s">
        <v>5</v>
      </c>
      <c r="D254" s="187" t="s">
        <v>160</v>
      </c>
      <c r="E254" s="188" t="s">
        <v>5</v>
      </c>
      <c r="F254" s="272" t="s">
        <v>5</v>
      </c>
      <c r="G254" s="272"/>
      <c r="H254" s="272"/>
      <c r="I254" s="272"/>
      <c r="J254" s="189" t="s">
        <v>5</v>
      </c>
      <c r="K254" s="190"/>
      <c r="L254" s="261"/>
      <c r="M254" s="273"/>
      <c r="N254" s="273">
        <f t="shared" si="45"/>
        <v>0</v>
      </c>
      <c r="O254" s="273"/>
      <c r="P254" s="273"/>
      <c r="Q254" s="273"/>
      <c r="R254" s="38"/>
      <c r="T254" s="163" t="s">
        <v>5</v>
      </c>
      <c r="U254" s="191" t="s">
        <v>42</v>
      </c>
      <c r="V254" s="57"/>
      <c r="W254" s="57"/>
      <c r="X254" s="57"/>
      <c r="Y254" s="57"/>
      <c r="Z254" s="57"/>
      <c r="AA254" s="59"/>
      <c r="AT254" s="20" t="s">
        <v>478</v>
      </c>
      <c r="AU254" s="20" t="s">
        <v>83</v>
      </c>
      <c r="AY254" s="20" t="s">
        <v>478</v>
      </c>
      <c r="BE254" s="103">
        <f>IF(U254="základná",N254,0)</f>
        <v>0</v>
      </c>
      <c r="BF254" s="103">
        <f>IF(U254="znížená",N254,0)</f>
        <v>0</v>
      </c>
      <c r="BG254" s="103">
        <f>IF(U254="zákl. prenesená",N254,0)</f>
        <v>0</v>
      </c>
      <c r="BH254" s="103">
        <f>IF(U254="zníž. prenesená",N254,0)</f>
        <v>0</v>
      </c>
      <c r="BI254" s="103">
        <f>IF(U254="nulová",N254,0)</f>
        <v>0</v>
      </c>
      <c r="BJ254" s="20" t="s">
        <v>101</v>
      </c>
      <c r="BK254" s="103">
        <f>L254*K254</f>
        <v>0</v>
      </c>
    </row>
    <row r="255" spans="2:65" s="1" customFormat="1" ht="6.95" customHeight="1">
      <c r="B255" s="60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2"/>
    </row>
  </sheetData>
  <mergeCells count="370">
    <mergeCell ref="H1:K1"/>
    <mergeCell ref="S2:AC2"/>
    <mergeCell ref="F254:I254"/>
    <mergeCell ref="L254:M254"/>
    <mergeCell ref="N254:Q254"/>
    <mergeCell ref="N128:Q128"/>
    <mergeCell ref="N129:Q129"/>
    <mergeCell ref="N130:Q130"/>
    <mergeCell ref="N168:Q168"/>
    <mergeCell ref="N170:Q170"/>
    <mergeCell ref="N175:Q175"/>
    <mergeCell ref="N180:Q180"/>
    <mergeCell ref="N185:Q185"/>
    <mergeCell ref="N193:Q193"/>
    <mergeCell ref="N200:Q200"/>
    <mergeCell ref="N202:Q202"/>
    <mergeCell ref="N236:Q236"/>
    <mergeCell ref="N247:Q247"/>
    <mergeCell ref="N249:Q249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46:I246"/>
    <mergeCell ref="L246:M246"/>
    <mergeCell ref="N246:Q246"/>
    <mergeCell ref="F248:I248"/>
    <mergeCell ref="L248:M248"/>
    <mergeCell ref="N248:Q248"/>
    <mergeCell ref="F250:I250"/>
    <mergeCell ref="L250:M250"/>
    <mergeCell ref="N250:Q250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28:I228"/>
    <mergeCell ref="L228:M228"/>
    <mergeCell ref="N228:Q228"/>
    <mergeCell ref="F229:I229"/>
    <mergeCell ref="L229:M229"/>
    <mergeCell ref="N229:Q229"/>
    <mergeCell ref="F230:I230"/>
    <mergeCell ref="F231:I231"/>
    <mergeCell ref="F232:I232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08:I208"/>
    <mergeCell ref="F209:I209"/>
    <mergeCell ref="F210:I210"/>
    <mergeCell ref="F211:I211"/>
    <mergeCell ref="L211:M211"/>
    <mergeCell ref="N211:Q211"/>
    <mergeCell ref="F212:I212"/>
    <mergeCell ref="L212:M212"/>
    <mergeCell ref="N212:Q212"/>
    <mergeCell ref="F204:I204"/>
    <mergeCell ref="L204:M204"/>
    <mergeCell ref="N204:Q204"/>
    <mergeCell ref="F205:I205"/>
    <mergeCell ref="F206:I206"/>
    <mergeCell ref="L206:M206"/>
    <mergeCell ref="N206:Q206"/>
    <mergeCell ref="F207:I207"/>
    <mergeCell ref="L207:M207"/>
    <mergeCell ref="N207:Q207"/>
    <mergeCell ref="F199:I199"/>
    <mergeCell ref="L199:M199"/>
    <mergeCell ref="N199:Q199"/>
    <mergeCell ref="F201:I201"/>
    <mergeCell ref="L201:M201"/>
    <mergeCell ref="N201:Q201"/>
    <mergeCell ref="F203:I203"/>
    <mergeCell ref="L203:M203"/>
    <mergeCell ref="N203:Q203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2:I192"/>
    <mergeCell ref="L192:M192"/>
    <mergeCell ref="N192:Q192"/>
    <mergeCell ref="F194:I194"/>
    <mergeCell ref="L194:M194"/>
    <mergeCell ref="N194:Q194"/>
    <mergeCell ref="F195:I195"/>
    <mergeCell ref="L195:M195"/>
    <mergeCell ref="N195:Q195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74:I174"/>
    <mergeCell ref="L174:M174"/>
    <mergeCell ref="N174:Q174"/>
    <mergeCell ref="F176:I176"/>
    <mergeCell ref="L176:M176"/>
    <mergeCell ref="N176:Q176"/>
    <mergeCell ref="F177:I177"/>
    <mergeCell ref="L177:M177"/>
    <mergeCell ref="N177:Q177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5:I165"/>
    <mergeCell ref="L165:M165"/>
    <mergeCell ref="N165:Q165"/>
    <mergeCell ref="F166:I166"/>
    <mergeCell ref="L166:M166"/>
    <mergeCell ref="N166:Q166"/>
    <mergeCell ref="F167:I167"/>
    <mergeCell ref="F169:I169"/>
    <mergeCell ref="L169:M169"/>
    <mergeCell ref="N169:Q16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F150:I150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F149:I149"/>
    <mergeCell ref="L149:M149"/>
    <mergeCell ref="N149:Q149"/>
    <mergeCell ref="F139:I139"/>
    <mergeCell ref="L139:M139"/>
    <mergeCell ref="N139:Q139"/>
    <mergeCell ref="F140:I140"/>
    <mergeCell ref="L140:M140"/>
    <mergeCell ref="N140:Q140"/>
    <mergeCell ref="F141:I141"/>
    <mergeCell ref="F142:I142"/>
    <mergeCell ref="L142:M142"/>
    <mergeCell ref="N142:Q142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F138:I138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50:D255">
      <formula1>"K, M"</formula1>
    </dataValidation>
    <dataValidation type="list" allowBlank="1" showInputMessage="1" showErrorMessage="1" error="Povolené sú hodnoty základná, znížená, nulová." sqref="U250:U25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- Hečkova ulica</vt:lpstr>
      <vt:lpstr>'Rekapitulácia stavby'!Názvy_tlače</vt:lpstr>
      <vt:lpstr>'SO - Hečkova ulica'!Názvy_tlače</vt:lpstr>
      <vt:lpstr>'Rekapitulácia stavby'!Oblasť_tlače</vt:lpstr>
      <vt:lpstr>'SO - Hečkova ulica'!Oblasť_tlače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mama-PC\mama</dc:creator>
  <cp:lastModifiedBy>mama</cp:lastModifiedBy>
  <dcterms:created xsi:type="dcterms:W3CDTF">2018-02-12T09:15:36Z</dcterms:created>
  <dcterms:modified xsi:type="dcterms:W3CDTF">2018-02-12T09:18:42Z</dcterms:modified>
</cp:coreProperties>
</file>