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heckCompatibility="1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Petržalka_vstup. brána_výkaz, výmer/"/>
    </mc:Choice>
  </mc:AlternateContent>
  <xr:revisionPtr revIDLastSave="24" documentId="8_{8CE6557B-E767-4EAD-B9D5-FD024ED1DC16}" xr6:coauthVersionLast="47" xr6:coauthVersionMax="47" xr10:uidLastSave="{73011EFE-D931-4517-BA41-743DC5AAFF91}"/>
  <bookViews>
    <workbookView xWindow="0" yWindow="1740" windowWidth="20700" windowHeight="10500" activeTab="1" xr2:uid="{00000000-000D-0000-FFFF-FFFF00000000}"/>
  </bookViews>
  <sheets>
    <sheet name="Rekapitulácia stavby" sheetId="1" r:id="rId1"/>
    <sheet name="875 - Vstupná brána" sheetId="2" r:id="rId2"/>
  </sheets>
  <definedNames>
    <definedName name="_xlnm._FilterDatabase" localSheetId="1" hidden="1">'875 - Vstupná brána'!$C$122:$K$170</definedName>
    <definedName name="_xlnm.Print_Titles" localSheetId="1">'875 - Vstupná brána'!$122:$122</definedName>
    <definedName name="_xlnm.Print_Titles" localSheetId="0">'Rekapitulácia stavby'!$92:$92</definedName>
    <definedName name="_xlnm.Print_Area" localSheetId="1">'875 - Vstupná brána'!$C$4:$J$76,'875 - Vstupná brána'!$C$82:$J$106,'875 - Vstupná brána'!$C$112:$J$170</definedName>
    <definedName name="_xlnm.Print_Area" localSheetId="0">'Rekapitulácia stavby'!$D$4:$AO$76,'Rekapitulácia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9" i="2" l="1"/>
  <c r="BF169" i="2" s="1"/>
  <c r="P169" i="2"/>
  <c r="R169" i="2"/>
  <c r="T169" i="2"/>
  <c r="BE169" i="2"/>
  <c r="BG169" i="2"/>
  <c r="BH169" i="2"/>
  <c r="BI169" i="2"/>
  <c r="BK169" i="2"/>
  <c r="J167" i="2"/>
  <c r="BF167" i="2" s="1"/>
  <c r="P167" i="2"/>
  <c r="R167" i="2"/>
  <c r="T167" i="2"/>
  <c r="BE167" i="2"/>
  <c r="BG167" i="2"/>
  <c r="BH167" i="2"/>
  <c r="BI167" i="2"/>
  <c r="BK167" i="2"/>
  <c r="J168" i="2"/>
  <c r="BF168" i="2" s="1"/>
  <c r="P168" i="2"/>
  <c r="R168" i="2"/>
  <c r="T168" i="2"/>
  <c r="BE168" i="2"/>
  <c r="BG168" i="2"/>
  <c r="BH168" i="2"/>
  <c r="BI168" i="2"/>
  <c r="BK168" i="2"/>
  <c r="J37" i="2"/>
  <c r="J36" i="2"/>
  <c r="AY95" i="1" s="1"/>
  <c r="J35" i="2"/>
  <c r="AX95" i="1" s="1"/>
  <c r="BI170" i="2"/>
  <c r="BH170" i="2"/>
  <c r="BG170" i="2"/>
  <c r="BE170" i="2"/>
  <c r="T170" i="2"/>
  <c r="R170" i="2"/>
  <c r="P170" i="2"/>
  <c r="BI162" i="2"/>
  <c r="BH162" i="2"/>
  <c r="BG162" i="2"/>
  <c r="BE162" i="2"/>
  <c r="T162" i="2"/>
  <c r="R162" i="2"/>
  <c r="P162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T150" i="2" s="1"/>
  <c r="R151" i="2"/>
  <c r="R150" i="2" s="1"/>
  <c r="P151" i="2"/>
  <c r="P150" i="2" s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3" i="2"/>
  <c r="BH133" i="2"/>
  <c r="BG133" i="2"/>
  <c r="BE133" i="2"/>
  <c r="T133" i="2"/>
  <c r="R133" i="2"/>
  <c r="P133" i="2"/>
  <c r="BI130" i="2"/>
  <c r="BH130" i="2"/>
  <c r="BG130" i="2"/>
  <c r="BE130" i="2"/>
  <c r="T130" i="2"/>
  <c r="R130" i="2"/>
  <c r="P130" i="2"/>
  <c r="BI126" i="2"/>
  <c r="BH126" i="2"/>
  <c r="BG126" i="2"/>
  <c r="BE126" i="2"/>
  <c r="T126" i="2"/>
  <c r="T125" i="2" s="1"/>
  <c r="R126" i="2"/>
  <c r="R125" i="2" s="1"/>
  <c r="P126" i="2"/>
  <c r="P125" i="2" s="1"/>
  <c r="J120" i="2"/>
  <c r="F120" i="2"/>
  <c r="F117" i="2"/>
  <c r="E115" i="2"/>
  <c r="J29" i="2"/>
  <c r="J90" i="2"/>
  <c r="F90" i="2"/>
  <c r="F87" i="2"/>
  <c r="E85" i="2"/>
  <c r="J19" i="2"/>
  <c r="E19" i="2"/>
  <c r="J119" i="2" s="1"/>
  <c r="J18" i="2"/>
  <c r="J13" i="2"/>
  <c r="E13" i="2"/>
  <c r="F119" i="2" s="1"/>
  <c r="J12" i="2"/>
  <c r="J10" i="2"/>
  <c r="J117" i="2" s="1"/>
  <c r="L90" i="1"/>
  <c r="AM90" i="1"/>
  <c r="AM89" i="1"/>
  <c r="L89" i="1"/>
  <c r="AM87" i="1"/>
  <c r="L87" i="1"/>
  <c r="L85" i="1"/>
  <c r="L84" i="1"/>
  <c r="BK158" i="2"/>
  <c r="J158" i="2"/>
  <c r="J156" i="2"/>
  <c r="BK151" i="2"/>
  <c r="J149" i="2"/>
  <c r="J148" i="2"/>
  <c r="BK145" i="2"/>
  <c r="BK141" i="2"/>
  <c r="BK139" i="2"/>
  <c r="J138" i="2"/>
  <c r="BK133" i="2"/>
  <c r="J130" i="2"/>
  <c r="J170" i="2"/>
  <c r="BK157" i="2"/>
  <c r="BK154" i="2"/>
  <c r="BK162" i="2"/>
  <c r="J157" i="2"/>
  <c r="BK155" i="2"/>
  <c r="J151" i="2"/>
  <c r="BK148" i="2"/>
  <c r="J146" i="2"/>
  <c r="J145" i="2"/>
  <c r="J141" i="2"/>
  <c r="BK138" i="2"/>
  <c r="BK137" i="2"/>
  <c r="J133" i="2"/>
  <c r="BK126" i="2"/>
  <c r="AK27" i="1"/>
  <c r="BK170" i="2"/>
  <c r="BK156" i="2"/>
  <c r="J154" i="2"/>
  <c r="BK149" i="2"/>
  <c r="J139" i="2"/>
  <c r="J137" i="2"/>
  <c r="BK130" i="2"/>
  <c r="J126" i="2"/>
  <c r="AS94" i="1"/>
  <c r="J162" i="2"/>
  <c r="J155" i="2"/>
  <c r="BK146" i="2"/>
  <c r="BK129" i="2" l="1"/>
  <c r="J129" i="2"/>
  <c r="J97" i="2" s="1"/>
  <c r="R129" i="2"/>
  <c r="BK140" i="2"/>
  <c r="J140" i="2" s="1"/>
  <c r="J98" i="2" s="1"/>
  <c r="T140" i="2"/>
  <c r="BK153" i="2"/>
  <c r="J153" i="2" s="1"/>
  <c r="J101" i="2" s="1"/>
  <c r="R153" i="2"/>
  <c r="R152" i="2" s="1"/>
  <c r="P129" i="2"/>
  <c r="T129" i="2"/>
  <c r="P140" i="2"/>
  <c r="R140" i="2"/>
  <c r="P153" i="2"/>
  <c r="P152" i="2" s="1"/>
  <c r="T153" i="2"/>
  <c r="T152" i="2" s="1"/>
  <c r="BK125" i="2"/>
  <c r="J125" i="2" s="1"/>
  <c r="J96" i="2" s="1"/>
  <c r="BK150" i="2"/>
  <c r="J150" i="2" s="1"/>
  <c r="J99" i="2" s="1"/>
  <c r="BF145" i="2"/>
  <c r="BF146" i="2"/>
  <c r="BF154" i="2"/>
  <c r="BF170" i="2"/>
  <c r="BF158" i="2"/>
  <c r="J87" i="2"/>
  <c r="F89" i="2"/>
  <c r="J89" i="2"/>
  <c r="BF126" i="2"/>
  <c r="BF130" i="2"/>
  <c r="BF133" i="2"/>
  <c r="BF137" i="2"/>
  <c r="BF138" i="2"/>
  <c r="BF139" i="2"/>
  <c r="BF141" i="2"/>
  <c r="BF148" i="2"/>
  <c r="BF149" i="2"/>
  <c r="BF151" i="2"/>
  <c r="BF155" i="2"/>
  <c r="BF156" i="2"/>
  <c r="BF157" i="2"/>
  <c r="BF162" i="2"/>
  <c r="J33" i="2"/>
  <c r="AV95" i="1" s="1"/>
  <c r="F33" i="2"/>
  <c r="AZ95" i="1" s="1"/>
  <c r="AZ94" i="1" s="1"/>
  <c r="W32" i="1" s="1"/>
  <c r="F37" i="2"/>
  <c r="BD95" i="1" s="1"/>
  <c r="BD94" i="1" s="1"/>
  <c r="W36" i="1" s="1"/>
  <c r="F35" i="2"/>
  <c r="BB95" i="1" s="1"/>
  <c r="BB94" i="1" s="1"/>
  <c r="W34" i="1" s="1"/>
  <c r="F36" i="2"/>
  <c r="BC95" i="1" s="1"/>
  <c r="BC94" i="1" s="1"/>
  <c r="W35" i="1" s="1"/>
  <c r="T124" i="2" l="1"/>
  <c r="R124" i="2"/>
  <c r="R123" i="2" s="1"/>
  <c r="T123" i="2"/>
  <c r="P124" i="2"/>
  <c r="P123" i="2" s="1"/>
  <c r="AU95" i="1" s="1"/>
  <c r="AU94" i="1" s="1"/>
  <c r="BK124" i="2"/>
  <c r="J124" i="2" s="1"/>
  <c r="J95" i="2" s="1"/>
  <c r="BK152" i="2"/>
  <c r="J152" i="2" s="1"/>
  <c r="J100" i="2" s="1"/>
  <c r="AX94" i="1"/>
  <c r="F34" i="2"/>
  <c r="BA95" i="1" s="1"/>
  <c r="BA94" i="1" s="1"/>
  <c r="W33" i="1" s="1"/>
  <c r="AV94" i="1"/>
  <c r="AK32" i="1" s="1"/>
  <c r="AY94" i="1"/>
  <c r="J34" i="2"/>
  <c r="AW95" i="1" s="1"/>
  <c r="AT95" i="1" s="1"/>
  <c r="BK123" i="2" l="1"/>
  <c r="J123" i="2" s="1"/>
  <c r="J94" i="2" s="1"/>
  <c r="J28" i="2" s="1"/>
  <c r="J30" i="2" s="1"/>
  <c r="AG95" i="1" s="1"/>
  <c r="AG94" i="1" s="1"/>
  <c r="AK26" i="1" s="1"/>
  <c r="AK29" i="1" s="1"/>
  <c r="AW94" i="1"/>
  <c r="AK33" i="1" s="1"/>
  <c r="AK38" i="1" l="1"/>
  <c r="J39" i="2"/>
  <c r="AN95" i="1"/>
  <c r="AG99" i="1"/>
  <c r="J106" i="2"/>
  <c r="AT94" i="1"/>
  <c r="AN94" i="1" s="1"/>
  <c r="AN99" i="1" s="1"/>
</calcChain>
</file>

<file path=xl/sharedStrings.xml><?xml version="1.0" encoding="utf-8"?>
<sst xmlns="http://schemas.openxmlformats.org/spreadsheetml/2006/main" count="747" uniqueCount="215">
  <si>
    <t>Export Komplet</t>
  </si>
  <si>
    <t/>
  </si>
  <si>
    <t>2.0</t>
  </si>
  <si>
    <t>False</t>
  </si>
  <si>
    <t>{32e37fa8-6845-4f64-bc2f-de38df892614}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</si>
  <si>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</si>
  <si>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</si>
  <si>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</si>
  <si>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</si>
  <si>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</si>
  <si>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</si>
  <si>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</si>
  <si>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875</t>
  </si>
  <si>
    <t>Stavba:</t>
  </si>
  <si>
    <t>JKSO:</t>
  </si>
  <si>
    <t>KS:</t>
  </si>
  <si>
    <t>Miesto:</t>
  </si>
  <si>
    <t xml:space="preserve"> </t>
  </si>
  <si>
    <t>Dátum:</t>
  </si>
  <si>
    <t>14. 12. 2022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</si>
  <si>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</si>
  <si>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</si>
  <si>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</si>
  <si>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</si>
  <si>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</si>
  <si>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</si>
  <si>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</si>
  <si>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</si>
  <si>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</si>
  <si>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</si>
  <si>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</si>
  <si>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</si>
  <si>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</si>
  <si>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</si>
  <si>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</si>
  <si>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</si>
  <si>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</si>
  <si>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</si>
  <si>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</si>
  <si>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</si>
  <si>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</si>
  <si>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</si>
  <si>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</si>
  <si>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</si>
  <si>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</si>
  <si>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</si>
  <si>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</si>
  <si>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</si>
  <si>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</si>
  <si>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</si>
  <si>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</si>
  <si>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</si>
  <si>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</si>
  <si>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</si>
  <si>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</si>
  <si>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</si>
  <si>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</si>
  <si>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</si>
  <si>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</si>
  <si>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</si>
  <si>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</si>
  <si>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</si>
  <si>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</si>
  <si>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</si>
  <si>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</si>
  <si>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</si>
  <si>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</si>
  <si>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</si>
  <si>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</si>
  <si>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</si>
  <si>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</si>
  <si>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</si>
  <si>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</si>
  <si>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</si>
  <si>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</si>
  <si>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</si>
  <si>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</si>
  <si>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</si>
  <si>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</si>
  <si>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</si>
  <si>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</si>
  <si>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</si>
  <si>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</si>
  <si>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</si>
  <si>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</si>
  <si>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</si>
  <si>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</si>
  <si>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</si>
  <si>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</si>
  <si>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</si>
  <si>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</si>
  <si>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</si>
  <si>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</si>
  <si>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</si>
  <si>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</si>
  <si>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</si>
  <si>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</si>
  <si>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</si>
  <si>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</si>
  <si>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</si>
  <si>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</si>
  <si>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</si>
  <si>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</si>
  <si>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</si>
  <si>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</si>
  <si>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</si>
  <si>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</si>
  <si>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</si>
  <si>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</si>
  <si>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</si>
  <si>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</si>
  <si>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</si>
  <si>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2</t>
  </si>
  <si>
    <t>Zakladanie</t>
  </si>
  <si>
    <t>14</t>
  </si>
  <si>
    <t>K</t>
  </si>
  <si>
    <t>273362516.S</t>
  </si>
  <si>
    <t>Dodatočné vystužovanie betónových konštrukcií betonárskou oceľovou chemickou injektážnou kotvou, D 16 mm -0.00001t</t>
  </si>
  <si>
    <t>cm</t>
  </si>
  <si>
    <t>4</t>
  </si>
  <si>
    <t>-1383598492</t>
  </si>
  <si>
    <t>VV</t>
  </si>
  <si>
    <t>24*48</t>
  </si>
  <si>
    <t>Súčet</t>
  </si>
  <si>
    <t>3</t>
  </si>
  <si>
    <t>Zvislé a kompletné konštrukcie</t>
  </si>
  <si>
    <t>9</t>
  </si>
  <si>
    <t>330321823.S</t>
  </si>
  <si>
    <t>Príplatok za pohľadový betón stĺpov a pilierov triedy SB 2</t>
  </si>
  <si>
    <t>m2</t>
  </si>
  <si>
    <t>1238284917</t>
  </si>
  <si>
    <t>1,859*2,15*4</t>
  </si>
  <si>
    <t>331321610.S</t>
  </si>
  <si>
    <t>Betón stĺpov a pilierov hranatých, ťahadiel, rámových stojok, vzpier, železový (bez výstuže) tr. C 30/37</t>
  </si>
  <si>
    <t>m3</t>
  </si>
  <si>
    <t>-869507163</t>
  </si>
  <si>
    <t>Piliere</t>
  </si>
  <si>
    <t>0,162*2,15*4</t>
  </si>
  <si>
    <t>331351105.S</t>
  </si>
  <si>
    <t>Debnenie hranatých stĺpov prierezu päť a viacuholníka výšky do 4 m, zhotovenie-dielce</t>
  </si>
  <si>
    <t>-331045460</t>
  </si>
  <si>
    <t>331351106.S</t>
  </si>
  <si>
    <t>Debnenie hranatých stĺpov prierezu päť a viacuholníka výšky do 4 m, odstránenie-dielce</t>
  </si>
  <si>
    <t>-479085122</t>
  </si>
  <si>
    <t>332361821.S</t>
  </si>
  <si>
    <t>Výstuž stĺpov, pilierov, stojok oblých z bet. ocele B500 (10505)</t>
  </si>
  <si>
    <t>t</t>
  </si>
  <si>
    <t>399794819</t>
  </si>
  <si>
    <t>Ostatné konštrukcie a práce-búranie</t>
  </si>
  <si>
    <t>962052314.S</t>
  </si>
  <si>
    <t>Búranie muriva alebo vybúranie otvorov plochy nad 4 m2 železobetonového pilierov,  -2,40000t</t>
  </si>
  <si>
    <t>-450987089</t>
  </si>
  <si>
    <t>0,3*0,5*2,15*4</t>
  </si>
  <si>
    <t>979081111.S</t>
  </si>
  <si>
    <t>Odvoz sutiny a vybúraných hmôt na skládku do 1 km</t>
  </si>
  <si>
    <t>563757402</t>
  </si>
  <si>
    <t>979081121.S</t>
  </si>
  <si>
    <t>Odvoz sutiny a vybúraných hmôt na skládku za každý ďalší 1 km</t>
  </si>
  <si>
    <t>-1862761460</t>
  </si>
  <si>
    <t>3,9*15 'Prepočítané koeficientom množstva</t>
  </si>
  <si>
    <t>979082111.S</t>
  </si>
  <si>
    <t>Vnútrostavenisková doprava sutiny a vybúraných hmôt do 10 m</t>
  </si>
  <si>
    <t>-271999044</t>
  </si>
  <si>
    <t>979089012.S</t>
  </si>
  <si>
    <t>Poplatok za skladovanie - betón, tehly, dlaždice (17 01) ostatné</t>
  </si>
  <si>
    <t>1792610123</t>
  </si>
  <si>
    <t>99</t>
  </si>
  <si>
    <t>Presun hmôt HSV</t>
  </si>
  <si>
    <t>12</t>
  </si>
  <si>
    <t>998011001.S</t>
  </si>
  <si>
    <t>Presun hmôt pre budovy (801, 803, 812), zvislá konštr. z tehál, tvárnic, z kovu výšky do 6 m</t>
  </si>
  <si>
    <t>138820317</t>
  </si>
  <si>
    <t>PSV</t>
  </si>
  <si>
    <t>Práce a dodávky PSV</t>
  </si>
  <si>
    <t>767</t>
  </si>
  <si>
    <t>Konštrukcie doplnkové kovové</t>
  </si>
  <si>
    <t>15</t>
  </si>
  <si>
    <t>767920110.S</t>
  </si>
  <si>
    <t>Montáž vrát a vrátok k oploteniu osadzovaných na stĺpiky murované alebo betónované, do 2 m2</t>
  </si>
  <si>
    <t>ks</t>
  </si>
  <si>
    <t>16</t>
  </si>
  <si>
    <t>-1366446109</t>
  </si>
  <si>
    <t>M</t>
  </si>
  <si>
    <t>553510010540.S1</t>
  </si>
  <si>
    <t>kpl</t>
  </si>
  <si>
    <t>32</t>
  </si>
  <si>
    <t>-977601377</t>
  </si>
  <si>
    <t>767920120.S</t>
  </si>
  <si>
    <t>Montáž vrát a vrátok k oploteniu osadzovaných na stĺpiky murované alebo betónované, 2-4 m2</t>
  </si>
  <si>
    <t>-213887039</t>
  </si>
  <si>
    <t>553510011180.S.1</t>
  </si>
  <si>
    <t>-1253055411</t>
  </si>
  <si>
    <t>767920810.S</t>
  </si>
  <si>
    <t>Demontáž vrát a vrátok na oplotenie s plochou jednotlivo do 2m2,  -0,19200t</t>
  </si>
  <si>
    <t>354257805</t>
  </si>
  <si>
    <t>Bránky D1 a D2</t>
  </si>
  <si>
    <t>1+1</t>
  </si>
  <si>
    <t>767920820.S</t>
  </si>
  <si>
    <t>Demontáž vrát a vrátok na oplotenie s plochou jednotlivo nad 2 do 6 m2,  -0,21000t</t>
  </si>
  <si>
    <t>1385306639</t>
  </si>
  <si>
    <t>Brána dvojkrídlová D3</t>
  </si>
  <si>
    <t>998767201.S</t>
  </si>
  <si>
    <t>Presun hmôt pre kovové stavebné doplnkové konštrukcie v objektoch výšky do 6 m</t>
  </si>
  <si>
    <t>%</t>
  </si>
  <si>
    <t>1069983527</t>
  </si>
  <si>
    <t>Vstupná brána - cintorín Petržalka</t>
  </si>
  <si>
    <t>Ing. Lukáš Beňo</t>
  </si>
  <si>
    <t>Bránka dvojkrídlová, šxv 4,02x1,95 m, úprava pozink, farba RAL, vrátane pántov, kotvenia, klučiek a zámkov, podľa PD</t>
  </si>
  <si>
    <t>Bránka jednokrídlová, šxv 0,9x1,95 m, úprava pozink, farba RAL, vrátane pántov, kotvenia, klučiek a zámkov, podľa PD</t>
  </si>
  <si>
    <t>998767xxx.S</t>
  </si>
  <si>
    <t xml:space="preserve">Demontáž existujúcich základov pod stĺpmi vrátane odkopu zemny </t>
  </si>
  <si>
    <t>Vyhotovenie nových základov 800*800*800 z betónu C25/30 XC2, vrátane výstuže</t>
  </si>
  <si>
    <t>Spätné vyspravenie povrchov okolo pätiek</t>
  </si>
  <si>
    <t>súb</t>
  </si>
  <si>
    <t>Oprava 2 ks poškodených stĺpov pred vstupom                 do Domu smútku - odstránenie poškodenej omietky, vyspravenie podkladu pod sieťku + kleber, fasádna omietka (pôvodnej farby)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</si>
</sst>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4" fontId="25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23" fillId="0" borderId="26" xfId="0" applyFont="1" applyBorder="1" applyAlignment="1" applyProtection="1">
      <alignment horizontal="center" vertical="center"/>
      <protection locked="0"/>
    </xf>
    <xf numFmtId="49" fontId="23" fillId="0" borderId="26" xfId="0" applyNumberFormat="1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left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167" fontId="23" fillId="0" borderId="26" xfId="0" applyNumberFormat="1" applyFont="1" applyBorder="1" applyAlignment="1" applyProtection="1">
      <alignment vertical="center"/>
      <protection locked="0"/>
    </xf>
    <xf numFmtId="4" fontId="23" fillId="0" borderId="26" xfId="0" applyNumberFormat="1" applyFont="1" applyBorder="1" applyAlignment="1" applyProtection="1">
      <alignment vertical="center"/>
      <protection locked="0"/>
    </xf>
    <xf numFmtId="0" fontId="23" fillId="5" borderId="25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vertical="center"/>
    </xf>
    <xf numFmtId="0" fontId="23" fillId="5" borderId="25" xfId="0" applyFont="1" applyFill="1" applyBorder="1" applyAlignment="1" applyProtection="1">
      <alignment horizontal="center" vertical="center" wrapText="1"/>
      <protection locked="0"/>
    </xf>
    <xf numFmtId="2" fontId="23" fillId="5" borderId="25" xfId="0" applyNumberFormat="1" applyFon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11" workbookViewId="0">
      <selection activeCell="S10" sqref="S1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6" t="s">
        <v>6</v>
      </c>
      <c r="BT2" s="16" t="s">
        <v>7</v>
      </c>
    </row>
    <row r="3" spans="1:74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200" t="s">
        <v>12</v>
      </c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19"/>
      <c r="BS5" s="16" t="s">
        <v>6</v>
      </c>
    </row>
    <row r="6" spans="1:74" ht="36.9" customHeight="1">
      <c r="B6" s="19"/>
      <c r="D6" s="24" t="s">
        <v>13</v>
      </c>
      <c r="K6" s="201" t="s">
        <v>205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19"/>
      <c r="BS6" s="16" t="s">
        <v>6</v>
      </c>
    </row>
    <row r="7" spans="1:74" ht="12" customHeight="1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16</v>
      </c>
      <c r="K8" s="23" t="s">
        <v>17</v>
      </c>
      <c r="AK8" s="25" t="s">
        <v>18</v>
      </c>
      <c r="AN8" s="23" t="s">
        <v>19</v>
      </c>
      <c r="AR8" s="19"/>
      <c r="BS8" s="16" t="s">
        <v>6</v>
      </c>
    </row>
    <row r="9" spans="1:74" ht="14.4" customHeight="1">
      <c r="B9" s="19"/>
      <c r="AR9" s="19"/>
      <c r="BS9" s="16" t="s">
        <v>6</v>
      </c>
    </row>
    <row r="10" spans="1:74" ht="12" customHeight="1">
      <c r="B10" s="19"/>
      <c r="D10" s="25" t="s">
        <v>20</v>
      </c>
      <c r="AK10" s="25" t="s">
        <v>21</v>
      </c>
      <c r="AN10" s="23" t="s">
        <v>1</v>
      </c>
      <c r="AR10" s="19"/>
      <c r="BS10" s="16" t="s">
        <v>6</v>
      </c>
    </row>
    <row r="11" spans="1:74" ht="18.45" customHeight="1">
      <c r="B11" s="19"/>
      <c r="E11" s="23" t="s">
        <v>17</v>
      </c>
      <c r="AK11" s="25" t="s">
        <v>22</v>
      </c>
      <c r="AN11" s="23" t="s">
        <v>1</v>
      </c>
      <c r="AR11" s="19"/>
      <c r="BS11" s="16" t="s">
        <v>6</v>
      </c>
    </row>
    <row r="12" spans="1:74" ht="6.9" customHeight="1">
      <c r="B12" s="19"/>
      <c r="AR12" s="19"/>
      <c r="BS12" s="16" t="s">
        <v>6</v>
      </c>
    </row>
    <row r="13" spans="1:74" ht="12" customHeight="1">
      <c r="B13" s="19"/>
      <c r="D13" s="25" t="s">
        <v>23</v>
      </c>
      <c r="AK13" s="25" t="s">
        <v>21</v>
      </c>
      <c r="AN13" s="23"/>
      <c r="AR13" s="19"/>
      <c r="BS13" s="16" t="s">
        <v>6</v>
      </c>
    </row>
    <row r="14" spans="1:74" ht="13.2">
      <c r="B14" s="19"/>
      <c r="E14" s="23"/>
      <c r="AK14" s="25" t="s">
        <v>22</v>
      </c>
      <c r="AN14" s="23"/>
      <c r="AR14" s="19"/>
      <c r="BS14" s="16" t="s">
        <v>6</v>
      </c>
    </row>
    <row r="15" spans="1:74" ht="6.9" customHeight="1">
      <c r="B15" s="19"/>
      <c r="AR15" s="19"/>
      <c r="BS15" s="16" t="s">
        <v>3</v>
      </c>
    </row>
    <row r="16" spans="1:74" ht="12" customHeight="1">
      <c r="B16" s="19"/>
      <c r="D16" s="25" t="s">
        <v>24</v>
      </c>
      <c r="AK16" s="25" t="s">
        <v>21</v>
      </c>
      <c r="AN16" s="23" t="s">
        <v>1</v>
      </c>
      <c r="AR16" s="19"/>
      <c r="BS16" s="16" t="s">
        <v>3</v>
      </c>
    </row>
    <row r="17" spans="2:71" ht="18.45" customHeight="1">
      <c r="B17" s="19"/>
      <c r="E17" s="23" t="s">
        <v>17</v>
      </c>
      <c r="AK17" s="25" t="s">
        <v>22</v>
      </c>
      <c r="AN17" s="23" t="s">
        <v>1</v>
      </c>
      <c r="AR17" s="19"/>
      <c r="BS17" s="16" t="s">
        <v>25</v>
      </c>
    </row>
    <row r="18" spans="2:71" ht="6.9" customHeight="1">
      <c r="B18" s="19"/>
      <c r="AR18" s="19"/>
      <c r="BS18" s="16" t="s">
        <v>6</v>
      </c>
    </row>
    <row r="19" spans="2:71" ht="12" customHeight="1">
      <c r="B19" s="19"/>
      <c r="D19" s="25" t="s">
        <v>26</v>
      </c>
      <c r="AK19" s="25" t="s">
        <v>21</v>
      </c>
      <c r="AN19" s="23" t="s">
        <v>1</v>
      </c>
      <c r="AR19" s="19"/>
      <c r="BS19" s="16" t="s">
        <v>6</v>
      </c>
    </row>
    <row r="20" spans="2:71" ht="18.45" customHeight="1">
      <c r="B20" s="19"/>
      <c r="E20" s="23" t="s">
        <v>206</v>
      </c>
      <c r="AK20" s="25" t="s">
        <v>22</v>
      </c>
      <c r="AN20" s="23" t="s">
        <v>1</v>
      </c>
      <c r="AR20" s="19"/>
      <c r="BS20" s="16" t="s">
        <v>25</v>
      </c>
    </row>
    <row r="21" spans="2:71" ht="6.9" customHeight="1">
      <c r="B21" s="19"/>
      <c r="AR21" s="19"/>
    </row>
    <row r="22" spans="2:71" ht="12" customHeight="1">
      <c r="B22" s="19"/>
      <c r="D22" s="25" t="s">
        <v>27</v>
      </c>
      <c r="AR22" s="19"/>
    </row>
    <row r="23" spans="2:71" ht="16.5" customHeight="1">
      <c r="B23" s="19"/>
      <c r="E23" s="202" t="s">
        <v>1</v>
      </c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R23" s="19"/>
    </row>
    <row r="24" spans="2:71" ht="6.9" customHeight="1">
      <c r="B24" s="19"/>
      <c r="AR24" s="19"/>
    </row>
    <row r="25" spans="2:71" ht="6.9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ht="14.4" customHeight="1">
      <c r="B26" s="19"/>
      <c r="D26" s="28" t="s">
        <v>28</v>
      </c>
      <c r="AK26" s="203">
        <f>ROUND(AG94,2)</f>
        <v>0</v>
      </c>
      <c r="AL26" s="195"/>
      <c r="AM26" s="195"/>
      <c r="AN26" s="195"/>
      <c r="AO26" s="195"/>
      <c r="AR26" s="19"/>
    </row>
    <row r="27" spans="2:71" ht="14.4" customHeight="1">
      <c r="B27" s="19"/>
      <c r="D27" s="28" t="s">
        <v>29</v>
      </c>
      <c r="AK27" s="203">
        <f>ROUND(AG97, 2)</f>
        <v>0</v>
      </c>
      <c r="AL27" s="203"/>
      <c r="AM27" s="203"/>
      <c r="AN27" s="203"/>
      <c r="AO27" s="203"/>
      <c r="AR27" s="19"/>
    </row>
    <row r="28" spans="2:71" s="1" customFormat="1" ht="6.9" customHeight="1">
      <c r="B28" s="30"/>
      <c r="AR28" s="30"/>
    </row>
    <row r="29" spans="2:71" s="1" customFormat="1" ht="25.95" customHeight="1">
      <c r="B29" s="30"/>
      <c r="D29" s="31" t="s">
        <v>30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198">
        <f>ROUND(AK26 + AK27, 2)</f>
        <v>0</v>
      </c>
      <c r="AL29" s="199"/>
      <c r="AM29" s="199"/>
      <c r="AN29" s="199"/>
      <c r="AO29" s="199"/>
      <c r="AR29" s="30"/>
    </row>
    <row r="30" spans="2:71" s="1" customFormat="1" ht="6.9" customHeight="1">
      <c r="B30" s="30"/>
      <c r="AR30" s="30"/>
    </row>
    <row r="31" spans="2:71" s="1" customFormat="1" ht="13.2">
      <c r="B31" s="30"/>
      <c r="L31" s="230" t="s">
        <v>31</v>
      </c>
      <c r="M31" s="230"/>
      <c r="N31" s="230"/>
      <c r="O31" s="230"/>
      <c r="P31" s="230"/>
      <c r="W31" s="230" t="s">
        <v>32</v>
      </c>
      <c r="X31" s="230"/>
      <c r="Y31" s="230"/>
      <c r="Z31" s="230"/>
      <c r="AA31" s="230"/>
      <c r="AB31" s="230"/>
      <c r="AC31" s="230"/>
      <c r="AD31" s="230"/>
      <c r="AE31" s="230"/>
      <c r="AK31" s="230" t="s">
        <v>33</v>
      </c>
      <c r="AL31" s="230"/>
      <c r="AM31" s="230"/>
      <c r="AN31" s="230"/>
      <c r="AO31" s="230"/>
      <c r="AR31" s="30"/>
    </row>
    <row r="32" spans="2:71" s="2" customFormat="1" ht="14.4" customHeight="1">
      <c r="B32" s="34"/>
      <c r="D32" s="25" t="s">
        <v>34</v>
      </c>
      <c r="F32" s="35" t="s">
        <v>35</v>
      </c>
      <c r="L32" s="229">
        <v>0.2</v>
      </c>
      <c r="M32" s="228"/>
      <c r="N32" s="228"/>
      <c r="O32" s="228"/>
      <c r="P32" s="228"/>
      <c r="Q32" s="36"/>
      <c r="R32" s="36"/>
      <c r="S32" s="36"/>
      <c r="T32" s="36"/>
      <c r="U32" s="36"/>
      <c r="V32" s="36"/>
      <c r="W32" s="227">
        <f>ROUND(AZ94 + SUM(CD97), 2)</f>
        <v>0</v>
      </c>
      <c r="X32" s="228"/>
      <c r="Y32" s="228"/>
      <c r="Z32" s="228"/>
      <c r="AA32" s="228"/>
      <c r="AB32" s="228"/>
      <c r="AC32" s="228"/>
      <c r="AD32" s="228"/>
      <c r="AE32" s="228"/>
      <c r="AF32" s="36"/>
      <c r="AG32" s="36"/>
      <c r="AH32" s="36"/>
      <c r="AI32" s="36"/>
      <c r="AJ32" s="36"/>
      <c r="AK32" s="227">
        <f>ROUND(AV94 + SUM(BY97), 2)</f>
        <v>0</v>
      </c>
      <c r="AL32" s="228"/>
      <c r="AM32" s="228"/>
      <c r="AN32" s="228"/>
      <c r="AO32" s="228"/>
      <c r="AP32" s="36"/>
      <c r="AQ32" s="36"/>
      <c r="AR32" s="37"/>
      <c r="AS32" s="36"/>
      <c r="AT32" s="36"/>
      <c r="AU32" s="36"/>
      <c r="AV32" s="36"/>
      <c r="AW32" s="36"/>
      <c r="AX32" s="36"/>
      <c r="AY32" s="36"/>
      <c r="AZ32" s="36"/>
    </row>
    <row r="33" spans="2:52" s="2" customFormat="1" ht="14.4" customHeight="1">
      <c r="B33" s="34"/>
      <c r="F33" s="35" t="s">
        <v>36</v>
      </c>
      <c r="L33" s="226">
        <v>0.2</v>
      </c>
      <c r="M33" s="225"/>
      <c r="N33" s="225"/>
      <c r="O33" s="225"/>
      <c r="P33" s="225"/>
      <c r="W33" s="224">
        <f>ROUND(BA94 + SUM(CE97), 2)</f>
        <v>0</v>
      </c>
      <c r="X33" s="225"/>
      <c r="Y33" s="225"/>
      <c r="Z33" s="225"/>
      <c r="AA33" s="225"/>
      <c r="AB33" s="225"/>
      <c r="AC33" s="225"/>
      <c r="AD33" s="225"/>
      <c r="AE33" s="225"/>
      <c r="AK33" s="224">
        <f>ROUND(AW94 + SUM(BZ97), 2)</f>
        <v>0</v>
      </c>
      <c r="AL33" s="225"/>
      <c r="AM33" s="225"/>
      <c r="AN33" s="225"/>
      <c r="AO33" s="225"/>
      <c r="AR33" s="34"/>
    </row>
    <row r="34" spans="2:52" s="2" customFormat="1" ht="14.4" hidden="1" customHeight="1">
      <c r="B34" s="34"/>
      <c r="F34" s="25" t="s">
        <v>37</v>
      </c>
      <c r="L34" s="226">
        <v>0.2</v>
      </c>
      <c r="M34" s="225"/>
      <c r="N34" s="225"/>
      <c r="O34" s="225"/>
      <c r="P34" s="225"/>
      <c r="W34" s="224">
        <f>ROUND(BB94 + SUM(CF97), 2)</f>
        <v>0</v>
      </c>
      <c r="X34" s="225"/>
      <c r="Y34" s="225"/>
      <c r="Z34" s="225"/>
      <c r="AA34" s="225"/>
      <c r="AB34" s="225"/>
      <c r="AC34" s="225"/>
      <c r="AD34" s="225"/>
      <c r="AE34" s="225"/>
      <c r="AK34" s="224">
        <v>0</v>
      </c>
      <c r="AL34" s="225"/>
      <c r="AM34" s="225"/>
      <c r="AN34" s="225"/>
      <c r="AO34" s="225"/>
      <c r="AR34" s="34"/>
    </row>
    <row r="35" spans="2:52" s="2" customFormat="1" ht="14.4" hidden="1" customHeight="1">
      <c r="B35" s="34"/>
      <c r="F35" s="25" t="s">
        <v>38</v>
      </c>
      <c r="L35" s="226">
        <v>0.2</v>
      </c>
      <c r="M35" s="225"/>
      <c r="N35" s="225"/>
      <c r="O35" s="225"/>
      <c r="P35" s="225"/>
      <c r="W35" s="224">
        <f>ROUND(BC94 + SUM(CG97), 2)</f>
        <v>0</v>
      </c>
      <c r="X35" s="225"/>
      <c r="Y35" s="225"/>
      <c r="Z35" s="225"/>
      <c r="AA35" s="225"/>
      <c r="AB35" s="225"/>
      <c r="AC35" s="225"/>
      <c r="AD35" s="225"/>
      <c r="AE35" s="225"/>
      <c r="AK35" s="224">
        <v>0</v>
      </c>
      <c r="AL35" s="225"/>
      <c r="AM35" s="225"/>
      <c r="AN35" s="225"/>
      <c r="AO35" s="225"/>
      <c r="AR35" s="34"/>
    </row>
    <row r="36" spans="2:52" s="2" customFormat="1" ht="14.4" hidden="1" customHeight="1">
      <c r="B36" s="34"/>
      <c r="F36" s="35" t="s">
        <v>39</v>
      </c>
      <c r="L36" s="229">
        <v>0</v>
      </c>
      <c r="M36" s="228"/>
      <c r="N36" s="228"/>
      <c r="O36" s="228"/>
      <c r="P36" s="228"/>
      <c r="Q36" s="36"/>
      <c r="R36" s="36"/>
      <c r="S36" s="36"/>
      <c r="T36" s="36"/>
      <c r="U36" s="36"/>
      <c r="V36" s="36"/>
      <c r="W36" s="227">
        <f>ROUND(BD94 + SUM(CH97), 2)</f>
        <v>0</v>
      </c>
      <c r="X36" s="228"/>
      <c r="Y36" s="228"/>
      <c r="Z36" s="228"/>
      <c r="AA36" s="228"/>
      <c r="AB36" s="228"/>
      <c r="AC36" s="228"/>
      <c r="AD36" s="228"/>
      <c r="AE36" s="228"/>
      <c r="AF36" s="36"/>
      <c r="AG36" s="36"/>
      <c r="AH36" s="36"/>
      <c r="AI36" s="36"/>
      <c r="AJ36" s="36"/>
      <c r="AK36" s="227">
        <v>0</v>
      </c>
      <c r="AL36" s="228"/>
      <c r="AM36" s="228"/>
      <c r="AN36" s="228"/>
      <c r="AO36" s="228"/>
      <c r="AP36" s="36"/>
      <c r="AQ36" s="36"/>
      <c r="AR36" s="37"/>
      <c r="AS36" s="36"/>
      <c r="AT36" s="36"/>
      <c r="AU36" s="36"/>
      <c r="AV36" s="36"/>
      <c r="AW36" s="36"/>
      <c r="AX36" s="36"/>
      <c r="AY36" s="36"/>
      <c r="AZ36" s="36"/>
    </row>
    <row r="37" spans="2:52" s="1" customFormat="1" ht="6.9" customHeight="1">
      <c r="B37" s="30"/>
      <c r="AR37" s="30"/>
    </row>
    <row r="38" spans="2:52" s="1" customFormat="1" ht="25.95" customHeight="1">
      <c r="B38" s="30"/>
      <c r="C38" s="38"/>
      <c r="D38" s="39" t="s">
        <v>40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41</v>
      </c>
      <c r="U38" s="40"/>
      <c r="V38" s="40"/>
      <c r="W38" s="40"/>
      <c r="X38" s="217" t="s">
        <v>42</v>
      </c>
      <c r="Y38" s="218"/>
      <c r="Z38" s="218"/>
      <c r="AA38" s="218"/>
      <c r="AB38" s="218"/>
      <c r="AC38" s="40"/>
      <c r="AD38" s="40"/>
      <c r="AE38" s="40"/>
      <c r="AF38" s="40"/>
      <c r="AG38" s="40"/>
      <c r="AH38" s="40"/>
      <c r="AI38" s="40"/>
      <c r="AJ38" s="40"/>
      <c r="AK38" s="219">
        <f>SUM(AK29:AK36)</f>
        <v>0</v>
      </c>
      <c r="AL38" s="218"/>
      <c r="AM38" s="218"/>
      <c r="AN38" s="218"/>
      <c r="AO38" s="220"/>
      <c r="AP38" s="38"/>
      <c r="AQ38" s="38"/>
      <c r="AR38" s="30"/>
    </row>
    <row r="39" spans="2:52" s="1" customFormat="1" ht="6.9" customHeight="1">
      <c r="B39" s="30"/>
      <c r="AR39" s="30"/>
    </row>
    <row r="40" spans="2:52" s="1" customFormat="1" ht="14.4" customHeight="1">
      <c r="B40" s="30"/>
      <c r="AR40" s="30"/>
    </row>
    <row r="41" spans="2:52" ht="14.4" customHeight="1">
      <c r="B41" s="19"/>
      <c r="AR41" s="19"/>
    </row>
    <row r="42" spans="2:52" ht="14.4" customHeight="1">
      <c r="B42" s="19"/>
      <c r="AR42" s="19"/>
    </row>
    <row r="43" spans="2:52" ht="14.4" customHeight="1">
      <c r="B43" s="19"/>
      <c r="AR43" s="19"/>
    </row>
    <row r="44" spans="2:52" ht="14.4" customHeight="1">
      <c r="B44" s="19"/>
      <c r="AR44" s="19"/>
    </row>
    <row r="45" spans="2:52" ht="14.4" customHeight="1">
      <c r="B45" s="19"/>
      <c r="AR45" s="19"/>
    </row>
    <row r="46" spans="2:52" ht="14.4" customHeight="1">
      <c r="B46" s="19"/>
      <c r="AR46" s="19"/>
    </row>
    <row r="47" spans="2:52" ht="14.4" customHeight="1">
      <c r="B47" s="19"/>
      <c r="AR47" s="19"/>
    </row>
    <row r="48" spans="2:52" ht="14.4" customHeight="1">
      <c r="B48" s="19"/>
      <c r="AR48" s="19"/>
    </row>
    <row r="49" spans="2:44" s="1" customFormat="1" ht="14.4" customHeight="1">
      <c r="B49" s="30"/>
      <c r="D49" s="42" t="s">
        <v>43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44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3.2">
      <c r="B60" s="30"/>
      <c r="D60" s="44" t="s">
        <v>45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46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45</v>
      </c>
      <c r="AI60" s="32"/>
      <c r="AJ60" s="32"/>
      <c r="AK60" s="32"/>
      <c r="AL60" s="32"/>
      <c r="AM60" s="44" t="s">
        <v>46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3.2">
      <c r="B64" s="30"/>
      <c r="D64" s="42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48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3.2">
      <c r="B75" s="30"/>
      <c r="D75" s="44" t="s">
        <v>45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46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45</v>
      </c>
      <c r="AI75" s="32"/>
      <c r="AJ75" s="32"/>
      <c r="AK75" s="32"/>
      <c r="AL75" s="32"/>
      <c r="AM75" s="44" t="s">
        <v>46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0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0" s="1" customFormat="1" ht="24.9" customHeight="1">
      <c r="B82" s="30"/>
      <c r="C82" s="20" t="s">
        <v>49</v>
      </c>
      <c r="AR82" s="30"/>
    </row>
    <row r="83" spans="1:90" s="1" customFormat="1" ht="6.9" customHeight="1">
      <c r="B83" s="30"/>
      <c r="AR83" s="30"/>
    </row>
    <row r="84" spans="1:90" s="3" customFormat="1" ht="12" customHeight="1">
      <c r="B84" s="49"/>
      <c r="C84" s="25" t="s">
        <v>11</v>
      </c>
      <c r="L84" s="3" t="str">
        <f>K5</f>
        <v>875</v>
      </c>
      <c r="AR84" s="49"/>
    </row>
    <row r="85" spans="1:90" s="4" customFormat="1" ht="36.9" customHeight="1">
      <c r="B85" s="50"/>
      <c r="C85" s="51" t="s">
        <v>13</v>
      </c>
      <c r="L85" s="221" t="str">
        <f>K6</f>
        <v>Vstupná brána - cintorín Petržalka</v>
      </c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R85" s="50"/>
    </row>
    <row r="86" spans="1:90" s="1" customFormat="1" ht="6.9" customHeight="1">
      <c r="B86" s="30"/>
      <c r="AR86" s="30"/>
    </row>
    <row r="87" spans="1:90" s="1" customFormat="1" ht="12" customHeight="1">
      <c r="B87" s="30"/>
      <c r="C87" s="25" t="s">
        <v>16</v>
      </c>
      <c r="L87" s="52" t="str">
        <f>IF(K8="","",K8)</f>
        <v xml:space="preserve"> </v>
      </c>
      <c r="AI87" s="25" t="s">
        <v>18</v>
      </c>
      <c r="AM87" s="223" t="str">
        <f>IF(AN8= "","",AN8)</f>
        <v>14. 12. 2022</v>
      </c>
      <c r="AN87" s="223"/>
      <c r="AR87" s="30"/>
    </row>
    <row r="88" spans="1:90" s="1" customFormat="1" ht="6.9" customHeight="1">
      <c r="B88" s="30"/>
      <c r="AR88" s="30"/>
    </row>
    <row r="89" spans="1:90" s="1" customFormat="1" ht="15.15" customHeight="1">
      <c r="B89" s="30"/>
      <c r="C89" s="25" t="s">
        <v>20</v>
      </c>
      <c r="L89" s="3" t="str">
        <f>IF(E11= "","",E11)</f>
        <v xml:space="preserve"> </v>
      </c>
      <c r="AI89" s="25" t="s">
        <v>24</v>
      </c>
      <c r="AM89" s="210" t="str">
        <f>IF(E17="","",E17)</f>
        <v xml:space="preserve"> </v>
      </c>
      <c r="AN89" s="211"/>
      <c r="AO89" s="211"/>
      <c r="AP89" s="211"/>
      <c r="AR89" s="30"/>
      <c r="AS89" s="206" t="s">
        <v>50</v>
      </c>
      <c r="AT89" s="207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0" s="1" customFormat="1" ht="15.15" customHeight="1">
      <c r="B90" s="30"/>
      <c r="C90" s="25" t="s">
        <v>23</v>
      </c>
      <c r="L90" s="3" t="str">
        <f>IF(E14="","",E14)</f>
        <v/>
      </c>
      <c r="AI90" s="25" t="s">
        <v>26</v>
      </c>
      <c r="AM90" s="210" t="str">
        <f>IF(E20="","",E20)</f>
        <v>Ing. Lukáš Beňo</v>
      </c>
      <c r="AN90" s="211"/>
      <c r="AO90" s="211"/>
      <c r="AP90" s="211"/>
      <c r="AR90" s="30"/>
      <c r="AS90" s="208"/>
      <c r="AT90" s="209"/>
      <c r="BD90" s="57"/>
    </row>
    <row r="91" spans="1:90" s="1" customFormat="1" ht="10.95" customHeight="1">
      <c r="B91" s="30"/>
      <c r="AR91" s="30"/>
      <c r="AS91" s="208"/>
      <c r="AT91" s="209"/>
      <c r="BD91" s="57"/>
    </row>
    <row r="92" spans="1:90" s="1" customFormat="1" ht="29.25" customHeight="1">
      <c r="B92" s="30"/>
      <c r="C92" s="212" t="s">
        <v>51</v>
      </c>
      <c r="D92" s="213"/>
      <c r="E92" s="213"/>
      <c r="F92" s="213"/>
      <c r="G92" s="213"/>
      <c r="H92" s="58"/>
      <c r="I92" s="214" t="s">
        <v>52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53</v>
      </c>
      <c r="AH92" s="213"/>
      <c r="AI92" s="213"/>
      <c r="AJ92" s="213"/>
      <c r="AK92" s="213"/>
      <c r="AL92" s="213"/>
      <c r="AM92" s="213"/>
      <c r="AN92" s="214" t="s">
        <v>54</v>
      </c>
      <c r="AO92" s="213"/>
      <c r="AP92" s="216"/>
      <c r="AQ92" s="59" t="s">
        <v>55</v>
      </c>
      <c r="AR92" s="30"/>
      <c r="AS92" s="60" t="s">
        <v>56</v>
      </c>
      <c r="AT92" s="61" t="s">
        <v>57</v>
      </c>
      <c r="AU92" s="61" t="s">
        <v>58</v>
      </c>
      <c r="AV92" s="61" t="s">
        <v>59</v>
      </c>
      <c r="AW92" s="61" t="s">
        <v>60</v>
      </c>
      <c r="AX92" s="61" t="s">
        <v>61</v>
      </c>
      <c r="AY92" s="61" t="s">
        <v>62</v>
      </c>
      <c r="AZ92" s="61" t="s">
        <v>63</v>
      </c>
      <c r="BA92" s="61" t="s">
        <v>64</v>
      </c>
      <c r="BB92" s="61" t="s">
        <v>65</v>
      </c>
      <c r="BC92" s="61" t="s">
        <v>66</v>
      </c>
      <c r="BD92" s="62" t="s">
        <v>67</v>
      </c>
    </row>
    <row r="93" spans="1:90" s="1" customFormat="1" ht="10.95" customHeight="1">
      <c r="B93" s="30"/>
      <c r="AR93" s="30"/>
      <c r="AS93" s="63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0" s="5" customFormat="1" ht="32.4" customHeight="1">
      <c r="B94" s="64"/>
      <c r="C94" s="65" t="s">
        <v>68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205">
        <f>ROUND(AG95,2)</f>
        <v>0</v>
      </c>
      <c r="AH94" s="205"/>
      <c r="AI94" s="205"/>
      <c r="AJ94" s="205"/>
      <c r="AK94" s="205"/>
      <c r="AL94" s="205"/>
      <c r="AM94" s="205"/>
      <c r="AN94" s="192">
        <f>SUM(AG94,AT94)</f>
        <v>0</v>
      </c>
      <c r="AO94" s="192"/>
      <c r="AP94" s="192"/>
      <c r="AQ94" s="68" t="s">
        <v>1</v>
      </c>
      <c r="AR94" s="64"/>
      <c r="AS94" s="69">
        <f>ROUND(AS95,2)</f>
        <v>0</v>
      </c>
      <c r="AT94" s="70">
        <f>ROUND(SUM(AV94:AW94),2)</f>
        <v>0</v>
      </c>
      <c r="AU94" s="71">
        <f>ROUND(AU95,5)</f>
        <v>105.15966</v>
      </c>
      <c r="AV94" s="70">
        <f>ROUND(AZ94*L32,2)</f>
        <v>0</v>
      </c>
      <c r="AW94" s="70">
        <f>ROUND(BA94*L33,2)</f>
        <v>0</v>
      </c>
      <c r="AX94" s="70">
        <f>ROUND(BB94*L32,2)</f>
        <v>0</v>
      </c>
      <c r="AY94" s="70">
        <f>ROUND(BC94*L33,2)</f>
        <v>0</v>
      </c>
      <c r="AZ94" s="70">
        <f>ROUND(AZ95,2)</f>
        <v>0</v>
      </c>
      <c r="BA94" s="70">
        <f>ROUND(BA95,2)</f>
        <v>0</v>
      </c>
      <c r="BB94" s="70">
        <f>ROUND(BB95,2)</f>
        <v>0</v>
      </c>
      <c r="BC94" s="70">
        <f>ROUND(BC95,2)</f>
        <v>0</v>
      </c>
      <c r="BD94" s="72">
        <f>ROUND(BD95,2)</f>
        <v>0</v>
      </c>
      <c r="BS94" s="73" t="s">
        <v>69</v>
      </c>
      <c r="BT94" s="73" t="s">
        <v>70</v>
      </c>
      <c r="BV94" s="73" t="s">
        <v>71</v>
      </c>
      <c r="BW94" s="73" t="s">
        <v>4</v>
      </c>
      <c r="BX94" s="73" t="s">
        <v>72</v>
      </c>
      <c r="CL94" s="73" t="s">
        <v>1</v>
      </c>
    </row>
    <row r="95" spans="1:90" s="6" customFormat="1" ht="24.75" customHeight="1">
      <c r="A95" s="74" t="s">
        <v>73</v>
      </c>
      <c r="B95" s="75"/>
      <c r="C95" s="76"/>
      <c r="D95" s="204" t="s">
        <v>12</v>
      </c>
      <c r="E95" s="204"/>
      <c r="F95" s="204"/>
      <c r="G95" s="204"/>
      <c r="H95" s="204"/>
      <c r="I95" s="77"/>
      <c r="J95" s="204" t="s">
        <v>205</v>
      </c>
      <c r="K95" s="204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204"/>
      <c r="AE95" s="204"/>
      <c r="AF95" s="204"/>
      <c r="AG95" s="196">
        <f>'875 - Vstupná brána'!J30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8" t="s">
        <v>74</v>
      </c>
      <c r="AR95" s="75"/>
      <c r="AS95" s="79">
        <v>0</v>
      </c>
      <c r="AT95" s="80">
        <f>ROUND(SUM(AV95:AW95),2)</f>
        <v>0</v>
      </c>
      <c r="AU95" s="81">
        <f>'875 - Vstupná brána'!P123</f>
        <v>105.15965767999998</v>
      </c>
      <c r="AV95" s="80">
        <f>'875 - Vstupná brána'!J33</f>
        <v>0</v>
      </c>
      <c r="AW95" s="80">
        <f>'875 - Vstupná brána'!J34</f>
        <v>0</v>
      </c>
      <c r="AX95" s="80">
        <f>'875 - Vstupná brána'!J35</f>
        <v>0</v>
      </c>
      <c r="AY95" s="80">
        <f>'875 - Vstupná brána'!J36</f>
        <v>0</v>
      </c>
      <c r="AZ95" s="80">
        <f>'875 - Vstupná brána'!F33</f>
        <v>0</v>
      </c>
      <c r="BA95" s="80">
        <f>'875 - Vstupná brána'!F34</f>
        <v>0</v>
      </c>
      <c r="BB95" s="80">
        <f>'875 - Vstupná brána'!F35</f>
        <v>0</v>
      </c>
      <c r="BC95" s="80">
        <f>'875 - Vstupná brána'!F36</f>
        <v>0</v>
      </c>
      <c r="BD95" s="82">
        <f>'875 - Vstupná brána'!F37</f>
        <v>0</v>
      </c>
      <c r="BT95" s="83" t="s">
        <v>75</v>
      </c>
      <c r="BU95" s="83" t="s">
        <v>76</v>
      </c>
      <c r="BV95" s="83" t="s">
        <v>71</v>
      </c>
      <c r="BW95" s="83" t="s">
        <v>4</v>
      </c>
      <c r="BX95" s="83" t="s">
        <v>72</v>
      </c>
      <c r="CL95" s="83" t="s">
        <v>1</v>
      </c>
    </row>
    <row r="96" spans="1:90">
      <c r="B96" s="19"/>
      <c r="AR96" s="19"/>
    </row>
    <row r="97" spans="2:48" s="1" customFormat="1" ht="30" customHeight="1">
      <c r="B97" s="30"/>
      <c r="C97" s="65" t="s">
        <v>77</v>
      </c>
      <c r="AG97" s="192">
        <v>0</v>
      </c>
      <c r="AH97" s="192"/>
      <c r="AI97" s="192"/>
      <c r="AJ97" s="192"/>
      <c r="AK97" s="192"/>
      <c r="AL97" s="192"/>
      <c r="AM97" s="192"/>
      <c r="AN97" s="192">
        <v>0</v>
      </c>
      <c r="AO97" s="192"/>
      <c r="AP97" s="192"/>
      <c r="AQ97" s="84"/>
      <c r="AR97" s="30"/>
      <c r="AS97" s="60" t="s">
        <v>78</v>
      </c>
      <c r="AT97" s="61" t="s">
        <v>79</v>
      </c>
      <c r="AU97" s="61" t="s">
        <v>34</v>
      </c>
      <c r="AV97" s="62" t="s">
        <v>57</v>
      </c>
    </row>
    <row r="98" spans="2:48" s="1" customFormat="1" ht="10.95" customHeight="1">
      <c r="B98" s="30"/>
      <c r="AR98" s="30"/>
    </row>
    <row r="99" spans="2:48" s="1" customFormat="1" ht="30" customHeight="1">
      <c r="B99" s="30"/>
      <c r="C99" s="85" t="s">
        <v>80</v>
      </c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6"/>
      <c r="X99" s="86"/>
      <c r="Y99" s="86"/>
      <c r="Z99" s="86"/>
      <c r="AA99" s="86"/>
      <c r="AB99" s="86"/>
      <c r="AC99" s="86"/>
      <c r="AD99" s="86"/>
      <c r="AE99" s="86"/>
      <c r="AF99" s="86"/>
      <c r="AG99" s="193">
        <f>ROUND(AG94 + AG97, 2)</f>
        <v>0</v>
      </c>
      <c r="AH99" s="193"/>
      <c r="AI99" s="193"/>
      <c r="AJ99" s="193"/>
      <c r="AK99" s="193"/>
      <c r="AL99" s="193"/>
      <c r="AM99" s="193"/>
      <c r="AN99" s="193">
        <f>ROUND(AN94 + AN97, 2)</f>
        <v>0</v>
      </c>
      <c r="AO99" s="193"/>
      <c r="AP99" s="193"/>
      <c r="AQ99" s="86"/>
      <c r="AR99" s="30"/>
    </row>
    <row r="100" spans="2:48" s="1" customFormat="1" ht="6.9" customHeight="1"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30"/>
    </row>
  </sheetData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J85"/>
    <mergeCell ref="AM87:AN87"/>
    <mergeCell ref="AM89:AP89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J5"/>
    <mergeCell ref="K6:AJ6"/>
    <mergeCell ref="E23:AN23"/>
    <mergeCell ref="AK26:AO26"/>
    <mergeCell ref="AK27:AO27"/>
    <mergeCell ref="D95:H95"/>
    <mergeCell ref="J95:AF95"/>
    <mergeCell ref="AG94:AM94"/>
  </mergeCells>
  <hyperlinks>
    <hyperlink ref="A95" location="'875 - Rekonštrukcia vstup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1"/>
  <sheetViews>
    <sheetView showGridLines="0" tabSelected="1" workbookViewId="0">
      <selection activeCell="X2" sqref="X2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6" t="s">
        <v>4</v>
      </c>
    </row>
    <row r="3" spans="2:46" ht="6.9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70</v>
      </c>
    </row>
    <row r="4" spans="2:46" ht="24.9" customHeight="1">
      <c r="B4" s="19"/>
      <c r="D4" s="20" t="s">
        <v>81</v>
      </c>
      <c r="L4" s="19"/>
      <c r="M4" s="88" t="s">
        <v>9</v>
      </c>
      <c r="AT4" s="16" t="s">
        <v>3</v>
      </c>
    </row>
    <row r="5" spans="2:46" ht="6.9" customHeight="1">
      <c r="B5" s="19"/>
      <c r="L5" s="19"/>
    </row>
    <row r="6" spans="2:46" s="1" customFormat="1" ht="12" customHeight="1">
      <c r="B6" s="30"/>
      <c r="D6" s="25" t="s">
        <v>13</v>
      </c>
      <c r="L6" s="30"/>
    </row>
    <row r="7" spans="2:46" s="1" customFormat="1" ht="16.5" customHeight="1">
      <c r="B7" s="30"/>
      <c r="E7" s="221" t="s">
        <v>205</v>
      </c>
      <c r="F7" s="231"/>
      <c r="G7" s="231"/>
      <c r="H7" s="231"/>
      <c r="L7" s="30"/>
    </row>
    <row r="8" spans="2:46" s="1" customFormat="1">
      <c r="B8" s="30"/>
      <c r="L8" s="30"/>
    </row>
    <row r="9" spans="2:46" s="1" customFormat="1" ht="12" customHeight="1">
      <c r="B9" s="30"/>
      <c r="D9" s="25" t="s">
        <v>14</v>
      </c>
      <c r="F9" s="23" t="s">
        <v>1</v>
      </c>
      <c r="I9" s="25" t="s">
        <v>15</v>
      </c>
      <c r="J9" s="23" t="s">
        <v>1</v>
      </c>
      <c r="L9" s="30"/>
    </row>
    <row r="10" spans="2:46" s="1" customFormat="1" ht="12" customHeight="1">
      <c r="B10" s="30"/>
      <c r="D10" s="25" t="s">
        <v>16</v>
      </c>
      <c r="F10" s="23" t="s">
        <v>17</v>
      </c>
      <c r="I10" s="25" t="s">
        <v>18</v>
      </c>
      <c r="J10" s="53" t="str">
        <f>'Rekapitulácia stavby'!AN8</f>
        <v>14. 12. 2022</v>
      </c>
      <c r="L10" s="30"/>
    </row>
    <row r="11" spans="2:46" s="1" customFormat="1" ht="10.95" customHeight="1">
      <c r="B11" s="30"/>
      <c r="L11" s="30"/>
    </row>
    <row r="12" spans="2:46" s="1" customFormat="1" ht="12" customHeight="1">
      <c r="B12" s="30"/>
      <c r="D12" s="25" t="s">
        <v>20</v>
      </c>
      <c r="I12" s="25" t="s">
        <v>21</v>
      </c>
      <c r="J12" s="23" t="str">
        <f>IF('Rekapitulácia stavby'!AN10="","",'Rekapitulácia stavby'!AN10)</f>
        <v/>
      </c>
      <c r="L12" s="30"/>
    </row>
    <row r="13" spans="2:46" s="1" customFormat="1" ht="18" customHeight="1">
      <c r="B13" s="30"/>
      <c r="E13" s="23" t="str">
        <f>IF('Rekapitulácia stavby'!E11="","",'Rekapitulácia stavby'!E11)</f>
        <v xml:space="preserve"> </v>
      </c>
      <c r="I13" s="25" t="s">
        <v>22</v>
      </c>
      <c r="J13" s="23" t="str">
        <f>IF('Rekapitulácia stavby'!AN11="","",'Rekapitulácia stavby'!AN11)</f>
        <v/>
      </c>
      <c r="L13" s="30"/>
    </row>
    <row r="14" spans="2:46" s="1" customFormat="1" ht="6.9" customHeight="1">
      <c r="B14" s="30"/>
      <c r="L14" s="30"/>
    </row>
    <row r="15" spans="2:46" s="1" customFormat="1" ht="12" customHeight="1">
      <c r="B15" s="30"/>
      <c r="D15" s="25" t="s">
        <v>23</v>
      </c>
      <c r="I15" s="25" t="s">
        <v>21</v>
      </c>
      <c r="J15" s="23"/>
      <c r="L15" s="30"/>
    </row>
    <row r="16" spans="2:46" s="1" customFormat="1" ht="18" customHeight="1">
      <c r="B16" s="30"/>
      <c r="E16" s="23"/>
      <c r="I16" s="25" t="s">
        <v>22</v>
      </c>
      <c r="J16" s="23"/>
      <c r="L16" s="30"/>
    </row>
    <row r="17" spans="2:12" s="1" customFormat="1" ht="6.9" customHeight="1">
      <c r="B17" s="30"/>
      <c r="L17" s="30"/>
    </row>
    <row r="18" spans="2:12" s="1" customFormat="1" ht="12" customHeight="1">
      <c r="B18" s="30"/>
      <c r="D18" s="25" t="s">
        <v>24</v>
      </c>
      <c r="I18" s="25" t="s">
        <v>21</v>
      </c>
      <c r="J18" s="23" t="str">
        <f>IF('Rekapitulácia stavby'!AN16="","",'Rekapitulácia stavby'!AN16)</f>
        <v/>
      </c>
      <c r="L18" s="30"/>
    </row>
    <row r="19" spans="2:12" s="1" customFormat="1" ht="18" customHeight="1">
      <c r="B19" s="30"/>
      <c r="E19" s="23" t="str">
        <f>IF('Rekapitulácia stavby'!E17="","",'Rekapitulácia stavby'!E17)</f>
        <v xml:space="preserve"> </v>
      </c>
      <c r="I19" s="25" t="s">
        <v>22</v>
      </c>
      <c r="J19" s="23" t="str">
        <f>IF('Rekapitulácia stavby'!AN17="","",'Rekapitulácia stavby'!AN17)</f>
        <v/>
      </c>
      <c r="L19" s="30"/>
    </row>
    <row r="20" spans="2:12" s="1" customFormat="1" ht="6.9" customHeight="1">
      <c r="B20" s="30"/>
      <c r="L20" s="30"/>
    </row>
    <row r="21" spans="2:12" s="1" customFormat="1" ht="12" customHeight="1">
      <c r="B21" s="30"/>
      <c r="D21" s="25" t="s">
        <v>26</v>
      </c>
      <c r="I21" s="25" t="s">
        <v>21</v>
      </c>
      <c r="J21" s="23" t="s">
        <v>1</v>
      </c>
      <c r="L21" s="30"/>
    </row>
    <row r="22" spans="2:12" s="1" customFormat="1" ht="18" customHeight="1">
      <c r="B22" s="30"/>
      <c r="E22" s="23" t="s">
        <v>206</v>
      </c>
      <c r="I22" s="25" t="s">
        <v>22</v>
      </c>
      <c r="J22" s="23" t="s">
        <v>1</v>
      </c>
      <c r="L22" s="30"/>
    </row>
    <row r="23" spans="2:12" s="1" customFormat="1" ht="6.9" customHeight="1">
      <c r="B23" s="30"/>
      <c r="L23" s="30"/>
    </row>
    <row r="24" spans="2:12" s="1" customFormat="1" ht="12" customHeight="1">
      <c r="B24" s="30"/>
      <c r="D24" s="25" t="s">
        <v>27</v>
      </c>
      <c r="L24" s="30"/>
    </row>
    <row r="25" spans="2:12" s="7" customFormat="1" ht="16.5" customHeight="1">
      <c r="B25" s="89"/>
      <c r="E25" s="202" t="s">
        <v>1</v>
      </c>
      <c r="F25" s="202"/>
      <c r="G25" s="202"/>
      <c r="H25" s="202"/>
      <c r="L25" s="89"/>
    </row>
    <row r="26" spans="2:12" s="1" customFormat="1" ht="6.9" customHeight="1">
      <c r="B26" s="30"/>
      <c r="L26" s="30"/>
    </row>
    <row r="27" spans="2:12" s="1" customFormat="1" ht="6.9" customHeight="1">
      <c r="B27" s="30"/>
      <c r="D27" s="54"/>
      <c r="E27" s="54"/>
      <c r="F27" s="54"/>
      <c r="G27" s="54"/>
      <c r="H27" s="54"/>
      <c r="I27" s="54"/>
      <c r="J27" s="54"/>
      <c r="K27" s="54"/>
      <c r="L27" s="30"/>
    </row>
    <row r="28" spans="2:12" s="1" customFormat="1" ht="14.4" customHeight="1">
      <c r="B28" s="30"/>
      <c r="D28" s="23" t="s">
        <v>82</v>
      </c>
      <c r="J28" s="29">
        <f>J94</f>
        <v>0</v>
      </c>
      <c r="L28" s="30"/>
    </row>
    <row r="29" spans="2:12" s="1" customFormat="1" ht="14.4" customHeight="1">
      <c r="B29" s="30"/>
      <c r="D29" s="28" t="s">
        <v>83</v>
      </c>
      <c r="J29" s="29">
        <f>J104</f>
        <v>0</v>
      </c>
      <c r="L29" s="30"/>
    </row>
    <row r="30" spans="2:12" s="1" customFormat="1" ht="25.35" customHeight="1">
      <c r="B30" s="30"/>
      <c r="D30" s="90" t="s">
        <v>30</v>
      </c>
      <c r="J30" s="67">
        <f>ROUND(J28 + J29, 2)</f>
        <v>0</v>
      </c>
      <c r="L30" s="30"/>
    </row>
    <row r="31" spans="2:12" s="1" customFormat="1" ht="6.9" customHeight="1">
      <c r="B31" s="30"/>
      <c r="D31" s="54"/>
      <c r="E31" s="54"/>
      <c r="F31" s="54"/>
      <c r="G31" s="54"/>
      <c r="H31" s="54"/>
      <c r="I31" s="54"/>
      <c r="J31" s="54"/>
      <c r="K31" s="54"/>
      <c r="L31" s="30"/>
    </row>
    <row r="32" spans="2:12" s="1" customFormat="1" ht="14.4" customHeight="1">
      <c r="B32" s="30"/>
      <c r="F32" s="33" t="s">
        <v>32</v>
      </c>
      <c r="I32" s="33" t="s">
        <v>31</v>
      </c>
      <c r="J32" s="33" t="s">
        <v>33</v>
      </c>
      <c r="L32" s="30"/>
    </row>
    <row r="33" spans="2:12" s="1" customFormat="1" ht="14.4" customHeight="1">
      <c r="B33" s="30"/>
      <c r="D33" s="56" t="s">
        <v>34</v>
      </c>
      <c r="E33" s="35" t="s">
        <v>35</v>
      </c>
      <c r="F33" s="91">
        <f>ROUND((SUM(BE104:BE105) + SUM(BE123:BE170)),  2)</f>
        <v>0</v>
      </c>
      <c r="G33" s="92"/>
      <c r="H33" s="92"/>
      <c r="I33" s="93">
        <v>0.2</v>
      </c>
      <c r="J33" s="91">
        <f>ROUND(((SUM(BE104:BE105) + SUM(BE123:BE170))*I33),  2)</f>
        <v>0</v>
      </c>
      <c r="L33" s="30"/>
    </row>
    <row r="34" spans="2:12" s="1" customFormat="1" ht="14.4" customHeight="1">
      <c r="B34" s="30"/>
      <c r="E34" s="35" t="s">
        <v>36</v>
      </c>
      <c r="F34" s="94">
        <f>ROUND((SUM(BF104:BF105) + SUM(BF123:BF170)),  2)</f>
        <v>0</v>
      </c>
      <c r="I34" s="95">
        <v>0.2</v>
      </c>
      <c r="J34" s="94">
        <f>ROUND(((SUM(BF104:BF105) + SUM(BF123:BF170))*I34),  2)</f>
        <v>0</v>
      </c>
      <c r="L34" s="30"/>
    </row>
    <row r="35" spans="2:12" s="1" customFormat="1" ht="14.4" hidden="1" customHeight="1">
      <c r="B35" s="30"/>
      <c r="E35" s="25" t="s">
        <v>37</v>
      </c>
      <c r="F35" s="94">
        <f>ROUND((SUM(BG104:BG105) + SUM(BG123:BG170)),  2)</f>
        <v>0</v>
      </c>
      <c r="I35" s="95">
        <v>0.2</v>
      </c>
      <c r="J35" s="94">
        <f>0</f>
        <v>0</v>
      </c>
      <c r="L35" s="30"/>
    </row>
    <row r="36" spans="2:12" s="1" customFormat="1" ht="14.4" hidden="1" customHeight="1">
      <c r="B36" s="30"/>
      <c r="E36" s="25" t="s">
        <v>38</v>
      </c>
      <c r="F36" s="94">
        <f>ROUND((SUM(BH104:BH105) + SUM(BH123:BH170)),  2)</f>
        <v>0</v>
      </c>
      <c r="I36" s="95">
        <v>0.2</v>
      </c>
      <c r="J36" s="94">
        <f>0</f>
        <v>0</v>
      </c>
      <c r="L36" s="30"/>
    </row>
    <row r="37" spans="2:12" s="1" customFormat="1" ht="14.4" hidden="1" customHeight="1">
      <c r="B37" s="30"/>
      <c r="E37" s="35" t="s">
        <v>39</v>
      </c>
      <c r="F37" s="91">
        <f>ROUND((SUM(BI104:BI105) + SUM(BI123:BI170)),  2)</f>
        <v>0</v>
      </c>
      <c r="G37" s="92"/>
      <c r="H37" s="92"/>
      <c r="I37" s="93">
        <v>0</v>
      </c>
      <c r="J37" s="91">
        <f>0</f>
        <v>0</v>
      </c>
      <c r="L37" s="30"/>
    </row>
    <row r="38" spans="2:12" s="1" customFormat="1" ht="6.9" customHeight="1">
      <c r="B38" s="30"/>
      <c r="L38" s="30"/>
    </row>
    <row r="39" spans="2:12" s="1" customFormat="1" ht="25.35" customHeight="1">
      <c r="B39" s="30"/>
      <c r="C39" s="86"/>
      <c r="D39" s="96" t="s">
        <v>40</v>
      </c>
      <c r="E39" s="58"/>
      <c r="F39" s="58"/>
      <c r="G39" s="97" t="s">
        <v>41</v>
      </c>
      <c r="H39" s="98" t="s">
        <v>42</v>
      </c>
      <c r="I39" s="58"/>
      <c r="J39" s="99">
        <f>SUM(J30:J37)</f>
        <v>0</v>
      </c>
      <c r="K39" s="100"/>
      <c r="L39" s="30"/>
    </row>
    <row r="40" spans="2:12" s="1" customFormat="1" ht="14.4" customHeight="1">
      <c r="B40" s="30"/>
      <c r="L40" s="30"/>
    </row>
    <row r="41" spans="2:12" ht="14.4" customHeight="1">
      <c r="B41" s="19"/>
      <c r="L41" s="19"/>
    </row>
    <row r="42" spans="2:12" ht="14.4" customHeight="1">
      <c r="B42" s="19"/>
      <c r="L42" s="19"/>
    </row>
    <row r="43" spans="2:12" ht="14.4" customHeight="1">
      <c r="B43" s="19"/>
      <c r="L43" s="19"/>
    </row>
    <row r="44" spans="2:12" ht="14.4" customHeight="1">
      <c r="B44" s="19"/>
      <c r="L44" s="19"/>
    </row>
    <row r="45" spans="2:12" ht="14.4" customHeight="1">
      <c r="B45" s="19"/>
      <c r="L45" s="19"/>
    </row>
    <row r="46" spans="2:12" ht="14.4" customHeight="1">
      <c r="B46" s="19"/>
      <c r="L46" s="19"/>
    </row>
    <row r="47" spans="2:12" ht="14.4" customHeight="1">
      <c r="B47" s="19"/>
      <c r="L47" s="19"/>
    </row>
    <row r="48" spans="2:12" ht="14.4" customHeight="1">
      <c r="B48" s="19"/>
      <c r="L48" s="19"/>
    </row>
    <row r="49" spans="2:12" ht="14.4" customHeight="1">
      <c r="B49" s="19"/>
      <c r="L49" s="19"/>
    </row>
    <row r="50" spans="2:12" s="1" customFormat="1" ht="14.4" customHeight="1">
      <c r="B50" s="30"/>
      <c r="D50" s="42" t="s">
        <v>43</v>
      </c>
      <c r="E50" s="43"/>
      <c r="F50" s="43"/>
      <c r="G50" s="42" t="s">
        <v>44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3.2">
      <c r="B61" s="30"/>
      <c r="D61" s="44" t="s">
        <v>45</v>
      </c>
      <c r="E61" s="32"/>
      <c r="F61" s="101" t="s">
        <v>46</v>
      </c>
      <c r="G61" s="44" t="s">
        <v>45</v>
      </c>
      <c r="H61" s="32"/>
      <c r="I61" s="32"/>
      <c r="J61" s="102" t="s">
        <v>46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3.2">
      <c r="B65" s="30"/>
      <c r="D65" s="42" t="s">
        <v>47</v>
      </c>
      <c r="E65" s="43"/>
      <c r="F65" s="43"/>
      <c r="G65" s="42" t="s">
        <v>48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3.2">
      <c r="B76" s="30"/>
      <c r="D76" s="44" t="s">
        <v>45</v>
      </c>
      <c r="E76" s="32"/>
      <c r="F76" s="101" t="s">
        <v>46</v>
      </c>
      <c r="G76" s="44" t="s">
        <v>45</v>
      </c>
      <c r="H76" s="32"/>
      <c r="I76" s="32"/>
      <c r="J76" s="102" t="s">
        <v>46</v>
      </c>
      <c r="K76" s="32"/>
      <c r="L76" s="30"/>
    </row>
    <row r="77" spans="2:12" s="1" customFormat="1" ht="14.4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" customHeight="1">
      <c r="B82" s="30"/>
      <c r="C82" s="20" t="s">
        <v>84</v>
      </c>
      <c r="L82" s="30"/>
    </row>
    <row r="83" spans="2:47" s="1" customFormat="1" ht="6.9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221" t="str">
        <f>E7</f>
        <v>Vstupná brána - cintorín Petržalka</v>
      </c>
      <c r="F85" s="231"/>
      <c r="G85" s="231"/>
      <c r="H85" s="231"/>
      <c r="L85" s="30"/>
    </row>
    <row r="86" spans="2:47" s="1" customFormat="1" ht="6.9" customHeight="1">
      <c r="B86" s="30"/>
      <c r="L86" s="30"/>
    </row>
    <row r="87" spans="2:47" s="1" customFormat="1" ht="12" customHeight="1">
      <c r="B87" s="30"/>
      <c r="C87" s="25" t="s">
        <v>16</v>
      </c>
      <c r="F87" s="23" t="str">
        <f>F10</f>
        <v xml:space="preserve"> </v>
      </c>
      <c r="I87" s="25" t="s">
        <v>18</v>
      </c>
      <c r="J87" s="53" t="str">
        <f>IF(J10="","",J10)</f>
        <v>14. 12. 2022</v>
      </c>
      <c r="L87" s="30"/>
    </row>
    <row r="88" spans="2:47" s="1" customFormat="1" ht="6.9" customHeight="1">
      <c r="B88" s="30"/>
      <c r="L88" s="30"/>
    </row>
    <row r="89" spans="2:47" s="1" customFormat="1" ht="15.15" customHeight="1">
      <c r="B89" s="30"/>
      <c r="C89" s="25" t="s">
        <v>20</v>
      </c>
      <c r="F89" s="23" t="str">
        <f>E13</f>
        <v xml:space="preserve"> </v>
      </c>
      <c r="I89" s="25" t="s">
        <v>24</v>
      </c>
      <c r="J89" s="26" t="str">
        <f>E19</f>
        <v xml:space="preserve"> </v>
      </c>
      <c r="L89" s="30"/>
    </row>
    <row r="90" spans="2:47" s="1" customFormat="1" ht="15.15" customHeight="1">
      <c r="B90" s="30"/>
      <c r="C90" s="25" t="s">
        <v>23</v>
      </c>
      <c r="F90" s="23" t="str">
        <f>IF(E16="","",E16)</f>
        <v/>
      </c>
      <c r="I90" s="25" t="s">
        <v>26</v>
      </c>
      <c r="J90" s="26" t="str">
        <f>E22</f>
        <v>Ing. Lukáš Beňo</v>
      </c>
      <c r="L90" s="30"/>
    </row>
    <row r="91" spans="2:47" s="1" customFormat="1" ht="10.35" customHeight="1">
      <c r="B91" s="30"/>
      <c r="L91" s="30"/>
    </row>
    <row r="92" spans="2:47" s="1" customFormat="1" ht="29.25" customHeight="1">
      <c r="B92" s="30"/>
      <c r="C92" s="103" t="s">
        <v>85</v>
      </c>
      <c r="D92" s="86"/>
      <c r="E92" s="86"/>
      <c r="F92" s="86"/>
      <c r="G92" s="86"/>
      <c r="H92" s="86"/>
      <c r="I92" s="86"/>
      <c r="J92" s="104" t="s">
        <v>86</v>
      </c>
      <c r="K92" s="86"/>
      <c r="L92" s="30"/>
    </row>
    <row r="93" spans="2:47" s="1" customFormat="1" ht="10.35" customHeight="1">
      <c r="B93" s="30"/>
      <c r="L93" s="30"/>
    </row>
    <row r="94" spans="2:47" s="1" customFormat="1" ht="22.95" customHeight="1">
      <c r="B94" s="30"/>
      <c r="C94" s="105" t="s">
        <v>87</v>
      </c>
      <c r="J94" s="67">
        <f>J123</f>
        <v>0</v>
      </c>
      <c r="L94" s="30"/>
      <c r="AU94" s="16" t="s">
        <v>88</v>
      </c>
    </row>
    <row r="95" spans="2:47" s="8" customFormat="1" ht="24.9" customHeight="1">
      <c r="B95" s="106"/>
      <c r="D95" s="107" t="s">
        <v>89</v>
      </c>
      <c r="E95" s="108"/>
      <c r="F95" s="108"/>
      <c r="G95" s="108"/>
      <c r="H95" s="108"/>
      <c r="I95" s="108"/>
      <c r="J95" s="109">
        <f>J124</f>
        <v>0</v>
      </c>
      <c r="L95" s="106"/>
    </row>
    <row r="96" spans="2:47" s="9" customFormat="1" ht="19.95" customHeight="1">
      <c r="B96" s="110"/>
      <c r="D96" s="111" t="s">
        <v>90</v>
      </c>
      <c r="E96" s="112"/>
      <c r="F96" s="112"/>
      <c r="G96" s="112"/>
      <c r="H96" s="112"/>
      <c r="I96" s="112"/>
      <c r="J96" s="113">
        <f>J125</f>
        <v>0</v>
      </c>
      <c r="L96" s="110"/>
    </row>
    <row r="97" spans="2:14" s="9" customFormat="1" ht="19.95" customHeight="1">
      <c r="B97" s="110"/>
      <c r="D97" s="111" t="s">
        <v>91</v>
      </c>
      <c r="E97" s="112"/>
      <c r="F97" s="112"/>
      <c r="G97" s="112"/>
      <c r="H97" s="112"/>
      <c r="I97" s="112"/>
      <c r="J97" s="113">
        <f>J129</f>
        <v>0</v>
      </c>
      <c r="L97" s="110"/>
    </row>
    <row r="98" spans="2:14" s="9" customFormat="1" ht="19.95" customHeight="1">
      <c r="B98" s="110"/>
      <c r="D98" s="111" t="s">
        <v>92</v>
      </c>
      <c r="E98" s="112"/>
      <c r="F98" s="112"/>
      <c r="G98" s="112"/>
      <c r="H98" s="112"/>
      <c r="I98" s="112"/>
      <c r="J98" s="113">
        <f>J140</f>
        <v>0</v>
      </c>
      <c r="L98" s="110"/>
    </row>
    <row r="99" spans="2:14" s="9" customFormat="1" ht="19.95" customHeight="1">
      <c r="B99" s="110"/>
      <c r="D99" s="111" t="s">
        <v>93</v>
      </c>
      <c r="E99" s="112"/>
      <c r="F99" s="112"/>
      <c r="G99" s="112"/>
      <c r="H99" s="112"/>
      <c r="I99" s="112"/>
      <c r="J99" s="113">
        <f>J150</f>
        <v>0</v>
      </c>
      <c r="L99" s="110"/>
    </row>
    <row r="100" spans="2:14" s="8" customFormat="1" ht="24.9" customHeight="1">
      <c r="B100" s="106"/>
      <c r="D100" s="107" t="s">
        <v>94</v>
      </c>
      <c r="E100" s="108"/>
      <c r="F100" s="108"/>
      <c r="G100" s="108"/>
      <c r="H100" s="108"/>
      <c r="I100" s="108"/>
      <c r="J100" s="109">
        <f>J152</f>
        <v>0</v>
      </c>
      <c r="L100" s="106"/>
    </row>
    <row r="101" spans="2:14" s="9" customFormat="1" ht="19.95" customHeight="1">
      <c r="B101" s="110"/>
      <c r="D101" s="111" t="s">
        <v>95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4" s="1" customFormat="1" ht="21.75" customHeight="1">
      <c r="B102" s="30"/>
      <c r="L102" s="30"/>
    </row>
    <row r="103" spans="2:14" s="1" customFormat="1" ht="6.9" customHeight="1">
      <c r="B103" s="30"/>
      <c r="L103" s="30"/>
    </row>
    <row r="104" spans="2:14" s="1" customFormat="1" ht="29.25" customHeight="1">
      <c r="B104" s="30"/>
      <c r="C104" s="105" t="s">
        <v>96</v>
      </c>
      <c r="J104" s="114">
        <v>0</v>
      </c>
      <c r="L104" s="30"/>
      <c r="N104" s="115" t="s">
        <v>34</v>
      </c>
    </row>
    <row r="105" spans="2:14" s="1" customFormat="1" ht="18" customHeight="1">
      <c r="B105" s="30"/>
      <c r="L105" s="30"/>
    </row>
    <row r="106" spans="2:14" s="1" customFormat="1" ht="29.25" customHeight="1">
      <c r="B106" s="30"/>
      <c r="C106" s="85" t="s">
        <v>80</v>
      </c>
      <c r="D106" s="86"/>
      <c r="E106" s="86"/>
      <c r="F106" s="86"/>
      <c r="G106" s="86"/>
      <c r="H106" s="86"/>
      <c r="I106" s="86"/>
      <c r="J106" s="87">
        <f>ROUND(J94+J104,2)</f>
        <v>0</v>
      </c>
      <c r="K106" s="86"/>
      <c r="L106" s="30"/>
    </row>
    <row r="107" spans="2:14" s="1" customFormat="1" ht="6.9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0"/>
    </row>
    <row r="111" spans="2:14" s="1" customFormat="1" ht="6.9" customHeight="1"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30"/>
    </row>
    <row r="112" spans="2:14" s="1" customFormat="1" ht="24.9" customHeight="1">
      <c r="B112" s="30"/>
      <c r="C112" s="20" t="s">
        <v>97</v>
      </c>
      <c r="L112" s="30"/>
    </row>
    <row r="113" spans="2:65" s="1" customFormat="1" ht="6.9" customHeight="1">
      <c r="B113" s="30"/>
      <c r="L113" s="30"/>
    </row>
    <row r="114" spans="2:65" s="1" customFormat="1" ht="12" customHeight="1">
      <c r="B114" s="30"/>
      <c r="C114" s="25" t="s">
        <v>13</v>
      </c>
      <c r="L114" s="30"/>
    </row>
    <row r="115" spans="2:65" s="1" customFormat="1" ht="16.5" customHeight="1">
      <c r="B115" s="30"/>
      <c r="E115" s="221" t="str">
        <f>E7</f>
        <v>Vstupná brána - cintorín Petržalka</v>
      </c>
      <c r="F115" s="231"/>
      <c r="G115" s="231"/>
      <c r="H115" s="231"/>
      <c r="L115" s="30"/>
    </row>
    <row r="116" spans="2:65" s="1" customFormat="1" ht="6.9" customHeight="1">
      <c r="B116" s="30"/>
      <c r="L116" s="30"/>
    </row>
    <row r="117" spans="2:65" s="1" customFormat="1" ht="12" customHeight="1">
      <c r="B117" s="30"/>
      <c r="C117" s="25" t="s">
        <v>16</v>
      </c>
      <c r="F117" s="23" t="str">
        <f>F10</f>
        <v xml:space="preserve"> </v>
      </c>
      <c r="I117" s="25" t="s">
        <v>18</v>
      </c>
      <c r="J117" s="53" t="str">
        <f>IF(J10="","",J10)</f>
        <v>14. 12. 2022</v>
      </c>
      <c r="L117" s="30"/>
    </row>
    <row r="118" spans="2:65" s="1" customFormat="1" ht="6.9" customHeight="1">
      <c r="B118" s="30"/>
      <c r="L118" s="30"/>
    </row>
    <row r="119" spans="2:65" s="1" customFormat="1" ht="15.15" customHeight="1">
      <c r="B119" s="30"/>
      <c r="C119" s="25" t="s">
        <v>20</v>
      </c>
      <c r="F119" s="23" t="str">
        <f>E13</f>
        <v xml:space="preserve"> </v>
      </c>
      <c r="I119" s="25" t="s">
        <v>24</v>
      </c>
      <c r="J119" s="26" t="str">
        <f>E19</f>
        <v xml:space="preserve"> </v>
      </c>
      <c r="L119" s="30"/>
    </row>
    <row r="120" spans="2:65" s="1" customFormat="1" ht="15.15" customHeight="1">
      <c r="B120" s="30"/>
      <c r="C120" s="25" t="s">
        <v>23</v>
      </c>
      <c r="F120" s="23" t="str">
        <f>IF(E16="","",E16)</f>
        <v/>
      </c>
      <c r="I120" s="25" t="s">
        <v>26</v>
      </c>
      <c r="J120" s="26" t="str">
        <f>E22</f>
        <v>Ing. Lukáš Beňo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6"/>
      <c r="C122" s="117" t="s">
        <v>98</v>
      </c>
      <c r="D122" s="118" t="s">
        <v>55</v>
      </c>
      <c r="E122" s="118" t="s">
        <v>51</v>
      </c>
      <c r="F122" s="118" t="s">
        <v>52</v>
      </c>
      <c r="G122" s="118" t="s">
        <v>99</v>
      </c>
      <c r="H122" s="118" t="s">
        <v>100</v>
      </c>
      <c r="I122" s="118" t="s">
        <v>101</v>
      </c>
      <c r="J122" s="119" t="s">
        <v>86</v>
      </c>
      <c r="K122" s="120" t="s">
        <v>102</v>
      </c>
      <c r="L122" s="116"/>
      <c r="M122" s="60" t="s">
        <v>1</v>
      </c>
      <c r="N122" s="61" t="s">
        <v>34</v>
      </c>
      <c r="O122" s="61" t="s">
        <v>103</v>
      </c>
      <c r="P122" s="61" t="s">
        <v>104</v>
      </c>
      <c r="Q122" s="61" t="s">
        <v>105</v>
      </c>
      <c r="R122" s="61" t="s">
        <v>106</v>
      </c>
      <c r="S122" s="61" t="s">
        <v>107</v>
      </c>
      <c r="T122" s="62" t="s">
        <v>108</v>
      </c>
    </row>
    <row r="123" spans="2:65" s="1" customFormat="1" ht="22.95" customHeight="1">
      <c r="B123" s="30"/>
      <c r="C123" s="65" t="s">
        <v>82</v>
      </c>
      <c r="J123" s="170">
        <f>BK123</f>
        <v>0</v>
      </c>
      <c r="L123" s="30"/>
      <c r="M123" s="63"/>
      <c r="N123" s="54"/>
      <c r="O123" s="54"/>
      <c r="P123" s="121">
        <f>P124+P152</f>
        <v>105.15965767999998</v>
      </c>
      <c r="Q123" s="54"/>
      <c r="R123" s="121">
        <f>R124+R152</f>
        <v>-8.3296037199999997</v>
      </c>
      <c r="S123" s="54"/>
      <c r="T123" s="122">
        <f>T124+T152</f>
        <v>-8.1</v>
      </c>
      <c r="AT123" s="16" t="s">
        <v>69</v>
      </c>
      <c r="AU123" s="16" t="s">
        <v>88</v>
      </c>
      <c r="BK123" s="123">
        <f>BK124+BK152</f>
        <v>0</v>
      </c>
    </row>
    <row r="124" spans="2:65" s="11" customFormat="1" ht="25.95" customHeight="1">
      <c r="B124" s="124"/>
      <c r="D124" s="125" t="s">
        <v>69</v>
      </c>
      <c r="E124" s="171" t="s">
        <v>109</v>
      </c>
      <c r="F124" s="171" t="s">
        <v>110</v>
      </c>
      <c r="J124" s="172">
        <f>BK124</f>
        <v>0</v>
      </c>
      <c r="L124" s="124"/>
      <c r="M124" s="126"/>
      <c r="P124" s="127">
        <f>P125+P129+P140+P150</f>
        <v>110.18419767999998</v>
      </c>
      <c r="R124" s="127">
        <f>R125+R129+R140+R150</f>
        <v>3.4877962799999995</v>
      </c>
      <c r="T124" s="128">
        <f>T125+T129+T140+T150</f>
        <v>3.0960000000000001</v>
      </c>
      <c r="AR124" s="125" t="s">
        <v>75</v>
      </c>
      <c r="AT124" s="129" t="s">
        <v>69</v>
      </c>
      <c r="AU124" s="129" t="s">
        <v>70</v>
      </c>
      <c r="AY124" s="125" t="s">
        <v>111</v>
      </c>
      <c r="BK124" s="130">
        <f>BK125+BK129+BK140+BK150</f>
        <v>0</v>
      </c>
    </row>
    <row r="125" spans="2:65" s="11" customFormat="1" ht="22.95" customHeight="1">
      <c r="B125" s="124"/>
      <c r="D125" s="125" t="s">
        <v>69</v>
      </c>
      <c r="E125" s="173" t="s">
        <v>112</v>
      </c>
      <c r="F125" s="173" t="s">
        <v>113</v>
      </c>
      <c r="J125" s="174">
        <f>BK125</f>
        <v>0</v>
      </c>
      <c r="L125" s="124"/>
      <c r="M125" s="126"/>
      <c r="P125" s="127">
        <f>SUM(P126:P128)</f>
        <v>50.687999999999995</v>
      </c>
      <c r="R125" s="127">
        <f>SUM(R126:R128)</f>
        <v>3.456E-2</v>
      </c>
      <c r="T125" s="128">
        <f>SUM(T126:T128)</f>
        <v>0</v>
      </c>
      <c r="AR125" s="125" t="s">
        <v>75</v>
      </c>
      <c r="AT125" s="129" t="s">
        <v>69</v>
      </c>
      <c r="AU125" s="129" t="s">
        <v>75</v>
      </c>
      <c r="AY125" s="125" t="s">
        <v>111</v>
      </c>
      <c r="BK125" s="130">
        <f>SUM(BK126:BK128)</f>
        <v>0</v>
      </c>
    </row>
    <row r="126" spans="2:65" s="1" customFormat="1" ht="37.950000000000003" customHeight="1">
      <c r="B126" s="131"/>
      <c r="C126" s="132">
        <v>1</v>
      </c>
      <c r="D126" s="132" t="s">
        <v>115</v>
      </c>
      <c r="E126" s="133" t="s">
        <v>116</v>
      </c>
      <c r="F126" s="134" t="s">
        <v>117</v>
      </c>
      <c r="G126" s="135" t="s">
        <v>118</v>
      </c>
      <c r="H126" s="136">
        <v>1152</v>
      </c>
      <c r="I126" s="137"/>
      <c r="J126" s="137">
        <f>ROUND(I126*H126,2)</f>
        <v>0</v>
      </c>
      <c r="K126" s="138"/>
      <c r="L126" s="30"/>
      <c r="M126" s="139" t="s">
        <v>1</v>
      </c>
      <c r="N126" s="115" t="s">
        <v>36</v>
      </c>
      <c r="O126" s="140">
        <v>4.3999999999999997E-2</v>
      </c>
      <c r="P126" s="140">
        <f>O126*H126</f>
        <v>50.687999999999995</v>
      </c>
      <c r="Q126" s="140">
        <v>3.0000000000000001E-5</v>
      </c>
      <c r="R126" s="140">
        <f>Q126*H126</f>
        <v>3.456E-2</v>
      </c>
      <c r="S126" s="140">
        <v>0</v>
      </c>
      <c r="T126" s="141">
        <f>S126*H126</f>
        <v>0</v>
      </c>
      <c r="AR126" s="142" t="s">
        <v>119</v>
      </c>
      <c r="AT126" s="142" t="s">
        <v>115</v>
      </c>
      <c r="AU126" s="142" t="s">
        <v>112</v>
      </c>
      <c r="AY126" s="16" t="s">
        <v>111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6" t="s">
        <v>112</v>
      </c>
      <c r="BK126" s="143">
        <f>ROUND(I126*H126,2)</f>
        <v>0</v>
      </c>
      <c r="BL126" s="16" t="s">
        <v>119</v>
      </c>
      <c r="BM126" s="142" t="s">
        <v>120</v>
      </c>
    </row>
    <row r="127" spans="2:65" s="12" customFormat="1">
      <c r="B127" s="144"/>
      <c r="D127" s="175" t="s">
        <v>121</v>
      </c>
      <c r="E127" s="145" t="s">
        <v>1</v>
      </c>
      <c r="F127" s="176" t="s">
        <v>122</v>
      </c>
      <c r="H127" s="177">
        <v>1152</v>
      </c>
      <c r="L127" s="144"/>
      <c r="M127" s="146"/>
      <c r="T127" s="147"/>
      <c r="AT127" s="145" t="s">
        <v>121</v>
      </c>
      <c r="AU127" s="145" t="s">
        <v>112</v>
      </c>
      <c r="AV127" s="12" t="s">
        <v>112</v>
      </c>
      <c r="AW127" s="12" t="s">
        <v>25</v>
      </c>
      <c r="AX127" s="12" t="s">
        <v>70</v>
      </c>
      <c r="AY127" s="145" t="s">
        <v>111</v>
      </c>
    </row>
    <row r="128" spans="2:65" s="13" customFormat="1">
      <c r="B128" s="148"/>
      <c r="D128" s="175" t="s">
        <v>121</v>
      </c>
      <c r="E128" s="149" t="s">
        <v>1</v>
      </c>
      <c r="F128" s="178" t="s">
        <v>123</v>
      </c>
      <c r="H128" s="179">
        <v>1152</v>
      </c>
      <c r="L128" s="148"/>
      <c r="M128" s="150"/>
      <c r="T128" s="151"/>
      <c r="AT128" s="149" t="s">
        <v>121</v>
      </c>
      <c r="AU128" s="149" t="s">
        <v>112</v>
      </c>
      <c r="AV128" s="13" t="s">
        <v>119</v>
      </c>
      <c r="AW128" s="13" t="s">
        <v>25</v>
      </c>
      <c r="AX128" s="13" t="s">
        <v>75</v>
      </c>
      <c r="AY128" s="149" t="s">
        <v>111</v>
      </c>
    </row>
    <row r="129" spans="2:65" s="11" customFormat="1" ht="22.95" customHeight="1">
      <c r="B129" s="124"/>
      <c r="D129" s="125" t="s">
        <v>69</v>
      </c>
      <c r="E129" s="173" t="s">
        <v>124</v>
      </c>
      <c r="F129" s="173" t="s">
        <v>125</v>
      </c>
      <c r="J129" s="174">
        <f>BK129</f>
        <v>0</v>
      </c>
      <c r="L129" s="124"/>
      <c r="M129" s="126"/>
      <c r="P129" s="127">
        <f>SUM(P130:P139)</f>
        <v>40.616883680000001</v>
      </c>
      <c r="R129" s="127">
        <f>SUM(R130:R139)</f>
        <v>3.4532362799999996</v>
      </c>
      <c r="T129" s="128">
        <f>SUM(T130:T139)</f>
        <v>0</v>
      </c>
      <c r="AR129" s="125" t="s">
        <v>75</v>
      </c>
      <c r="AT129" s="129" t="s">
        <v>69</v>
      </c>
      <c r="AU129" s="129" t="s">
        <v>75</v>
      </c>
      <c r="AY129" s="125" t="s">
        <v>111</v>
      </c>
      <c r="BK129" s="130">
        <f>SUM(BK130:BK139)</f>
        <v>0</v>
      </c>
    </row>
    <row r="130" spans="2:65" s="1" customFormat="1" ht="24.15" customHeight="1">
      <c r="B130" s="131"/>
      <c r="C130" s="132">
        <v>2</v>
      </c>
      <c r="D130" s="132" t="s">
        <v>115</v>
      </c>
      <c r="E130" s="133" t="s">
        <v>127</v>
      </c>
      <c r="F130" s="134" t="s">
        <v>128</v>
      </c>
      <c r="G130" s="135" t="s">
        <v>129</v>
      </c>
      <c r="H130" s="136">
        <v>15.987</v>
      </c>
      <c r="I130" s="137"/>
      <c r="J130" s="137">
        <f>ROUND(I130*H130,2)</f>
        <v>0</v>
      </c>
      <c r="K130" s="138"/>
      <c r="L130" s="30"/>
      <c r="M130" s="139" t="s">
        <v>1</v>
      </c>
      <c r="N130" s="115" t="s">
        <v>36</v>
      </c>
      <c r="O130" s="140">
        <v>1.02</v>
      </c>
      <c r="P130" s="140">
        <f>O130*H130</f>
        <v>16.306740000000001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119</v>
      </c>
      <c r="AT130" s="142" t="s">
        <v>115</v>
      </c>
      <c r="AU130" s="142" t="s">
        <v>112</v>
      </c>
      <c r="AY130" s="16" t="s">
        <v>111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6" t="s">
        <v>112</v>
      </c>
      <c r="BK130" s="143">
        <f>ROUND(I130*H130,2)</f>
        <v>0</v>
      </c>
      <c r="BL130" s="16" t="s">
        <v>119</v>
      </c>
      <c r="BM130" s="142" t="s">
        <v>130</v>
      </c>
    </row>
    <row r="131" spans="2:65" s="12" customFormat="1">
      <c r="B131" s="144"/>
      <c r="D131" s="175" t="s">
        <v>121</v>
      </c>
      <c r="E131" s="145" t="s">
        <v>1</v>
      </c>
      <c r="F131" s="176" t="s">
        <v>131</v>
      </c>
      <c r="H131" s="177">
        <v>15.987</v>
      </c>
      <c r="L131" s="144"/>
      <c r="M131" s="146"/>
      <c r="T131" s="147"/>
      <c r="AT131" s="145" t="s">
        <v>121</v>
      </c>
      <c r="AU131" s="145" t="s">
        <v>112</v>
      </c>
      <c r="AV131" s="12" t="s">
        <v>112</v>
      </c>
      <c r="AW131" s="12" t="s">
        <v>25</v>
      </c>
      <c r="AX131" s="12" t="s">
        <v>70</v>
      </c>
      <c r="AY131" s="145" t="s">
        <v>111</v>
      </c>
    </row>
    <row r="132" spans="2:65" s="13" customFormat="1">
      <c r="B132" s="148"/>
      <c r="D132" s="175" t="s">
        <v>121</v>
      </c>
      <c r="E132" s="149" t="s">
        <v>1</v>
      </c>
      <c r="F132" s="178" t="s">
        <v>123</v>
      </c>
      <c r="H132" s="179">
        <v>15.987</v>
      </c>
      <c r="L132" s="148"/>
      <c r="M132" s="150"/>
      <c r="T132" s="151"/>
      <c r="AT132" s="149" t="s">
        <v>121</v>
      </c>
      <c r="AU132" s="149" t="s">
        <v>112</v>
      </c>
      <c r="AV132" s="13" t="s">
        <v>119</v>
      </c>
      <c r="AW132" s="13" t="s">
        <v>25</v>
      </c>
      <c r="AX132" s="13" t="s">
        <v>75</v>
      </c>
      <c r="AY132" s="149" t="s">
        <v>111</v>
      </c>
    </row>
    <row r="133" spans="2:65" s="1" customFormat="1" ht="33" customHeight="1">
      <c r="B133" s="131"/>
      <c r="C133" s="132">
        <v>3</v>
      </c>
      <c r="D133" s="132" t="s">
        <v>115</v>
      </c>
      <c r="E133" s="133" t="s">
        <v>132</v>
      </c>
      <c r="F133" s="134" t="s">
        <v>133</v>
      </c>
      <c r="G133" s="135" t="s">
        <v>134</v>
      </c>
      <c r="H133" s="136">
        <v>1.393</v>
      </c>
      <c r="I133" s="137"/>
      <c r="J133" s="137">
        <f>ROUND(I133*H133,2)</f>
        <v>0</v>
      </c>
      <c r="K133" s="138"/>
      <c r="L133" s="30"/>
      <c r="M133" s="139" t="s">
        <v>1</v>
      </c>
      <c r="N133" s="115" t="s">
        <v>36</v>
      </c>
      <c r="O133" s="140">
        <v>1.1479999999999999</v>
      </c>
      <c r="P133" s="140">
        <f>O133*H133</f>
        <v>1.5991639999999998</v>
      </c>
      <c r="Q133" s="140">
        <v>2.3140299999999998</v>
      </c>
      <c r="R133" s="140">
        <f>Q133*H133</f>
        <v>3.2234437899999997</v>
      </c>
      <c r="S133" s="140">
        <v>0</v>
      </c>
      <c r="T133" s="141">
        <f>S133*H133</f>
        <v>0</v>
      </c>
      <c r="AR133" s="142" t="s">
        <v>119</v>
      </c>
      <c r="AT133" s="142" t="s">
        <v>115</v>
      </c>
      <c r="AU133" s="142" t="s">
        <v>112</v>
      </c>
      <c r="AY133" s="16" t="s">
        <v>111</v>
      </c>
      <c r="BE133" s="143">
        <f>IF(N133="základná",J133,0)</f>
        <v>0</v>
      </c>
      <c r="BF133" s="143">
        <f>IF(N133="znížená",J133,0)</f>
        <v>0</v>
      </c>
      <c r="BG133" s="143">
        <f>IF(N133="zákl. prenesená",J133,0)</f>
        <v>0</v>
      </c>
      <c r="BH133" s="143">
        <f>IF(N133="zníž. prenesená",J133,0)</f>
        <v>0</v>
      </c>
      <c r="BI133" s="143">
        <f>IF(N133="nulová",J133,0)</f>
        <v>0</v>
      </c>
      <c r="BJ133" s="16" t="s">
        <v>112</v>
      </c>
      <c r="BK133" s="143">
        <f>ROUND(I133*H133,2)</f>
        <v>0</v>
      </c>
      <c r="BL133" s="16" t="s">
        <v>119</v>
      </c>
      <c r="BM133" s="142" t="s">
        <v>135</v>
      </c>
    </row>
    <row r="134" spans="2:65" s="14" customFormat="1">
      <c r="B134" s="152"/>
      <c r="D134" s="175" t="s">
        <v>121</v>
      </c>
      <c r="E134" s="153" t="s">
        <v>1</v>
      </c>
      <c r="F134" s="180" t="s">
        <v>136</v>
      </c>
      <c r="H134" s="153" t="s">
        <v>1</v>
      </c>
      <c r="L134" s="152"/>
      <c r="M134" s="154"/>
      <c r="T134" s="155"/>
      <c r="AT134" s="153" t="s">
        <v>121</v>
      </c>
      <c r="AU134" s="153" t="s">
        <v>112</v>
      </c>
      <c r="AV134" s="14" t="s">
        <v>75</v>
      </c>
      <c r="AW134" s="14" t="s">
        <v>25</v>
      </c>
      <c r="AX134" s="14" t="s">
        <v>70</v>
      </c>
      <c r="AY134" s="153" t="s">
        <v>111</v>
      </c>
    </row>
    <row r="135" spans="2:65" s="12" customFormat="1">
      <c r="B135" s="144"/>
      <c r="D135" s="175" t="s">
        <v>121</v>
      </c>
      <c r="E135" s="145" t="s">
        <v>1</v>
      </c>
      <c r="F135" s="176" t="s">
        <v>137</v>
      </c>
      <c r="H135" s="177">
        <v>1.393</v>
      </c>
      <c r="L135" s="144"/>
      <c r="M135" s="146"/>
      <c r="T135" s="147"/>
      <c r="AT135" s="145" t="s">
        <v>121</v>
      </c>
      <c r="AU135" s="145" t="s">
        <v>112</v>
      </c>
      <c r="AV135" s="12" t="s">
        <v>112</v>
      </c>
      <c r="AW135" s="12" t="s">
        <v>25</v>
      </c>
      <c r="AX135" s="12" t="s">
        <v>70</v>
      </c>
      <c r="AY135" s="145" t="s">
        <v>111</v>
      </c>
    </row>
    <row r="136" spans="2:65" s="13" customFormat="1">
      <c r="B136" s="148"/>
      <c r="D136" s="175" t="s">
        <v>121</v>
      </c>
      <c r="E136" s="149" t="s">
        <v>1</v>
      </c>
      <c r="F136" s="178" t="s">
        <v>123</v>
      </c>
      <c r="H136" s="179">
        <v>1.393</v>
      </c>
      <c r="L136" s="148"/>
      <c r="M136" s="150"/>
      <c r="T136" s="151"/>
      <c r="AT136" s="149" t="s">
        <v>121</v>
      </c>
      <c r="AU136" s="149" t="s">
        <v>112</v>
      </c>
      <c r="AV136" s="13" t="s">
        <v>119</v>
      </c>
      <c r="AW136" s="13" t="s">
        <v>25</v>
      </c>
      <c r="AX136" s="13" t="s">
        <v>75</v>
      </c>
      <c r="AY136" s="149" t="s">
        <v>111</v>
      </c>
    </row>
    <row r="137" spans="2:65" s="1" customFormat="1" ht="24.15" customHeight="1">
      <c r="B137" s="131"/>
      <c r="C137" s="132">
        <v>4</v>
      </c>
      <c r="D137" s="132" t="s">
        <v>115</v>
      </c>
      <c r="E137" s="133" t="s">
        <v>138</v>
      </c>
      <c r="F137" s="134" t="s">
        <v>139</v>
      </c>
      <c r="G137" s="135" t="s">
        <v>129</v>
      </c>
      <c r="H137" s="136">
        <v>15.987</v>
      </c>
      <c r="I137" s="137"/>
      <c r="J137" s="137">
        <f>ROUND(I137*H137,2)</f>
        <v>0</v>
      </c>
      <c r="K137" s="138"/>
      <c r="L137" s="30"/>
      <c r="M137" s="139" t="s">
        <v>1</v>
      </c>
      <c r="N137" s="115" t="s">
        <v>36</v>
      </c>
      <c r="O137" s="140">
        <v>0.63926000000000005</v>
      </c>
      <c r="P137" s="140">
        <f>O137*H137</f>
        <v>10.219849620000002</v>
      </c>
      <c r="Q137" s="140">
        <v>2.7999999999999998E-4</v>
      </c>
      <c r="R137" s="140">
        <f>Q137*H137</f>
        <v>4.4763599999999995E-3</v>
      </c>
      <c r="S137" s="140">
        <v>0</v>
      </c>
      <c r="T137" s="141">
        <f>S137*H137</f>
        <v>0</v>
      </c>
      <c r="AR137" s="142" t="s">
        <v>119</v>
      </c>
      <c r="AT137" s="142" t="s">
        <v>115</v>
      </c>
      <c r="AU137" s="142" t="s">
        <v>112</v>
      </c>
      <c r="AY137" s="16" t="s">
        <v>111</v>
      </c>
      <c r="BE137" s="143">
        <f>IF(N137="základná",J137,0)</f>
        <v>0</v>
      </c>
      <c r="BF137" s="143">
        <f>IF(N137="znížená",J137,0)</f>
        <v>0</v>
      </c>
      <c r="BG137" s="143">
        <f>IF(N137="zákl. prenesená",J137,0)</f>
        <v>0</v>
      </c>
      <c r="BH137" s="143">
        <f>IF(N137="zníž. prenesená",J137,0)</f>
        <v>0</v>
      </c>
      <c r="BI137" s="143">
        <f>IF(N137="nulová",J137,0)</f>
        <v>0</v>
      </c>
      <c r="BJ137" s="16" t="s">
        <v>112</v>
      </c>
      <c r="BK137" s="143">
        <f>ROUND(I137*H137,2)</f>
        <v>0</v>
      </c>
      <c r="BL137" s="16" t="s">
        <v>119</v>
      </c>
      <c r="BM137" s="142" t="s">
        <v>140</v>
      </c>
    </row>
    <row r="138" spans="2:65" s="1" customFormat="1" ht="24.15" customHeight="1">
      <c r="B138" s="131"/>
      <c r="C138" s="132">
        <v>5</v>
      </c>
      <c r="D138" s="132" t="s">
        <v>115</v>
      </c>
      <c r="E138" s="133" t="s">
        <v>141</v>
      </c>
      <c r="F138" s="134" t="s">
        <v>142</v>
      </c>
      <c r="G138" s="135" t="s">
        <v>129</v>
      </c>
      <c r="H138" s="136">
        <v>15.987</v>
      </c>
      <c r="I138" s="137"/>
      <c r="J138" s="137">
        <f>ROUND(I138*H138,2)</f>
        <v>0</v>
      </c>
      <c r="K138" s="138"/>
      <c r="L138" s="30"/>
      <c r="M138" s="139" t="s">
        <v>1</v>
      </c>
      <c r="N138" s="115" t="s">
        <v>36</v>
      </c>
      <c r="O138" s="140">
        <v>0.23599999999999999</v>
      </c>
      <c r="P138" s="140">
        <f>O138*H138</f>
        <v>3.772932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119</v>
      </c>
      <c r="AT138" s="142" t="s">
        <v>115</v>
      </c>
      <c r="AU138" s="142" t="s">
        <v>112</v>
      </c>
      <c r="AY138" s="16" t="s">
        <v>111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6" t="s">
        <v>112</v>
      </c>
      <c r="BK138" s="143">
        <f>ROUND(I138*H138,2)</f>
        <v>0</v>
      </c>
      <c r="BL138" s="16" t="s">
        <v>119</v>
      </c>
      <c r="BM138" s="142" t="s">
        <v>143</v>
      </c>
    </row>
    <row r="139" spans="2:65" s="1" customFormat="1" ht="24.15" customHeight="1">
      <c r="B139" s="131"/>
      <c r="C139" s="132">
        <v>6</v>
      </c>
      <c r="D139" s="132" t="s">
        <v>115</v>
      </c>
      <c r="E139" s="133" t="s">
        <v>144</v>
      </c>
      <c r="F139" s="134" t="s">
        <v>145</v>
      </c>
      <c r="G139" s="135" t="s">
        <v>146</v>
      </c>
      <c r="H139" s="136">
        <v>0.221</v>
      </c>
      <c r="I139" s="137"/>
      <c r="J139" s="137">
        <f>ROUND(I139*H139,2)</f>
        <v>0</v>
      </c>
      <c r="K139" s="138"/>
      <c r="L139" s="30"/>
      <c r="M139" s="139" t="s">
        <v>1</v>
      </c>
      <c r="N139" s="115" t="s">
        <v>36</v>
      </c>
      <c r="O139" s="140">
        <v>39.448860000000003</v>
      </c>
      <c r="P139" s="140">
        <f>O139*H139</f>
        <v>8.7181980600000006</v>
      </c>
      <c r="Q139" s="140">
        <v>1.01953</v>
      </c>
      <c r="R139" s="140">
        <f>Q139*H139</f>
        <v>0.22531613</v>
      </c>
      <c r="S139" s="140">
        <v>0</v>
      </c>
      <c r="T139" s="141">
        <f>S139*H139</f>
        <v>0</v>
      </c>
      <c r="AR139" s="142" t="s">
        <v>119</v>
      </c>
      <c r="AT139" s="142" t="s">
        <v>115</v>
      </c>
      <c r="AU139" s="142" t="s">
        <v>112</v>
      </c>
      <c r="AY139" s="16" t="s">
        <v>111</v>
      </c>
      <c r="BE139" s="143">
        <f>IF(N139="základná",J139,0)</f>
        <v>0</v>
      </c>
      <c r="BF139" s="143">
        <f>IF(N139="znížená",J139,0)</f>
        <v>0</v>
      </c>
      <c r="BG139" s="143">
        <f>IF(N139="zákl. prenesená",J139,0)</f>
        <v>0</v>
      </c>
      <c r="BH139" s="143">
        <f>IF(N139="zníž. prenesená",J139,0)</f>
        <v>0</v>
      </c>
      <c r="BI139" s="143">
        <f>IF(N139="nulová",J139,0)</f>
        <v>0</v>
      </c>
      <c r="BJ139" s="16" t="s">
        <v>112</v>
      </c>
      <c r="BK139" s="143">
        <f>ROUND(I139*H139,2)</f>
        <v>0</v>
      </c>
      <c r="BL139" s="16" t="s">
        <v>119</v>
      </c>
      <c r="BM139" s="142" t="s">
        <v>147</v>
      </c>
    </row>
    <row r="140" spans="2:65" s="11" customFormat="1" ht="22.95" customHeight="1">
      <c r="B140" s="124"/>
      <c r="D140" s="125" t="s">
        <v>69</v>
      </c>
      <c r="E140" s="173" t="s">
        <v>126</v>
      </c>
      <c r="F140" s="173" t="s">
        <v>148</v>
      </c>
      <c r="J140" s="174">
        <f>BK140</f>
        <v>0</v>
      </c>
      <c r="L140" s="124"/>
      <c r="M140" s="126"/>
      <c r="P140" s="127">
        <f>SUM(P141:P149)</f>
        <v>15.74709</v>
      </c>
      <c r="R140" s="127">
        <f>SUM(R141:R149)</f>
        <v>0</v>
      </c>
      <c r="T140" s="128">
        <f>SUM(T141:T149)</f>
        <v>3.0960000000000001</v>
      </c>
      <c r="AR140" s="125" t="s">
        <v>75</v>
      </c>
      <c r="AT140" s="129" t="s">
        <v>69</v>
      </c>
      <c r="AU140" s="129" t="s">
        <v>75</v>
      </c>
      <c r="AY140" s="125" t="s">
        <v>111</v>
      </c>
      <c r="BK140" s="130">
        <f>SUM(BK141:BK149)</f>
        <v>0</v>
      </c>
    </row>
    <row r="141" spans="2:65" s="1" customFormat="1" ht="24.15" customHeight="1">
      <c r="B141" s="131"/>
      <c r="C141" s="132">
        <v>7</v>
      </c>
      <c r="D141" s="132" t="s">
        <v>115</v>
      </c>
      <c r="E141" s="133" t="s">
        <v>149</v>
      </c>
      <c r="F141" s="134" t="s">
        <v>150</v>
      </c>
      <c r="G141" s="135" t="s">
        <v>134</v>
      </c>
      <c r="H141" s="136">
        <v>1.29</v>
      </c>
      <c r="I141" s="137"/>
      <c r="J141" s="137">
        <f>ROUND(I141*H141,2)</f>
        <v>0</v>
      </c>
      <c r="K141" s="138"/>
      <c r="L141" s="30"/>
      <c r="M141" s="139" t="s">
        <v>1</v>
      </c>
      <c r="N141" s="115" t="s">
        <v>36</v>
      </c>
      <c r="O141" s="140">
        <v>7.391</v>
      </c>
      <c r="P141" s="140">
        <f>O141*H141</f>
        <v>9.5343900000000001</v>
      </c>
      <c r="Q141" s="140">
        <v>0</v>
      </c>
      <c r="R141" s="140">
        <f>Q141*H141</f>
        <v>0</v>
      </c>
      <c r="S141" s="140">
        <v>2.4</v>
      </c>
      <c r="T141" s="141">
        <f>S141*H141</f>
        <v>3.0960000000000001</v>
      </c>
      <c r="AR141" s="142" t="s">
        <v>119</v>
      </c>
      <c r="AT141" s="142" t="s">
        <v>115</v>
      </c>
      <c r="AU141" s="142" t="s">
        <v>112</v>
      </c>
      <c r="AY141" s="16" t="s">
        <v>111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6" t="s">
        <v>112</v>
      </c>
      <c r="BK141" s="143">
        <f>ROUND(I141*H141,2)</f>
        <v>0</v>
      </c>
      <c r="BL141" s="16" t="s">
        <v>119</v>
      </c>
      <c r="BM141" s="142" t="s">
        <v>151</v>
      </c>
    </row>
    <row r="142" spans="2:65" s="14" customFormat="1">
      <c r="B142" s="152"/>
      <c r="D142" s="175" t="s">
        <v>121</v>
      </c>
      <c r="E142" s="153" t="s">
        <v>1</v>
      </c>
      <c r="F142" s="180" t="s">
        <v>136</v>
      </c>
      <c r="H142" s="153" t="s">
        <v>1</v>
      </c>
      <c r="L142" s="152"/>
      <c r="M142" s="154"/>
      <c r="T142" s="155"/>
      <c r="AT142" s="153" t="s">
        <v>121</v>
      </c>
      <c r="AU142" s="153" t="s">
        <v>112</v>
      </c>
      <c r="AV142" s="14" t="s">
        <v>75</v>
      </c>
      <c r="AW142" s="14" t="s">
        <v>25</v>
      </c>
      <c r="AX142" s="14" t="s">
        <v>70</v>
      </c>
      <c r="AY142" s="153" t="s">
        <v>111</v>
      </c>
    </row>
    <row r="143" spans="2:65" s="12" customFormat="1">
      <c r="B143" s="144"/>
      <c r="D143" s="175" t="s">
        <v>121</v>
      </c>
      <c r="E143" s="145" t="s">
        <v>1</v>
      </c>
      <c r="F143" s="176" t="s">
        <v>152</v>
      </c>
      <c r="H143" s="177">
        <v>1.29</v>
      </c>
      <c r="L143" s="144"/>
      <c r="M143" s="146"/>
      <c r="T143" s="147"/>
      <c r="AT143" s="145" t="s">
        <v>121</v>
      </c>
      <c r="AU143" s="145" t="s">
        <v>112</v>
      </c>
      <c r="AV143" s="12" t="s">
        <v>112</v>
      </c>
      <c r="AW143" s="12" t="s">
        <v>25</v>
      </c>
      <c r="AX143" s="12" t="s">
        <v>70</v>
      </c>
      <c r="AY143" s="145" t="s">
        <v>111</v>
      </c>
    </row>
    <row r="144" spans="2:65" s="13" customFormat="1">
      <c r="B144" s="148"/>
      <c r="D144" s="175" t="s">
        <v>121</v>
      </c>
      <c r="E144" s="149" t="s">
        <v>1</v>
      </c>
      <c r="F144" s="178" t="s">
        <v>123</v>
      </c>
      <c r="H144" s="179">
        <v>1.29</v>
      </c>
      <c r="L144" s="148"/>
      <c r="M144" s="150"/>
      <c r="T144" s="151"/>
      <c r="AT144" s="149" t="s">
        <v>121</v>
      </c>
      <c r="AU144" s="149" t="s">
        <v>112</v>
      </c>
      <c r="AV144" s="13" t="s">
        <v>119</v>
      </c>
      <c r="AW144" s="13" t="s">
        <v>25</v>
      </c>
      <c r="AX144" s="13" t="s">
        <v>75</v>
      </c>
      <c r="AY144" s="149" t="s">
        <v>111</v>
      </c>
    </row>
    <row r="145" spans="2:65" s="1" customFormat="1" ht="21.75" customHeight="1">
      <c r="B145" s="131"/>
      <c r="C145" s="132">
        <v>8</v>
      </c>
      <c r="D145" s="132" t="s">
        <v>115</v>
      </c>
      <c r="E145" s="133" t="s">
        <v>153</v>
      </c>
      <c r="F145" s="134" t="s">
        <v>154</v>
      </c>
      <c r="G145" s="135" t="s">
        <v>146</v>
      </c>
      <c r="H145" s="136">
        <v>3.9</v>
      </c>
      <c r="I145" s="137"/>
      <c r="J145" s="137">
        <f>ROUND(I145*H145,2)</f>
        <v>0</v>
      </c>
      <c r="K145" s="138"/>
      <c r="L145" s="30"/>
      <c r="M145" s="139" t="s">
        <v>1</v>
      </c>
      <c r="N145" s="115" t="s">
        <v>36</v>
      </c>
      <c r="O145" s="140">
        <v>0.59799999999999998</v>
      </c>
      <c r="P145" s="140">
        <f>O145*H145</f>
        <v>2.3321999999999998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119</v>
      </c>
      <c r="AT145" s="142" t="s">
        <v>115</v>
      </c>
      <c r="AU145" s="142" t="s">
        <v>112</v>
      </c>
      <c r="AY145" s="16" t="s">
        <v>111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6" t="s">
        <v>112</v>
      </c>
      <c r="BK145" s="143">
        <f>ROUND(I145*H145,2)</f>
        <v>0</v>
      </c>
      <c r="BL145" s="16" t="s">
        <v>119</v>
      </c>
      <c r="BM145" s="142" t="s">
        <v>155</v>
      </c>
    </row>
    <row r="146" spans="2:65" s="1" customFormat="1" ht="24.15" customHeight="1">
      <c r="B146" s="131"/>
      <c r="C146" s="132">
        <v>9</v>
      </c>
      <c r="D146" s="132" t="s">
        <v>115</v>
      </c>
      <c r="E146" s="133" t="s">
        <v>156</v>
      </c>
      <c r="F146" s="134" t="s">
        <v>157</v>
      </c>
      <c r="G146" s="135" t="s">
        <v>146</v>
      </c>
      <c r="H146" s="136">
        <v>58.5</v>
      </c>
      <c r="I146" s="137"/>
      <c r="J146" s="137">
        <f>ROUND(I146*H146,2)</f>
        <v>0</v>
      </c>
      <c r="K146" s="138"/>
      <c r="L146" s="30"/>
      <c r="M146" s="139" t="s">
        <v>1</v>
      </c>
      <c r="N146" s="115" t="s">
        <v>36</v>
      </c>
      <c r="O146" s="140">
        <v>7.0000000000000001E-3</v>
      </c>
      <c r="P146" s="140">
        <f>O146*H146</f>
        <v>0.40950000000000003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119</v>
      </c>
      <c r="AT146" s="142" t="s">
        <v>115</v>
      </c>
      <c r="AU146" s="142" t="s">
        <v>112</v>
      </c>
      <c r="AY146" s="16" t="s">
        <v>111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6" t="s">
        <v>112</v>
      </c>
      <c r="BK146" s="143">
        <f>ROUND(I146*H146,2)</f>
        <v>0</v>
      </c>
      <c r="BL146" s="16" t="s">
        <v>119</v>
      </c>
      <c r="BM146" s="142" t="s">
        <v>158</v>
      </c>
    </row>
    <row r="147" spans="2:65" s="12" customFormat="1">
      <c r="B147" s="144"/>
      <c r="D147" s="175" t="s">
        <v>121</v>
      </c>
      <c r="F147" s="176" t="s">
        <v>159</v>
      </c>
      <c r="H147" s="177">
        <v>58.5</v>
      </c>
      <c r="L147" s="144"/>
      <c r="M147" s="146"/>
      <c r="T147" s="147"/>
      <c r="AT147" s="145" t="s">
        <v>121</v>
      </c>
      <c r="AU147" s="145" t="s">
        <v>112</v>
      </c>
      <c r="AV147" s="12" t="s">
        <v>112</v>
      </c>
      <c r="AW147" s="12" t="s">
        <v>3</v>
      </c>
      <c r="AX147" s="12" t="s">
        <v>75</v>
      </c>
      <c r="AY147" s="145" t="s">
        <v>111</v>
      </c>
    </row>
    <row r="148" spans="2:65" s="1" customFormat="1" ht="24.15" customHeight="1">
      <c r="B148" s="131"/>
      <c r="C148" s="132">
        <v>10</v>
      </c>
      <c r="D148" s="132" t="s">
        <v>115</v>
      </c>
      <c r="E148" s="133" t="s">
        <v>160</v>
      </c>
      <c r="F148" s="134" t="s">
        <v>161</v>
      </c>
      <c r="G148" s="135" t="s">
        <v>146</v>
      </c>
      <c r="H148" s="136">
        <v>3.9</v>
      </c>
      <c r="I148" s="137"/>
      <c r="J148" s="137">
        <f>ROUND(I148*H148,2)</f>
        <v>0</v>
      </c>
      <c r="K148" s="138"/>
      <c r="L148" s="30"/>
      <c r="M148" s="139" t="s">
        <v>1</v>
      </c>
      <c r="N148" s="115" t="s">
        <v>36</v>
      </c>
      <c r="O148" s="140">
        <v>0.89</v>
      </c>
      <c r="P148" s="140">
        <f>O148*H148</f>
        <v>3.4710000000000001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119</v>
      </c>
      <c r="AT148" s="142" t="s">
        <v>115</v>
      </c>
      <c r="AU148" s="142" t="s">
        <v>112</v>
      </c>
      <c r="AY148" s="16" t="s">
        <v>111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6" t="s">
        <v>112</v>
      </c>
      <c r="BK148" s="143">
        <f>ROUND(I148*H148,2)</f>
        <v>0</v>
      </c>
      <c r="BL148" s="16" t="s">
        <v>119</v>
      </c>
      <c r="BM148" s="142" t="s">
        <v>162</v>
      </c>
    </row>
    <row r="149" spans="2:65" s="1" customFormat="1" ht="24.15" customHeight="1">
      <c r="B149" s="131"/>
      <c r="C149" s="132">
        <v>11</v>
      </c>
      <c r="D149" s="132" t="s">
        <v>115</v>
      </c>
      <c r="E149" s="133" t="s">
        <v>163</v>
      </c>
      <c r="F149" s="134" t="s">
        <v>164</v>
      </c>
      <c r="G149" s="135" t="s">
        <v>146</v>
      </c>
      <c r="H149" s="136">
        <v>3.9</v>
      </c>
      <c r="I149" s="137"/>
      <c r="J149" s="137">
        <f>ROUND(I149*H149,2)</f>
        <v>0</v>
      </c>
      <c r="K149" s="138"/>
      <c r="L149" s="30"/>
      <c r="M149" s="139" t="s">
        <v>1</v>
      </c>
      <c r="N149" s="115" t="s">
        <v>36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119</v>
      </c>
      <c r="AT149" s="142" t="s">
        <v>115</v>
      </c>
      <c r="AU149" s="142" t="s">
        <v>112</v>
      </c>
      <c r="AY149" s="16" t="s">
        <v>111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6" t="s">
        <v>112</v>
      </c>
      <c r="BK149" s="143">
        <f>ROUND(I149*H149,2)</f>
        <v>0</v>
      </c>
      <c r="BL149" s="16" t="s">
        <v>119</v>
      </c>
      <c r="BM149" s="142" t="s">
        <v>165</v>
      </c>
    </row>
    <row r="150" spans="2:65" s="11" customFormat="1" ht="22.95" customHeight="1">
      <c r="B150" s="124"/>
      <c r="D150" s="125" t="s">
        <v>69</v>
      </c>
      <c r="E150" s="173" t="s">
        <v>166</v>
      </c>
      <c r="F150" s="173" t="s">
        <v>167</v>
      </c>
      <c r="J150" s="174">
        <f>BK150</f>
        <v>0</v>
      </c>
      <c r="L150" s="124"/>
      <c r="M150" s="126"/>
      <c r="P150" s="127">
        <f>P151</f>
        <v>3.1322239999999999</v>
      </c>
      <c r="R150" s="127">
        <f>R151</f>
        <v>0</v>
      </c>
      <c r="T150" s="128">
        <f>T151</f>
        <v>0</v>
      </c>
      <c r="AR150" s="125" t="s">
        <v>75</v>
      </c>
      <c r="AT150" s="129" t="s">
        <v>69</v>
      </c>
      <c r="AU150" s="129" t="s">
        <v>75</v>
      </c>
      <c r="AY150" s="125" t="s">
        <v>111</v>
      </c>
      <c r="BK150" s="130">
        <f>BK151</f>
        <v>0</v>
      </c>
    </row>
    <row r="151" spans="2:65" s="1" customFormat="1" ht="24.15" customHeight="1">
      <c r="B151" s="131"/>
      <c r="C151" s="132" t="s">
        <v>168</v>
      </c>
      <c r="D151" s="132" t="s">
        <v>115</v>
      </c>
      <c r="E151" s="133" t="s">
        <v>169</v>
      </c>
      <c r="F151" s="134" t="s">
        <v>170</v>
      </c>
      <c r="G151" s="135" t="s">
        <v>146</v>
      </c>
      <c r="H151" s="136">
        <v>3.488</v>
      </c>
      <c r="I151" s="137"/>
      <c r="J151" s="137">
        <f>ROUND(I151*H151,2)</f>
        <v>0</v>
      </c>
      <c r="K151" s="138"/>
      <c r="L151" s="30"/>
      <c r="M151" s="139" t="s">
        <v>1</v>
      </c>
      <c r="N151" s="115" t="s">
        <v>36</v>
      </c>
      <c r="O151" s="140">
        <v>0.89800000000000002</v>
      </c>
      <c r="P151" s="140">
        <f>O151*H151</f>
        <v>3.1322239999999999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119</v>
      </c>
      <c r="AT151" s="142" t="s">
        <v>115</v>
      </c>
      <c r="AU151" s="142" t="s">
        <v>112</v>
      </c>
      <c r="AY151" s="16" t="s">
        <v>111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6" t="s">
        <v>112</v>
      </c>
      <c r="BK151" s="143">
        <f>ROUND(I151*H151,2)</f>
        <v>0</v>
      </c>
      <c r="BL151" s="16" t="s">
        <v>119</v>
      </c>
      <c r="BM151" s="142" t="s">
        <v>171</v>
      </c>
    </row>
    <row r="152" spans="2:65" s="11" customFormat="1" ht="25.95" customHeight="1">
      <c r="B152" s="124"/>
      <c r="D152" s="125" t="s">
        <v>69</v>
      </c>
      <c r="E152" s="171" t="s">
        <v>172</v>
      </c>
      <c r="F152" s="171" t="s">
        <v>173</v>
      </c>
      <c r="J152" s="172">
        <f>BK152</f>
        <v>0</v>
      </c>
      <c r="L152" s="124"/>
      <c r="M152" s="126"/>
      <c r="P152" s="127">
        <f>P153</f>
        <v>-5.02454</v>
      </c>
      <c r="R152" s="127">
        <f>R153</f>
        <v>-11.817399999999999</v>
      </c>
      <c r="T152" s="128">
        <f>T153</f>
        <v>-11.196</v>
      </c>
      <c r="AR152" s="125" t="s">
        <v>112</v>
      </c>
      <c r="AT152" s="129" t="s">
        <v>69</v>
      </c>
      <c r="AU152" s="129" t="s">
        <v>70</v>
      </c>
      <c r="AY152" s="125" t="s">
        <v>111</v>
      </c>
      <c r="BK152" s="130">
        <f>BK153</f>
        <v>0</v>
      </c>
    </row>
    <row r="153" spans="2:65" s="11" customFormat="1" ht="22.95" customHeight="1">
      <c r="B153" s="124"/>
      <c r="D153" s="125" t="s">
        <v>69</v>
      </c>
      <c r="E153" s="173" t="s">
        <v>174</v>
      </c>
      <c r="F153" s="173" t="s">
        <v>175</v>
      </c>
      <c r="J153" s="174">
        <f>BK153</f>
        <v>0</v>
      </c>
      <c r="L153" s="124"/>
      <c r="M153" s="126"/>
      <c r="P153" s="127">
        <f>SUM(P154:P170)</f>
        <v>-5.02454</v>
      </c>
      <c r="R153" s="127">
        <f>SUM(R154:R170)</f>
        <v>-11.817399999999999</v>
      </c>
      <c r="T153" s="128">
        <f>SUM(T154:T170)</f>
        <v>-11.196</v>
      </c>
      <c r="AR153" s="125" t="s">
        <v>112</v>
      </c>
      <c r="AT153" s="129" t="s">
        <v>69</v>
      </c>
      <c r="AU153" s="129" t="s">
        <v>75</v>
      </c>
      <c r="AY153" s="125" t="s">
        <v>111</v>
      </c>
      <c r="BK153" s="130">
        <f>SUM(BK154:BK170)</f>
        <v>0</v>
      </c>
    </row>
    <row r="154" spans="2:65" s="1" customFormat="1" ht="33" customHeight="1">
      <c r="B154" s="131"/>
      <c r="C154" s="132">
        <v>13</v>
      </c>
      <c r="D154" s="132" t="s">
        <v>115</v>
      </c>
      <c r="E154" s="133" t="s">
        <v>177</v>
      </c>
      <c r="F154" s="134" t="s">
        <v>178</v>
      </c>
      <c r="G154" s="135" t="s">
        <v>179</v>
      </c>
      <c r="H154" s="136">
        <v>2</v>
      </c>
      <c r="I154" s="137"/>
      <c r="J154" s="137">
        <f>ROUND(I154*H154,2)</f>
        <v>0</v>
      </c>
      <c r="K154" s="138"/>
      <c r="L154" s="30"/>
      <c r="M154" s="139" t="s">
        <v>1</v>
      </c>
      <c r="N154" s="115" t="s">
        <v>36</v>
      </c>
      <c r="O154" s="140">
        <v>0.97572999999999999</v>
      </c>
      <c r="P154" s="140">
        <f>O154*H154</f>
        <v>1.95146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180</v>
      </c>
      <c r="AT154" s="142" t="s">
        <v>115</v>
      </c>
      <c r="AU154" s="142" t="s">
        <v>112</v>
      </c>
      <c r="AY154" s="16" t="s">
        <v>111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6" t="s">
        <v>112</v>
      </c>
      <c r="BK154" s="143">
        <f>ROUND(I154*H154,2)</f>
        <v>0</v>
      </c>
      <c r="BL154" s="16" t="s">
        <v>180</v>
      </c>
      <c r="BM154" s="142" t="s">
        <v>181</v>
      </c>
    </row>
    <row r="155" spans="2:65" s="1" customFormat="1" ht="37.950000000000003" customHeight="1">
      <c r="B155" s="131"/>
      <c r="C155" s="156">
        <v>14</v>
      </c>
      <c r="D155" s="156" t="s">
        <v>182</v>
      </c>
      <c r="E155" s="157" t="s">
        <v>183</v>
      </c>
      <c r="F155" s="158" t="s">
        <v>208</v>
      </c>
      <c r="G155" s="159" t="s">
        <v>184</v>
      </c>
      <c r="H155" s="160">
        <v>2</v>
      </c>
      <c r="I155" s="161"/>
      <c r="J155" s="161">
        <f>ROUND(I155*H155,2)</f>
        <v>0</v>
      </c>
      <c r="K155" s="162"/>
      <c r="L155" s="163"/>
      <c r="M155" s="164" t="s">
        <v>1</v>
      </c>
      <c r="N155" s="165" t="s">
        <v>36</v>
      </c>
      <c r="O155" s="140">
        <v>0</v>
      </c>
      <c r="P155" s="140">
        <f>O155*H155</f>
        <v>0</v>
      </c>
      <c r="Q155" s="140">
        <v>3.9199999999999999E-2</v>
      </c>
      <c r="R155" s="140">
        <f>Q155*H155</f>
        <v>7.8399999999999997E-2</v>
      </c>
      <c r="S155" s="140">
        <v>0</v>
      </c>
      <c r="T155" s="141">
        <f>S155*H155</f>
        <v>0</v>
      </c>
      <c r="AR155" s="142" t="s">
        <v>185</v>
      </c>
      <c r="AT155" s="142" t="s">
        <v>182</v>
      </c>
      <c r="AU155" s="142" t="s">
        <v>112</v>
      </c>
      <c r="AY155" s="16" t="s">
        <v>111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6" t="s">
        <v>112</v>
      </c>
      <c r="BK155" s="143">
        <f>ROUND(I155*H155,2)</f>
        <v>0</v>
      </c>
      <c r="BL155" s="16" t="s">
        <v>180</v>
      </c>
      <c r="BM155" s="142" t="s">
        <v>186</v>
      </c>
    </row>
    <row r="156" spans="2:65" s="1" customFormat="1" ht="24.15" customHeight="1">
      <c r="B156" s="131"/>
      <c r="C156" s="132">
        <v>15</v>
      </c>
      <c r="D156" s="132" t="s">
        <v>115</v>
      </c>
      <c r="E156" s="133" t="s">
        <v>187</v>
      </c>
      <c r="F156" s="134" t="s">
        <v>188</v>
      </c>
      <c r="G156" s="135" t="s">
        <v>179</v>
      </c>
      <c r="H156" s="136">
        <v>2</v>
      </c>
      <c r="I156" s="137"/>
      <c r="J156" s="137">
        <f>ROUND(I156*H156,2)</f>
        <v>0</v>
      </c>
      <c r="K156" s="138"/>
      <c r="L156" s="30"/>
      <c r="M156" s="139" t="s">
        <v>1</v>
      </c>
      <c r="N156" s="115" t="s">
        <v>36</v>
      </c>
      <c r="O156" s="140">
        <v>1.2050000000000001</v>
      </c>
      <c r="P156" s="140">
        <f>O156*H156</f>
        <v>2.41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180</v>
      </c>
      <c r="AT156" s="142" t="s">
        <v>115</v>
      </c>
      <c r="AU156" s="142" t="s">
        <v>112</v>
      </c>
      <c r="AY156" s="16" t="s">
        <v>111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6" t="s">
        <v>112</v>
      </c>
      <c r="BK156" s="143">
        <f>ROUND(I156*H156,2)</f>
        <v>0</v>
      </c>
      <c r="BL156" s="16" t="s">
        <v>180</v>
      </c>
      <c r="BM156" s="142" t="s">
        <v>189</v>
      </c>
    </row>
    <row r="157" spans="2:65" s="1" customFormat="1" ht="37.950000000000003" customHeight="1">
      <c r="B157" s="131"/>
      <c r="C157" s="156">
        <v>16</v>
      </c>
      <c r="D157" s="156" t="s">
        <v>182</v>
      </c>
      <c r="E157" s="157" t="s">
        <v>190</v>
      </c>
      <c r="F157" s="158" t="s">
        <v>207</v>
      </c>
      <c r="G157" s="159" t="s">
        <v>184</v>
      </c>
      <c r="H157" s="160">
        <v>1</v>
      </c>
      <c r="I157" s="161"/>
      <c r="J157" s="161">
        <f>ROUND(I157*H157,2)</f>
        <v>0</v>
      </c>
      <c r="K157" s="162"/>
      <c r="L157" s="163"/>
      <c r="M157" s="164" t="s">
        <v>1</v>
      </c>
      <c r="N157" s="165" t="s">
        <v>36</v>
      </c>
      <c r="O157" s="140">
        <v>0</v>
      </c>
      <c r="P157" s="140">
        <f>O157*H157</f>
        <v>0</v>
      </c>
      <c r="Q157" s="140">
        <v>0.1042</v>
      </c>
      <c r="R157" s="140">
        <f>Q157*H157</f>
        <v>0.1042</v>
      </c>
      <c r="S157" s="140">
        <v>0</v>
      </c>
      <c r="T157" s="141">
        <f>S157*H157</f>
        <v>0</v>
      </c>
      <c r="AR157" s="142" t="s">
        <v>185</v>
      </c>
      <c r="AT157" s="142" t="s">
        <v>182</v>
      </c>
      <c r="AU157" s="142" t="s">
        <v>112</v>
      </c>
      <c r="AY157" s="16" t="s">
        <v>111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6" t="s">
        <v>112</v>
      </c>
      <c r="BK157" s="143">
        <f>ROUND(I157*H157,2)</f>
        <v>0</v>
      </c>
      <c r="BL157" s="16" t="s">
        <v>180</v>
      </c>
      <c r="BM157" s="142" t="s">
        <v>191</v>
      </c>
    </row>
    <row r="158" spans="2:65" s="1" customFormat="1" ht="24.15" customHeight="1">
      <c r="B158" s="131"/>
      <c r="C158" s="132">
        <v>17</v>
      </c>
      <c r="D158" s="132" t="s">
        <v>115</v>
      </c>
      <c r="E158" s="133" t="s">
        <v>192</v>
      </c>
      <c r="F158" s="134" t="s">
        <v>193</v>
      </c>
      <c r="G158" s="135" t="s">
        <v>179</v>
      </c>
      <c r="H158" s="136">
        <v>2</v>
      </c>
      <c r="I158" s="137"/>
      <c r="J158" s="137">
        <f>ROUND(I158*H158,2)</f>
        <v>0</v>
      </c>
      <c r="K158" s="138"/>
      <c r="L158" s="30"/>
      <c r="M158" s="139" t="s">
        <v>1</v>
      </c>
      <c r="N158" s="115" t="s">
        <v>36</v>
      </c>
      <c r="O158" s="140">
        <v>0.59799999999999998</v>
      </c>
      <c r="P158" s="140">
        <f>O158*H158</f>
        <v>1.196</v>
      </c>
      <c r="Q158" s="140">
        <v>0</v>
      </c>
      <c r="R158" s="140">
        <f>Q158*H158</f>
        <v>0</v>
      </c>
      <c r="S158" s="140">
        <v>0.192</v>
      </c>
      <c r="T158" s="141">
        <f>S158*H158</f>
        <v>0.38400000000000001</v>
      </c>
      <c r="AR158" s="142" t="s">
        <v>180</v>
      </c>
      <c r="AT158" s="142" t="s">
        <v>115</v>
      </c>
      <c r="AU158" s="142" t="s">
        <v>112</v>
      </c>
      <c r="AY158" s="16" t="s">
        <v>111</v>
      </c>
      <c r="BE158" s="143">
        <f>IF(N158="základná",J158,0)</f>
        <v>0</v>
      </c>
      <c r="BF158" s="143">
        <f>IF(N158="znížená",J158,0)</f>
        <v>0</v>
      </c>
      <c r="BG158" s="143">
        <f>IF(N158="zákl. prenesená",J158,0)</f>
        <v>0</v>
      </c>
      <c r="BH158" s="143">
        <f>IF(N158="zníž. prenesená",J158,0)</f>
        <v>0</v>
      </c>
      <c r="BI158" s="143">
        <f>IF(N158="nulová",J158,0)</f>
        <v>0</v>
      </c>
      <c r="BJ158" s="16" t="s">
        <v>112</v>
      </c>
      <c r="BK158" s="143">
        <f>ROUND(I158*H158,2)</f>
        <v>0</v>
      </c>
      <c r="BL158" s="16" t="s">
        <v>180</v>
      </c>
      <c r="BM158" s="142" t="s">
        <v>194</v>
      </c>
    </row>
    <row r="159" spans="2:65" s="14" customFormat="1">
      <c r="B159" s="152"/>
      <c r="D159" s="175" t="s">
        <v>121</v>
      </c>
      <c r="E159" s="153" t="s">
        <v>1</v>
      </c>
      <c r="F159" s="180" t="s">
        <v>195</v>
      </c>
      <c r="H159" s="153" t="s">
        <v>1</v>
      </c>
      <c r="L159" s="152"/>
      <c r="M159" s="154"/>
      <c r="T159" s="155"/>
      <c r="AT159" s="153" t="s">
        <v>121</v>
      </c>
      <c r="AU159" s="153" t="s">
        <v>112</v>
      </c>
      <c r="AV159" s="14" t="s">
        <v>75</v>
      </c>
      <c r="AW159" s="14" t="s">
        <v>25</v>
      </c>
      <c r="AX159" s="14" t="s">
        <v>70</v>
      </c>
      <c r="AY159" s="153" t="s">
        <v>111</v>
      </c>
    </row>
    <row r="160" spans="2:65" s="12" customFormat="1">
      <c r="B160" s="144"/>
      <c r="D160" s="175" t="s">
        <v>121</v>
      </c>
      <c r="E160" s="145" t="s">
        <v>1</v>
      </c>
      <c r="F160" s="176" t="s">
        <v>196</v>
      </c>
      <c r="H160" s="177">
        <v>2</v>
      </c>
      <c r="L160" s="144"/>
      <c r="M160" s="146"/>
      <c r="T160" s="147"/>
      <c r="AT160" s="145" t="s">
        <v>121</v>
      </c>
      <c r="AU160" s="145" t="s">
        <v>112</v>
      </c>
      <c r="AV160" s="12" t="s">
        <v>112</v>
      </c>
      <c r="AW160" s="12" t="s">
        <v>25</v>
      </c>
      <c r="AX160" s="12" t="s">
        <v>70</v>
      </c>
      <c r="AY160" s="145" t="s">
        <v>111</v>
      </c>
    </row>
    <row r="161" spans="2:65" s="13" customFormat="1">
      <c r="B161" s="148"/>
      <c r="D161" s="175" t="s">
        <v>121</v>
      </c>
      <c r="E161" s="149" t="s">
        <v>1</v>
      </c>
      <c r="F161" s="178" t="s">
        <v>123</v>
      </c>
      <c r="H161" s="179">
        <v>2</v>
      </c>
      <c r="L161" s="148"/>
      <c r="M161" s="150"/>
      <c r="T161" s="151"/>
      <c r="AT161" s="149" t="s">
        <v>121</v>
      </c>
      <c r="AU161" s="149" t="s">
        <v>112</v>
      </c>
      <c r="AV161" s="13" t="s">
        <v>119</v>
      </c>
      <c r="AW161" s="13" t="s">
        <v>25</v>
      </c>
      <c r="AX161" s="13" t="s">
        <v>75</v>
      </c>
      <c r="AY161" s="149" t="s">
        <v>111</v>
      </c>
    </row>
    <row r="162" spans="2:65" s="1" customFormat="1" ht="24.15" customHeight="1">
      <c r="B162" s="131"/>
      <c r="C162" s="132">
        <v>18</v>
      </c>
      <c r="D162" s="132" t="s">
        <v>115</v>
      </c>
      <c r="E162" s="133" t="s">
        <v>197</v>
      </c>
      <c r="F162" s="134" t="s">
        <v>198</v>
      </c>
      <c r="G162" s="135" t="s">
        <v>179</v>
      </c>
      <c r="H162" s="136">
        <v>2</v>
      </c>
      <c r="I162" s="137"/>
      <c r="J162" s="137">
        <f>ROUND(I162*H162,2)</f>
        <v>0</v>
      </c>
      <c r="K162" s="138"/>
      <c r="L162" s="30"/>
      <c r="M162" s="139" t="s">
        <v>1</v>
      </c>
      <c r="N162" s="115" t="s">
        <v>36</v>
      </c>
      <c r="O162" s="140">
        <v>0.70899999999999996</v>
      </c>
      <c r="P162" s="140">
        <f>O162*H162</f>
        <v>1.4179999999999999</v>
      </c>
      <c r="Q162" s="140">
        <v>0</v>
      </c>
      <c r="R162" s="140">
        <f>Q162*H162</f>
        <v>0</v>
      </c>
      <c r="S162" s="140">
        <v>0.21</v>
      </c>
      <c r="T162" s="141">
        <f>S162*H162</f>
        <v>0.42</v>
      </c>
      <c r="AR162" s="142" t="s">
        <v>180</v>
      </c>
      <c r="AT162" s="142" t="s">
        <v>115</v>
      </c>
      <c r="AU162" s="142" t="s">
        <v>112</v>
      </c>
      <c r="AY162" s="16" t="s">
        <v>111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6" t="s">
        <v>112</v>
      </c>
      <c r="BK162" s="143">
        <f>ROUND(I162*H162,2)</f>
        <v>0</v>
      </c>
      <c r="BL162" s="16" t="s">
        <v>180</v>
      </c>
      <c r="BM162" s="142" t="s">
        <v>199</v>
      </c>
    </row>
    <row r="163" spans="2:65" s="14" customFormat="1">
      <c r="B163" s="152"/>
      <c r="D163" s="175" t="s">
        <v>121</v>
      </c>
      <c r="E163" s="153" t="s">
        <v>1</v>
      </c>
      <c r="F163" s="180" t="s">
        <v>200</v>
      </c>
      <c r="H163" s="153" t="s">
        <v>1</v>
      </c>
      <c r="L163" s="152"/>
      <c r="M163" s="154"/>
      <c r="T163" s="155"/>
      <c r="AT163" s="153" t="s">
        <v>121</v>
      </c>
      <c r="AU163" s="153" t="s">
        <v>112</v>
      </c>
      <c r="AV163" s="14" t="s">
        <v>75</v>
      </c>
      <c r="AW163" s="14" t="s">
        <v>25</v>
      </c>
      <c r="AX163" s="14" t="s">
        <v>70</v>
      </c>
      <c r="AY163" s="153" t="s">
        <v>111</v>
      </c>
    </row>
    <row r="164" spans="2:65" s="12" customFormat="1">
      <c r="B164" s="144"/>
      <c r="D164" s="175" t="s">
        <v>121</v>
      </c>
      <c r="E164" s="145" t="s">
        <v>1</v>
      </c>
      <c r="F164" s="176" t="s">
        <v>196</v>
      </c>
      <c r="H164" s="177">
        <v>2</v>
      </c>
      <c r="L164" s="144"/>
      <c r="M164" s="146"/>
      <c r="T164" s="147"/>
      <c r="AT164" s="145" t="s">
        <v>121</v>
      </c>
      <c r="AU164" s="145" t="s">
        <v>112</v>
      </c>
      <c r="AV164" s="12" t="s">
        <v>112</v>
      </c>
      <c r="AW164" s="12" t="s">
        <v>25</v>
      </c>
      <c r="AX164" s="12" t="s">
        <v>70</v>
      </c>
      <c r="AY164" s="145" t="s">
        <v>111</v>
      </c>
    </row>
    <row r="165" spans="2:65" s="13" customFormat="1">
      <c r="B165" s="148"/>
      <c r="D165" s="175" t="s">
        <v>121</v>
      </c>
      <c r="E165" s="149" t="s">
        <v>1</v>
      </c>
      <c r="F165" s="178" t="s">
        <v>123</v>
      </c>
      <c r="H165" s="179">
        <v>2</v>
      </c>
      <c r="L165" s="148"/>
      <c r="M165" s="150"/>
      <c r="T165" s="151"/>
      <c r="AT165" s="149" t="s">
        <v>121</v>
      </c>
      <c r="AU165" s="149" t="s">
        <v>112</v>
      </c>
      <c r="AV165" s="13" t="s">
        <v>119</v>
      </c>
      <c r="AW165" s="13" t="s">
        <v>25</v>
      </c>
      <c r="AX165" s="13" t="s">
        <v>75</v>
      </c>
      <c r="AY165" s="149" t="s">
        <v>111</v>
      </c>
    </row>
    <row r="166" spans="2:65" s="13" customFormat="1">
      <c r="B166" s="148"/>
      <c r="D166" s="175"/>
      <c r="E166" s="149"/>
      <c r="F166" s="178"/>
      <c r="H166" s="179"/>
      <c r="L166" s="148"/>
      <c r="M166" s="150"/>
      <c r="T166" s="151"/>
      <c r="AT166" s="149"/>
      <c r="AU166" s="149"/>
      <c r="AY166" s="149"/>
    </row>
    <row r="167" spans="2:65" s="1" customFormat="1" ht="24.15" customHeight="1">
      <c r="B167" s="131"/>
      <c r="C167" s="132">
        <v>19</v>
      </c>
      <c r="D167" s="132" t="s">
        <v>115</v>
      </c>
      <c r="E167" s="133" t="s">
        <v>209</v>
      </c>
      <c r="F167" s="134" t="s">
        <v>210</v>
      </c>
      <c r="G167" s="135" t="s">
        <v>179</v>
      </c>
      <c r="H167" s="136">
        <v>4</v>
      </c>
      <c r="I167" s="137"/>
      <c r="J167" s="137">
        <f>ROUND(I167*H167,2)</f>
        <v>0</v>
      </c>
      <c r="K167" s="138"/>
      <c r="L167" s="30"/>
      <c r="M167" s="166" t="s">
        <v>1</v>
      </c>
      <c r="N167" s="167" t="s">
        <v>36</v>
      </c>
      <c r="O167" s="168">
        <v>-2</v>
      </c>
      <c r="P167" s="168">
        <f>O167*H167</f>
        <v>-8</v>
      </c>
      <c r="Q167" s="168">
        <v>-2</v>
      </c>
      <c r="R167" s="168">
        <f>Q167*H167</f>
        <v>-8</v>
      </c>
      <c r="S167" s="168">
        <v>-2</v>
      </c>
      <c r="T167" s="169">
        <f>S167*H167</f>
        <v>-8</v>
      </c>
      <c r="AR167" s="142" t="s">
        <v>114</v>
      </c>
      <c r="AT167" s="142" t="s">
        <v>115</v>
      </c>
      <c r="AU167" s="142" t="s">
        <v>168</v>
      </c>
      <c r="AY167" s="16" t="s">
        <v>111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6" t="s">
        <v>168</v>
      </c>
      <c r="BK167" s="143">
        <f>ROUND(I167*H167,2)</f>
        <v>0</v>
      </c>
      <c r="BL167" s="16" t="s">
        <v>180</v>
      </c>
      <c r="BM167" s="142" t="s">
        <v>204</v>
      </c>
    </row>
    <row r="168" spans="2:65" s="1" customFormat="1" ht="24.15" customHeight="1">
      <c r="B168" s="131"/>
      <c r="C168" s="132">
        <v>20</v>
      </c>
      <c r="D168" s="132" t="s">
        <v>115</v>
      </c>
      <c r="E168" s="133" t="s">
        <v>209</v>
      </c>
      <c r="F168" s="134" t="s">
        <v>211</v>
      </c>
      <c r="G168" s="135" t="s">
        <v>179</v>
      </c>
      <c r="H168" s="136">
        <v>4</v>
      </c>
      <c r="I168" s="137"/>
      <c r="J168" s="137">
        <f>ROUND(I168*H168,2)</f>
        <v>0</v>
      </c>
      <c r="K168" s="138"/>
      <c r="L168" s="30"/>
      <c r="M168" s="166" t="s">
        <v>1</v>
      </c>
      <c r="N168" s="167" t="s">
        <v>36</v>
      </c>
      <c r="O168" s="168">
        <v>-1</v>
      </c>
      <c r="P168" s="168">
        <f>O168*H168</f>
        <v>-4</v>
      </c>
      <c r="Q168" s="168">
        <v>-1</v>
      </c>
      <c r="R168" s="168">
        <f>Q168*H168</f>
        <v>-4</v>
      </c>
      <c r="S168" s="168">
        <v>-1</v>
      </c>
      <c r="T168" s="169">
        <f>S168*H168</f>
        <v>-4</v>
      </c>
      <c r="AR168" s="142" t="s">
        <v>176</v>
      </c>
      <c r="AT168" s="142" t="s">
        <v>115</v>
      </c>
      <c r="AU168" s="142" t="s">
        <v>75</v>
      </c>
      <c r="AY168" s="16" t="s">
        <v>111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6" t="s">
        <v>75</v>
      </c>
      <c r="BK168" s="143">
        <f>ROUND(I168*H168,2)</f>
        <v>0</v>
      </c>
      <c r="BL168" s="16" t="s">
        <v>180</v>
      </c>
      <c r="BM168" s="142" t="s">
        <v>204</v>
      </c>
    </row>
    <row r="169" spans="2:65" s="1" customFormat="1" ht="24.15" customHeight="1">
      <c r="B169" s="131"/>
      <c r="C169" s="132">
        <v>21</v>
      </c>
      <c r="D169" s="132" t="s">
        <v>115</v>
      </c>
      <c r="E169" s="133" t="s">
        <v>209</v>
      </c>
      <c r="F169" s="134" t="s">
        <v>212</v>
      </c>
      <c r="G169" s="135" t="s">
        <v>213</v>
      </c>
      <c r="H169" s="136">
        <v>1</v>
      </c>
      <c r="I169" s="137"/>
      <c r="J169" s="137">
        <f>ROUND(I169*H169,2)</f>
        <v>0</v>
      </c>
      <c r="K169" s="138"/>
      <c r="L169" s="30"/>
      <c r="M169" s="166" t="s">
        <v>1</v>
      </c>
      <c r="N169" s="167" t="s">
        <v>36</v>
      </c>
      <c r="O169" s="168">
        <v>0</v>
      </c>
      <c r="P169" s="168">
        <f>O169*H169</f>
        <v>0</v>
      </c>
      <c r="Q169" s="168">
        <v>0</v>
      </c>
      <c r="R169" s="168">
        <f>Q169*H169</f>
        <v>0</v>
      </c>
      <c r="S169" s="168">
        <v>0</v>
      </c>
      <c r="T169" s="169">
        <f>S169*H169</f>
        <v>0</v>
      </c>
      <c r="AR169" s="142" t="s">
        <v>180</v>
      </c>
      <c r="AT169" s="142" t="s">
        <v>115</v>
      </c>
      <c r="AU169" s="142" t="s">
        <v>112</v>
      </c>
      <c r="AY169" s="16" t="s">
        <v>111</v>
      </c>
      <c r="BE169" s="143">
        <f>IF(N169="základná",J169,0)</f>
        <v>0</v>
      </c>
      <c r="BF169" s="143">
        <f>IF(N169="znížená",J169,0)</f>
        <v>0</v>
      </c>
      <c r="BG169" s="143">
        <f>IF(N169="zákl. prenesená",J169,0)</f>
        <v>0</v>
      </c>
      <c r="BH169" s="143">
        <f>IF(N169="zníž. prenesená",J169,0)</f>
        <v>0</v>
      </c>
      <c r="BI169" s="143">
        <f>IF(N169="nulová",J169,0)</f>
        <v>0</v>
      </c>
      <c r="BJ169" s="16" t="s">
        <v>112</v>
      </c>
      <c r="BK169" s="143">
        <f>ROUND(I169*H169,2)</f>
        <v>0</v>
      </c>
      <c r="BL169" s="16" t="s">
        <v>180</v>
      </c>
      <c r="BM169" s="142" t="s">
        <v>204</v>
      </c>
    </row>
    <row r="170" spans="2:65" s="1" customFormat="1" ht="24.15" customHeight="1">
      <c r="B170" s="131"/>
      <c r="C170" s="182">
        <v>22</v>
      </c>
      <c r="D170" s="182" t="s">
        <v>115</v>
      </c>
      <c r="E170" s="183" t="s">
        <v>201</v>
      </c>
      <c r="F170" s="184" t="s">
        <v>202</v>
      </c>
      <c r="G170" s="185" t="s">
        <v>203</v>
      </c>
      <c r="H170" s="186">
        <v>51.067999999999998</v>
      </c>
      <c r="I170" s="187"/>
      <c r="J170" s="187">
        <f>ROUND(I170*H170,2)</f>
        <v>0</v>
      </c>
      <c r="K170" s="138"/>
      <c r="L170" s="30"/>
      <c r="M170" s="166" t="s">
        <v>1</v>
      </c>
      <c r="N170" s="167" t="s">
        <v>36</v>
      </c>
      <c r="O170" s="168">
        <v>0</v>
      </c>
      <c r="P170" s="168">
        <f>O170*H170</f>
        <v>0</v>
      </c>
      <c r="Q170" s="168">
        <v>0</v>
      </c>
      <c r="R170" s="168">
        <f>Q170*H170</f>
        <v>0</v>
      </c>
      <c r="S170" s="168">
        <v>0</v>
      </c>
      <c r="T170" s="169">
        <f>S170*H170</f>
        <v>0</v>
      </c>
      <c r="AR170" s="142" t="s">
        <v>180</v>
      </c>
      <c r="AT170" s="142" t="s">
        <v>115</v>
      </c>
      <c r="AU170" s="142" t="s">
        <v>112</v>
      </c>
      <c r="AY170" s="16" t="s">
        <v>111</v>
      </c>
      <c r="BE170" s="143">
        <f>IF(N170="základná",J170,0)</f>
        <v>0</v>
      </c>
      <c r="BF170" s="143">
        <f>IF(N170="znížená",J170,0)</f>
        <v>0</v>
      </c>
      <c r="BG170" s="143">
        <f>IF(N170="zákl. prenesená",J170,0)</f>
        <v>0</v>
      </c>
      <c r="BH170" s="143">
        <f>IF(N170="zníž. prenesená",J170,0)</f>
        <v>0</v>
      </c>
      <c r="BI170" s="143">
        <f>IF(N170="nulová",J170,0)</f>
        <v>0</v>
      </c>
      <c r="BJ170" s="16" t="s">
        <v>112</v>
      </c>
      <c r="BK170" s="143">
        <f>ROUND(I170*H170,2)</f>
        <v>0</v>
      </c>
      <c r="BL170" s="16" t="s">
        <v>180</v>
      </c>
      <c r="BM170" s="142" t="s">
        <v>204</v>
      </c>
    </row>
    <row r="171" spans="2:65" s="1" customFormat="1" ht="50.4" customHeight="1">
      <c r="B171" s="181"/>
      <c r="C171" s="188">
        <v>23</v>
      </c>
      <c r="D171" s="189"/>
      <c r="E171" s="189"/>
      <c r="F171" s="190" t="s">
        <v>214</v>
      </c>
      <c r="G171" s="188" t="s">
        <v>213</v>
      </c>
      <c r="H171" s="189"/>
      <c r="I171" s="189"/>
      <c r="J171" s="191">
        <v>0</v>
      </c>
      <c r="K171" s="46"/>
      <c r="L171" s="30"/>
    </row>
  </sheetData>
  <protectedRanges>
    <protectedRange sqref="W127" name="Rozsah1"/>
  </protectedRanges>
  <autoFilter ref="C122:K170" xr:uid="{00000000-0009-0000-0000-000001000000}"/>
  <mergeCells count="5">
    <mergeCell ref="E7:H7"/>
    <mergeCell ref="E25:H25"/>
    <mergeCell ref="E85:H85"/>
    <mergeCell ref="E115:H115"/>
    <mergeCell ref="L2:V2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875 - Vstupná brána</vt:lpstr>
      <vt:lpstr>'875 - Vstupná brána'!Názvy_tlače</vt:lpstr>
      <vt:lpstr>'Rekapitulácia stavby'!Názvy_tlače</vt:lpstr>
      <vt:lpstr>'875 - Vstupná brána'!Oblasť_tlače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DESKTOP-C4BK65L\Admin</dc:creator>
  <cp:lastModifiedBy>Hronská Jana</cp:lastModifiedBy>
  <dcterms:created xsi:type="dcterms:W3CDTF">2022-12-14T11:29:19Z</dcterms:created>
  <dcterms:modified xsi:type="dcterms:W3CDTF">2023-03-08T07:33:42Z</dcterms:modified>
</cp:coreProperties>
</file>