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Users\MLE-PC00003\Desktop\Vanyo\súťaže\2024\1. Protipoziarna vodná nádrž Čermeľ 2024\Prílohy k obstaraniu\"/>
    </mc:Choice>
  </mc:AlternateContent>
  <xr:revisionPtr revIDLastSave="0" documentId="13_ncr:1_{516A2C17-CD79-4617-9B46-2E440EEFF50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Prehlad" sheetId="3" r:id="rId1"/>
    <sheet name="Rekapitulacia" sheetId="5" r:id="rId2"/>
    <sheet name="Kryci list" sheetId="6" r:id="rId3"/>
  </sheets>
  <definedNames>
    <definedName name="fakt1R">#REF!</definedName>
    <definedName name="_xlnm.Print_Titles" localSheetId="0">Prehlad!$8:$10</definedName>
    <definedName name="_xlnm.Print_Titles" localSheetId="1">Rekapitulacia!$8:$10</definedName>
    <definedName name="_xlnm.Print_Area" localSheetId="2">'Kryci list'!$A:$J</definedName>
    <definedName name="_xlnm.Print_Area" localSheetId="0">Prehlad!$A:$O</definedName>
    <definedName name="_xlnm.Print_Area" localSheetId="1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J22" i="6" l="1"/>
  <c r="E19" i="6"/>
  <c r="D19" i="6"/>
  <c r="E18" i="6"/>
  <c r="D18" i="6"/>
  <c r="E17" i="6"/>
  <c r="I30" i="6"/>
  <c r="J30" i="6" s="1"/>
  <c r="W53" i="3"/>
  <c r="G21" i="5" s="1"/>
  <c r="W52" i="3"/>
  <c r="G19" i="5" s="1"/>
  <c r="L52" i="3"/>
  <c r="E19" i="5" s="1"/>
  <c r="I52" i="3"/>
  <c r="C19" i="5" s="1"/>
  <c r="W51" i="3"/>
  <c r="G18" i="5" s="1"/>
  <c r="L51" i="3"/>
  <c r="E18" i="5" s="1"/>
  <c r="I51" i="3"/>
  <c r="C18" i="5" s="1"/>
  <c r="N49" i="3"/>
  <c r="N52" i="3" s="1"/>
  <c r="F19" i="5" s="1"/>
  <c r="L49" i="3"/>
  <c r="J49" i="3"/>
  <c r="E51" i="3" s="1"/>
  <c r="H49" i="3"/>
  <c r="H52" i="3" s="1"/>
  <c r="B19" i="5" s="1"/>
  <c r="W46" i="3"/>
  <c r="G16" i="5" s="1"/>
  <c r="W45" i="3"/>
  <c r="G15" i="5" s="1"/>
  <c r="I45" i="3"/>
  <c r="C15" i="5" s="1"/>
  <c r="N44" i="3"/>
  <c r="N45" i="3" s="1"/>
  <c r="F15" i="5" s="1"/>
  <c r="L44" i="3"/>
  <c r="L45" i="3" s="1"/>
  <c r="E15" i="5" s="1"/>
  <c r="J44" i="3"/>
  <c r="E45" i="3" s="1"/>
  <c r="H44" i="3"/>
  <c r="H45" i="3" s="1"/>
  <c r="B15" i="5" s="1"/>
  <c r="W42" i="3"/>
  <c r="G14" i="5" s="1"/>
  <c r="N40" i="3"/>
  <c r="L40" i="3"/>
  <c r="J40" i="3"/>
  <c r="H40" i="3"/>
  <c r="N38" i="3"/>
  <c r="L38" i="3"/>
  <c r="J38" i="3"/>
  <c r="I38" i="3"/>
  <c r="N37" i="3"/>
  <c r="L37" i="3"/>
  <c r="J37" i="3"/>
  <c r="H37" i="3"/>
  <c r="N34" i="3"/>
  <c r="L34" i="3"/>
  <c r="J34" i="3"/>
  <c r="H34" i="3"/>
  <c r="N32" i="3"/>
  <c r="L32" i="3"/>
  <c r="J32" i="3"/>
  <c r="E16" i="6" s="1"/>
  <c r="I32" i="3"/>
  <c r="I46" i="3" s="1"/>
  <c r="C16" i="5" s="1"/>
  <c r="N31" i="3"/>
  <c r="L31" i="3"/>
  <c r="J31" i="3"/>
  <c r="H31" i="3"/>
  <c r="N29" i="3"/>
  <c r="L29" i="3"/>
  <c r="J29" i="3"/>
  <c r="E42" i="3" s="1"/>
  <c r="H29" i="3"/>
  <c r="W27" i="3"/>
  <c r="G13" i="5" s="1"/>
  <c r="I27" i="3"/>
  <c r="C13" i="5" s="1"/>
  <c r="N26" i="3"/>
  <c r="L26" i="3"/>
  <c r="L27" i="3" s="1"/>
  <c r="E13" i="5" s="1"/>
  <c r="J26" i="3"/>
  <c r="J27" i="3" s="1"/>
  <c r="D13" i="5" s="1"/>
  <c r="H26" i="3"/>
  <c r="H27" i="3" s="1"/>
  <c r="B13" i="5" s="1"/>
  <c r="W24" i="3"/>
  <c r="G12" i="5" s="1"/>
  <c r="I24" i="3"/>
  <c r="C12" i="5" s="1"/>
  <c r="N23" i="3"/>
  <c r="L23" i="3"/>
  <c r="J23" i="3"/>
  <c r="H23" i="3"/>
  <c r="N21" i="3"/>
  <c r="L21" i="3"/>
  <c r="J21" i="3"/>
  <c r="H21" i="3"/>
  <c r="N19" i="3"/>
  <c r="L19" i="3"/>
  <c r="J19" i="3"/>
  <c r="H19" i="3"/>
  <c r="N18" i="3"/>
  <c r="L18" i="3"/>
  <c r="J18" i="3"/>
  <c r="H18" i="3"/>
  <c r="N16" i="3"/>
  <c r="L16" i="3"/>
  <c r="J16" i="3"/>
  <c r="H16" i="3"/>
  <c r="N15" i="3"/>
  <c r="L15" i="3"/>
  <c r="J15" i="3"/>
  <c r="H15" i="3"/>
  <c r="N14" i="3"/>
  <c r="N46" i="3" s="1"/>
  <c r="F16" i="5" s="1"/>
  <c r="L14" i="3"/>
  <c r="J14" i="3"/>
  <c r="H14" i="3"/>
  <c r="L46" i="3" l="1"/>
  <c r="E16" i="5" s="1"/>
  <c r="L24" i="3"/>
  <c r="E12" i="5" s="1"/>
  <c r="N24" i="3"/>
  <c r="F12" i="5" s="1"/>
  <c r="N42" i="3"/>
  <c r="F14" i="5" s="1"/>
  <c r="N51" i="3"/>
  <c r="F18" i="5" s="1"/>
  <c r="N53" i="3"/>
  <c r="F21" i="5" s="1"/>
  <c r="L42" i="3"/>
  <c r="E14" i="5" s="1"/>
  <c r="D17" i="6"/>
  <c r="F17" i="6" s="1"/>
  <c r="E52" i="3"/>
  <c r="J45" i="3"/>
  <c r="D15" i="5" s="1"/>
  <c r="E53" i="3"/>
  <c r="H42" i="3"/>
  <c r="B14" i="5" s="1"/>
  <c r="J42" i="3"/>
  <c r="D14" i="5" s="1"/>
  <c r="E27" i="3"/>
  <c r="H24" i="3"/>
  <c r="B12" i="5" s="1"/>
  <c r="J46" i="3"/>
  <c r="D16" i="5" s="1"/>
  <c r="D16" i="6"/>
  <c r="E46" i="3"/>
  <c r="H46" i="3"/>
  <c r="B16" i="5" s="1"/>
  <c r="J24" i="3"/>
  <c r="D12" i="5" s="1"/>
  <c r="H51" i="3"/>
  <c r="B18" i="5" s="1"/>
  <c r="E24" i="3"/>
  <c r="I42" i="3"/>
  <c r="C14" i="5" s="1"/>
  <c r="J51" i="3"/>
  <c r="D18" i="5" s="1"/>
  <c r="H53" i="3"/>
  <c r="B21" i="5" s="1"/>
  <c r="N27" i="3"/>
  <c r="F13" i="5" s="1"/>
  <c r="J52" i="3"/>
  <c r="D19" i="5" s="1"/>
  <c r="I53" i="3"/>
  <c r="C21" i="5" s="1"/>
  <c r="J53" i="3"/>
  <c r="D21" i="5" s="1"/>
  <c r="L53" i="3"/>
  <c r="E21" i="5" s="1"/>
  <c r="J26" i="6"/>
  <c r="J20" i="6"/>
  <c r="E20" i="6"/>
  <c r="F19" i="6"/>
  <c r="F18" i="6"/>
  <c r="J14" i="6"/>
  <c r="F14" i="6"/>
  <c r="J13" i="6"/>
  <c r="F13" i="6"/>
  <c r="J12" i="6"/>
  <c r="F12" i="6"/>
  <c r="F1" i="6"/>
  <c r="B8" i="5"/>
  <c r="D8" i="3"/>
  <c r="D20" i="6" l="1"/>
  <c r="F24" i="6"/>
  <c r="F23" i="6"/>
  <c r="F25" i="6"/>
  <c r="F22" i="6"/>
  <c r="F16" i="6"/>
  <c r="F20" i="6" s="1"/>
  <c r="F26" i="6" l="1"/>
  <c r="J28" i="6" s="1"/>
  <c r="I29" i="6" s="1"/>
  <c r="J29" i="6" s="1"/>
  <c r="J31" i="6" l="1"/>
</calcChain>
</file>

<file path=xl/sharedStrings.xml><?xml version="1.0" encoding="utf-8"?>
<sst xmlns="http://schemas.openxmlformats.org/spreadsheetml/2006/main" count="489" uniqueCount="260">
  <si>
    <t>a</t>
  </si>
  <si>
    <t>Dodávateľ:</t>
  </si>
  <si>
    <t>Odberateľ:</t>
  </si>
  <si>
    <t xml:space="preserve"> </t>
  </si>
  <si>
    <t>DPH</t>
  </si>
  <si>
    <t xml:space="preserve">Odberateľ: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</si>
  <si>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</si>
  <si>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</si>
  <si>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</si>
  <si>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</si>
  <si>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</si>
  <si>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</si>
  <si>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</si>
  <si>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</si>
  <si>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</si>
  <si>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</si>
  <si>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</si>
  <si>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</si>
  <si>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</si>
  <si>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</si>
  <si>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</si>
  <si>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</si>
  <si>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</si>
  <si>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</si>
  <si>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</si>
  <si>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</si>
  <si>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</si>
  <si>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</si>
  <si>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</si>
  <si>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</si>
  <si>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</si>
  <si>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</si>
  <si>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</si>
  <si>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</si>
  <si>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</si>
  <si>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</si>
  <si>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</si>
  <si>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</si>
  <si>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</si>
  <si>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</si>
  <si>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</si>
  <si>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</si>
  <si>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</si>
  <si>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</si>
  <si>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</si>
  <si>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</si>
  <si>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</si>
  <si>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</si>
  <si>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</si>
  <si>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</si>
  <si>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</si>
  <si>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</si>
  <si>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</si>
  <si>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</si>
  <si>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</si>
  <si>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</si>
  <si>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</si>
  <si>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</si>
  <si>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</si>
  <si>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</si>
  <si>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</si>
  <si>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</si>
  <si>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</si>
  <si>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</si>
  <si>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</si>
  <si>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</si>
  <si>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</si>
  <si>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</si>
  <si>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</si>
  <si>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</si>
  <si>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</si>
  <si>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</si>
  <si>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</si>
  <si>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</si>
  <si>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</si>
  <si>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</si>
  <si>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</si>
  <si>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</si>
  <si>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</si>
  <si>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Spracoval: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</si>
  <si>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</si>
  <si>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</si>
  <si>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</si>
  <si>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</si>
  <si>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</si>
  <si>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</si>
  <si>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</si>
  <si>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</si>
  <si>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</si>
  <si>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</si>
  <si>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</si>
  <si>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</si>
  <si>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</si>
  <si>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</si>
  <si>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</si>
  <si>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</si>
  <si>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</si>
  <si>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</si>
  <si>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</si>
  <si>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</si>
  <si>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</si>
  <si>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</si>
  <si>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</si>
  <si>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</si>
  <si>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</si>
  <si>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</si>
  <si>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</si>
  <si>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</si>
  <si>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</si>
  <si>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</si>
  <si>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</si>
  <si>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</si>
  <si>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</si>
  <si>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</si>
  <si>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Projektant: Hydroprojekt Plus, s.r.o. Košice </t>
  </si>
  <si>
    <t xml:space="preserve">JKSO : </t>
  </si>
  <si>
    <t>JKSO :</t>
  </si>
  <si>
    <t xml:space="preserve">Hydroprojekt Plus, s.r.o. Košice </t>
  </si>
  <si>
    <t>04012 Košice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</si>
  <si>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</si>
  <si>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</si>
  <si>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</si>
  <si>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</si>
  <si>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</si>
  <si>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</si>
  <si>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</si>
  <si>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</si>
  <si>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20% z: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</si>
  <si>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</si>
  <si>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</si>
  <si>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</si>
  <si>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</si>
  <si>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</si>
  <si>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</si>
  <si>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Lev1</t>
  </si>
  <si>
    <t>Lev2</t>
  </si>
  <si>
    <t>Lev3</t>
  </si>
  <si>
    <t>PRÁCE A DODÁVKY HSV</t>
  </si>
  <si>
    <t>1 - ZEMNE PRÁCE</t>
  </si>
  <si>
    <t>EK</t>
  </si>
  <si>
    <t>S</t>
  </si>
  <si>
    <t>E/</t>
  </si>
  <si>
    <t>E/E1/</t>
  </si>
  <si>
    <t>272</t>
  </si>
  <si>
    <t>121101111</t>
  </si>
  <si>
    <t>Odstránenie ornice s vodor. premiestn. na hromady, so zložením na vzdialenosť  do 100 m  a do 100 m3</t>
  </si>
  <si>
    <t>m3</t>
  </si>
  <si>
    <t xml:space="preserve"> E/E1/001           </t>
  </si>
  <si>
    <t/>
  </si>
  <si>
    <t>45.11.21</t>
  </si>
  <si>
    <t>131201101</t>
  </si>
  <si>
    <t>Hĺbenie jám nezapaž. v horn. tr. 3 do 100 m3</t>
  </si>
  <si>
    <t xml:space="preserve"> E/E1/002           </t>
  </si>
  <si>
    <t>13120-1101</t>
  </si>
  <si>
    <t>131201109</t>
  </si>
  <si>
    <t>Príplatok za lepivosť v horn. tr. 3</t>
  </si>
  <si>
    <t xml:space="preserve"> E/E1/003           </t>
  </si>
  <si>
    <t>13120-1109</t>
  </si>
  <si>
    <t>57,10*0,50 =   28,550</t>
  </si>
  <si>
    <t>132201201</t>
  </si>
  <si>
    <t>Hĺbenie rýh šírka do 2 m v horn. tr. 3 do 100 m3</t>
  </si>
  <si>
    <t xml:space="preserve"> E/E1/004           </t>
  </si>
  <si>
    <t>13220-1201</t>
  </si>
  <si>
    <t>132201209</t>
  </si>
  <si>
    <t>Príplatok za lepivosť horniny tr.3 v rýhach š. do 200 cm</t>
  </si>
  <si>
    <t xml:space="preserve"> E/E1/005           </t>
  </si>
  <si>
    <t>13220-1209</t>
  </si>
  <si>
    <t>89,20*0,50 =   44,600</t>
  </si>
  <si>
    <t>001</t>
  </si>
  <si>
    <t>166101101</t>
  </si>
  <si>
    <t>Prehodenie výkopku v horn. tr. 1-4</t>
  </si>
  <si>
    <t xml:space="preserve"> E/E1/006           </t>
  </si>
  <si>
    <t>16610-1101</t>
  </si>
  <si>
    <t>45.11.24</t>
  </si>
  <si>
    <t>89,20+57,10+10,58 =   156,880</t>
  </si>
  <si>
    <t>181301102</t>
  </si>
  <si>
    <t>Rozprestretie ornice, sklon do 1:5 do 500 m2 hr. do 15 cm</t>
  </si>
  <si>
    <t>m2</t>
  </si>
  <si>
    <t xml:space="preserve"> E/E1/007           </t>
  </si>
  <si>
    <t>18130-1102</t>
  </si>
  <si>
    <t>1 - ZEMNE PRÁCE spolu:</t>
  </si>
  <si>
    <t>3 - ZVISLÉ A KOMPLETNÉ KONŠTRUKCIE</t>
  </si>
  <si>
    <t>E/E3/</t>
  </si>
  <si>
    <t>321</t>
  </si>
  <si>
    <t>321321113</t>
  </si>
  <si>
    <t>Konštrukcie priehrad zo železobetónu vodostavebného V8 T50 C16/20</t>
  </si>
  <si>
    <t xml:space="preserve"> E/E3/008           </t>
  </si>
  <si>
    <t>32132-1113</t>
  </si>
  <si>
    <t>45.25.32</t>
  </si>
  <si>
    <t>3 - ZVISLÉ A KOMPLETNÉ KONŠTRUKCIE spolu:</t>
  </si>
  <si>
    <t>4 - VODOROVNÉ KONŠTRUKCIE</t>
  </si>
  <si>
    <t>E/E4/</t>
  </si>
  <si>
    <t>451571112</t>
  </si>
  <si>
    <t>Lôžko pod dlažbu zo štrkopiesku hr.do 150 mm</t>
  </si>
  <si>
    <t xml:space="preserve"> E/E4/009           </t>
  </si>
  <si>
    <t>45157-1112</t>
  </si>
  <si>
    <t>45.24.13</t>
  </si>
  <si>
    <t>19,20/0,15 =   128,000</t>
  </si>
  <si>
    <t>457971121</t>
  </si>
  <si>
    <t>Zhotovenie vrstvy z geotextílie, sklon do 1:1,5 šírka do 3m</t>
  </si>
  <si>
    <t xml:space="preserve"> E/E4/010           </t>
  </si>
  <si>
    <t>45797-1121</t>
  </si>
  <si>
    <t>EZ</t>
  </si>
  <si>
    <t>MAT</t>
  </si>
  <si>
    <t>6936656054</t>
  </si>
  <si>
    <t>Geosyntetika, PK-LINER HD 100  (hr. 1 mm)</t>
  </si>
  <si>
    <t xml:space="preserve"> E/E4/011           </t>
  </si>
  <si>
    <t>25.23.15</t>
  </si>
  <si>
    <t>200,0*1,20 =   240,000</t>
  </si>
  <si>
    <t>462511270</t>
  </si>
  <si>
    <t>Zásyp z lomového kameňa z terénu bez preštrkovania do 200 kg</t>
  </si>
  <si>
    <t xml:space="preserve"> E/E4/012           </t>
  </si>
  <si>
    <t>46251-1270</t>
  </si>
  <si>
    <t>"kamanný prah"       14,10 =   14,100</t>
  </si>
  <si>
    <t>"kamenný zához"      45,17 =   45,170</t>
  </si>
  <si>
    <t>312</t>
  </si>
  <si>
    <t>467952111</t>
  </si>
  <si>
    <t>Spádovisko z guľatiny pr. do 190 mm</t>
  </si>
  <si>
    <t xml:space="preserve"> E/E4/013           </t>
  </si>
  <si>
    <t>46795-2111</t>
  </si>
  <si>
    <t>6055739800</t>
  </si>
  <si>
    <t>Hranol dubový akosť II 180x240 mm</t>
  </si>
  <si>
    <t xml:space="preserve"> E/E4/014           </t>
  </si>
  <si>
    <t>20.10.10</t>
  </si>
  <si>
    <t xml:space="preserve">                    </t>
  </si>
  <si>
    <t>354,20*0,24*0,18 =   15,301</t>
  </si>
  <si>
    <t>467954311</t>
  </si>
  <si>
    <t>Zrubový stupeň stredný, hr. stupňa nad 1,5 do 1,8 m</t>
  </si>
  <si>
    <t xml:space="preserve"> E/E4/015           </t>
  </si>
  <si>
    <t>46795-4311</t>
  </si>
  <si>
    <t>12,50 =   12,500</t>
  </si>
  <si>
    <t>4 - VODOROVNÉ KONŠTRUKCIE spolu:</t>
  </si>
  <si>
    <t>99 - Vnútrostaveniskový presun hmôt</t>
  </si>
  <si>
    <t>E/E99/</t>
  </si>
  <si>
    <t>998321011</t>
  </si>
  <si>
    <t>Presun hmôt pre priehradné hrádze zemné a kamenisté</t>
  </si>
  <si>
    <t>t</t>
  </si>
  <si>
    <t xml:space="preserve"> E/E99/016          </t>
  </si>
  <si>
    <t>99832-1011</t>
  </si>
  <si>
    <t>99 - Vnútrostaveniskový presun hmôt spolu:</t>
  </si>
  <si>
    <t>PRÁCE A DODÁVKY HSV spolu:</t>
  </si>
  <si>
    <t>PRÁCE A DODÁVKY PSV</t>
  </si>
  <si>
    <t>783 - Nátery</t>
  </si>
  <si>
    <t>IK</t>
  </si>
  <si>
    <t>I/</t>
  </si>
  <si>
    <t>I/I783/</t>
  </si>
  <si>
    <t>783</t>
  </si>
  <si>
    <t>783711101</t>
  </si>
  <si>
    <t>Nátery tesárskych konštr. olejové napustenie</t>
  </si>
  <si>
    <t xml:space="preserve"> I/I783/017         </t>
  </si>
  <si>
    <t>I</t>
  </si>
  <si>
    <t>78371-1101</t>
  </si>
  <si>
    <t>45.44.22</t>
  </si>
  <si>
    <t>297,52*2 =   595,040</t>
  </si>
  <si>
    <t>783 - Nátery spolu:</t>
  </si>
  <si>
    <t>PRÁCE A DODÁVKY PSV spolu:</t>
  </si>
  <si>
    <t>Rozpočet celkom:</t>
  </si>
  <si>
    <t>Stavba : KOŠICE-POŽIARNA NÁDRŽ - ČERMEĽ</t>
  </si>
  <si>
    <t>Dátum:</t>
  </si>
  <si>
    <t xml:space="preserve">Spracoval: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</si>
</sst>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1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175">
    <xf numFmtId="0" fontId="0" fillId="0" borderId="0" xfId="0"/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1" xfId="49" applyFont="1" applyBorder="1" applyAlignment="1">
      <alignment horizontal="left" vertical="center"/>
    </xf>
    <xf numFmtId="0" fontId="1" fillId="0" borderId="52" xfId="49" applyFont="1" applyBorder="1" applyAlignment="1">
      <alignment horizontal="left" vertical="center"/>
    </xf>
    <xf numFmtId="0" fontId="1" fillId="0" borderId="52" xfId="49" applyFont="1" applyBorder="1" applyAlignment="1">
      <alignment horizontal="right" vertical="center"/>
    </xf>
    <xf numFmtId="0" fontId="1" fillId="0" borderId="53" xfId="49" applyFont="1" applyBorder="1" applyAlignment="1">
      <alignment horizontal="left" vertical="center"/>
    </xf>
    <xf numFmtId="0" fontId="1" fillId="0" borderId="54" xfId="49" applyFont="1" applyBorder="1" applyAlignment="1">
      <alignment horizontal="left" vertical="center"/>
    </xf>
    <xf numFmtId="0" fontId="1" fillId="0" borderId="54" xfId="49" applyFont="1" applyBorder="1" applyAlignment="1">
      <alignment horizontal="right" vertical="center"/>
    </xf>
    <xf numFmtId="0" fontId="1" fillId="0" borderId="55" xfId="49" applyFont="1" applyBorder="1" applyAlignment="1">
      <alignment horizontal="left" vertical="center"/>
    </xf>
    <xf numFmtId="0" fontId="1" fillId="0" borderId="56" xfId="49" applyFont="1" applyBorder="1" applyAlignment="1">
      <alignment horizontal="left" vertical="center"/>
    </xf>
    <xf numFmtId="0" fontId="1" fillId="0" borderId="56" xfId="49" applyFont="1" applyBorder="1" applyAlignment="1">
      <alignment horizontal="right" vertical="center"/>
    </xf>
    <xf numFmtId="0" fontId="1" fillId="0" borderId="57" xfId="49" applyFont="1" applyBorder="1" applyAlignment="1">
      <alignment horizontal="left" vertical="center"/>
    </xf>
    <xf numFmtId="0" fontId="1" fillId="0" borderId="58" xfId="49" applyFont="1" applyBorder="1" applyAlignment="1">
      <alignment horizontal="left" vertical="center"/>
    </xf>
    <xf numFmtId="0" fontId="1" fillId="0" borderId="58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right" vertical="center"/>
    </xf>
    <xf numFmtId="0" fontId="1" fillId="0" borderId="60" xfId="49" applyFont="1" applyBorder="1" applyAlignment="1">
      <alignment horizontal="left" vertical="center"/>
    </xf>
    <xf numFmtId="0" fontId="1" fillId="0" borderId="61" xfId="49" applyFont="1" applyBorder="1" applyAlignment="1">
      <alignment horizontal="left" vertical="center"/>
    </xf>
    <xf numFmtId="0" fontId="1" fillId="0" borderId="62" xfId="49" applyFont="1" applyBorder="1" applyAlignment="1">
      <alignment horizontal="left" vertical="center"/>
    </xf>
    <xf numFmtId="0" fontId="1" fillId="0" borderId="51" xfId="49" applyFont="1" applyBorder="1" applyAlignment="1">
      <alignment horizontal="right" vertical="center"/>
    </xf>
    <xf numFmtId="3" fontId="1" fillId="0" borderId="63" xfId="49" applyNumberFormat="1" applyFont="1" applyBorder="1" applyAlignment="1">
      <alignment horizontal="right" vertical="center"/>
    </xf>
    <xf numFmtId="0" fontId="1" fillId="0" borderId="59" xfId="49" applyFont="1" applyBorder="1" applyAlignment="1">
      <alignment horizontal="right" vertical="center"/>
    </xf>
    <xf numFmtId="3" fontId="1" fillId="0" borderId="64" xfId="49" applyNumberFormat="1" applyFont="1" applyBorder="1" applyAlignment="1">
      <alignment horizontal="right" vertical="center"/>
    </xf>
    <xf numFmtId="0" fontId="1" fillId="0" borderId="61" xfId="49" applyFont="1" applyBorder="1" applyAlignment="1">
      <alignment horizontal="right" vertical="center"/>
    </xf>
    <xf numFmtId="3" fontId="1" fillId="0" borderId="65" xfId="49" applyNumberFormat="1" applyFont="1" applyBorder="1" applyAlignment="1">
      <alignment horizontal="right" vertical="center"/>
    </xf>
    <xf numFmtId="0" fontId="1" fillId="0" borderId="62" xfId="49" applyFont="1" applyBorder="1" applyAlignment="1">
      <alignment horizontal="right" vertical="center"/>
    </xf>
    <xf numFmtId="0" fontId="3" fillId="0" borderId="66" xfId="49" applyFont="1" applyBorder="1" applyAlignment="1">
      <alignment horizontal="center" vertical="center"/>
    </xf>
    <xf numFmtId="0" fontId="1" fillId="0" borderId="67" xfId="49" applyFont="1" applyBorder="1" applyAlignment="1">
      <alignment horizontal="left" vertical="center"/>
    </xf>
    <xf numFmtId="0" fontId="1" fillId="0" borderId="67" xfId="49" applyFont="1" applyBorder="1" applyAlignment="1">
      <alignment horizontal="center" vertical="center"/>
    </xf>
    <xf numFmtId="0" fontId="1" fillId="0" borderId="68" xfId="49" applyFont="1" applyBorder="1" applyAlignment="1">
      <alignment horizontal="center" vertical="center"/>
    </xf>
    <xf numFmtId="0" fontId="1" fillId="0" borderId="69" xfId="49" applyFont="1" applyBorder="1" applyAlignment="1">
      <alignment horizontal="center" vertical="center"/>
    </xf>
    <xf numFmtId="0" fontId="1" fillId="0" borderId="70" xfId="49" applyFont="1" applyBorder="1" applyAlignment="1">
      <alignment horizontal="center" vertical="center"/>
    </xf>
    <xf numFmtId="0" fontId="1" fillId="0" borderId="71" xfId="49" applyFont="1" applyBorder="1" applyAlignment="1">
      <alignment horizontal="left" vertical="center"/>
    </xf>
    <xf numFmtId="0" fontId="1" fillId="0" borderId="73" xfId="49" applyFont="1" applyBorder="1" applyAlignment="1">
      <alignment horizontal="left" vertical="center"/>
    </xf>
    <xf numFmtId="0" fontId="1" fillId="0" borderId="74" xfId="49" applyFont="1" applyBorder="1" applyAlignment="1">
      <alignment horizontal="center" vertical="center"/>
    </xf>
    <xf numFmtId="0" fontId="1" fillId="0" borderId="48" xfId="49" applyFont="1" applyBorder="1" applyAlignment="1">
      <alignment horizontal="left" vertical="center"/>
    </xf>
    <xf numFmtId="0" fontId="1" fillId="0" borderId="75" xfId="49" applyFont="1" applyBorder="1" applyAlignment="1">
      <alignment horizontal="left" vertical="center"/>
    </xf>
    <xf numFmtId="0" fontId="1" fillId="0" borderId="49" xfId="49" applyFont="1" applyBorder="1" applyAlignment="1">
      <alignment horizontal="center" vertical="center"/>
    </xf>
    <xf numFmtId="0" fontId="1" fillId="0" borderId="50" xfId="49" applyFont="1" applyBorder="1" applyAlignment="1">
      <alignment horizontal="left" vertical="center"/>
    </xf>
    <xf numFmtId="0" fontId="1" fillId="0" borderId="79" xfId="49" applyFont="1" applyBorder="1" applyAlignment="1">
      <alignment horizontal="center" vertical="center"/>
    </xf>
    <xf numFmtId="0" fontId="1" fillId="0" borderId="69" xfId="49" applyFont="1" applyBorder="1" applyAlignment="1">
      <alignment horizontal="left" vertical="center"/>
    </xf>
    <xf numFmtId="0" fontId="1" fillId="0" borderId="80" xfId="49" applyFont="1" applyBorder="1" applyAlignment="1">
      <alignment horizontal="center" vertical="center"/>
    </xf>
    <xf numFmtId="0" fontId="1" fillId="0" borderId="81" xfId="49" applyFont="1" applyBorder="1" applyAlignment="1">
      <alignment horizontal="center" vertical="center"/>
    </xf>
    <xf numFmtId="10" fontId="1" fillId="0" borderId="60" xfId="49" applyNumberFormat="1" applyFont="1" applyBorder="1" applyAlignment="1">
      <alignment horizontal="right" vertical="center"/>
    </xf>
    <xf numFmtId="10" fontId="1" fillId="0" borderId="82" xfId="49" applyNumberFormat="1" applyFont="1" applyBorder="1" applyAlignment="1">
      <alignment horizontal="right" vertical="center"/>
    </xf>
    <xf numFmtId="10" fontId="1" fillId="0" borderId="54" xfId="49" applyNumberFormat="1" applyFont="1" applyBorder="1" applyAlignment="1">
      <alignment horizontal="right" vertical="center"/>
    </xf>
    <xf numFmtId="10" fontId="1" fillId="0" borderId="83" xfId="49" applyNumberFormat="1" applyFont="1" applyBorder="1" applyAlignment="1">
      <alignment horizontal="right" vertical="center"/>
    </xf>
    <xf numFmtId="0" fontId="1" fillId="0" borderId="77" xfId="49" applyFont="1" applyBorder="1" applyAlignment="1">
      <alignment horizontal="left" vertical="center"/>
    </xf>
    <xf numFmtId="0" fontId="1" fillId="0" borderId="79" xfId="49" applyFont="1" applyBorder="1" applyAlignment="1">
      <alignment horizontal="right" vertical="center"/>
    </xf>
    <xf numFmtId="0" fontId="1" fillId="0" borderId="85" xfId="49" applyFont="1" applyBorder="1" applyAlignment="1">
      <alignment horizontal="center" vertical="center"/>
    </xf>
    <xf numFmtId="0" fontId="1" fillId="0" borderId="86" xfId="49" applyFont="1" applyBorder="1" applyAlignment="1">
      <alignment horizontal="left" vertical="center"/>
    </xf>
    <xf numFmtId="0" fontId="1" fillId="0" borderId="86" xfId="49" applyFont="1" applyBorder="1" applyAlignment="1">
      <alignment horizontal="right" vertical="center"/>
    </xf>
    <xf numFmtId="0" fontId="1" fillId="0" borderId="87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5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88" xfId="49" applyFont="1" applyBorder="1" applyAlignment="1">
      <alignment horizontal="right" vertical="center"/>
    </xf>
    <xf numFmtId="3" fontId="1" fillId="0" borderId="88" xfId="49" applyNumberFormat="1" applyFont="1" applyBorder="1" applyAlignment="1">
      <alignment horizontal="right" vertical="center"/>
    </xf>
    <xf numFmtId="3" fontId="1" fillId="0" borderId="89" xfId="49" applyNumberFormat="1" applyFont="1" applyBorder="1" applyAlignment="1">
      <alignment horizontal="right" vertical="center"/>
    </xf>
    <xf numFmtId="0" fontId="3" fillId="0" borderId="90" xfId="49" applyFont="1" applyBorder="1" applyAlignment="1">
      <alignment horizontal="center" vertical="center"/>
    </xf>
    <xf numFmtId="0" fontId="1" fillId="0" borderId="91" xfId="49" applyFont="1" applyBorder="1" applyAlignment="1">
      <alignment horizontal="left" vertical="center"/>
    </xf>
    <xf numFmtId="0" fontId="1" fillId="0" borderId="92" xfId="49" applyFont="1" applyBorder="1" applyAlignment="1">
      <alignment horizontal="left" vertical="center"/>
    </xf>
    <xf numFmtId="0" fontId="1" fillId="0" borderId="86" xfId="49" applyFont="1" applyBorder="1" applyAlignment="1">
      <alignment horizontal="center" vertical="center"/>
    </xf>
    <xf numFmtId="0" fontId="1" fillId="0" borderId="93" xfId="49" applyFont="1" applyBorder="1" applyAlignment="1">
      <alignment horizontal="left" vertical="center"/>
    </xf>
    <xf numFmtId="0" fontId="1" fillId="0" borderId="94" xfId="49" applyFont="1" applyBorder="1" applyAlignment="1">
      <alignment horizontal="left" vertical="center"/>
    </xf>
    <xf numFmtId="0" fontId="1" fillId="0" borderId="95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7" xfId="49" applyFont="1" applyBorder="1" applyAlignment="1">
      <alignment horizontal="left" vertical="center"/>
    </xf>
    <xf numFmtId="0" fontId="1" fillId="0" borderId="98" xfId="49" applyFont="1" applyBorder="1" applyAlignment="1">
      <alignment horizontal="left" vertical="center"/>
    </xf>
    <xf numFmtId="3" fontId="1" fillId="0" borderId="93" xfId="49" applyNumberFormat="1" applyFont="1" applyBorder="1" applyAlignment="1">
      <alignment horizontal="right" vertical="center"/>
    </xf>
    <xf numFmtId="3" fontId="1" fillId="0" borderId="97" xfId="49" applyNumberFormat="1" applyFont="1" applyBorder="1" applyAlignment="1">
      <alignment horizontal="right" vertical="center"/>
    </xf>
    <xf numFmtId="3" fontId="1" fillId="0" borderId="98" xfId="49" applyNumberFormat="1" applyFont="1" applyBorder="1" applyAlignment="1">
      <alignment horizontal="right" vertical="center"/>
    </xf>
    <xf numFmtId="0" fontId="1" fillId="0" borderId="99" xfId="49" applyFont="1" applyBorder="1" applyAlignment="1">
      <alignment horizontal="left" vertical="center"/>
    </xf>
    <xf numFmtId="0" fontId="1" fillId="0" borderId="77" xfId="49" applyFont="1" applyBorder="1" applyAlignment="1">
      <alignment horizontal="right" vertical="center"/>
    </xf>
    <xf numFmtId="0" fontId="1" fillId="0" borderId="83" xfId="49" applyFont="1" applyBorder="1" applyAlignment="1">
      <alignment horizontal="left" vertical="center"/>
    </xf>
    <xf numFmtId="0" fontId="1" fillId="0" borderId="64" xfId="49" applyFont="1" applyBorder="1" applyAlignment="1">
      <alignment horizontal="right" vertical="center"/>
    </xf>
    <xf numFmtId="0" fontId="1" fillId="0" borderId="100" xfId="49" applyFont="1" applyBorder="1" applyAlignment="1">
      <alignment horizontal="left" vertical="center"/>
    </xf>
    <xf numFmtId="169" fontId="1" fillId="0" borderId="101" xfId="49" applyNumberFormat="1" applyFont="1" applyBorder="1" applyAlignment="1">
      <alignment horizontal="right" vertical="center"/>
    </xf>
    <xf numFmtId="0" fontId="1" fillId="0" borderId="102" xfId="49" applyFont="1" applyBorder="1" applyAlignment="1">
      <alignment horizontal="center" vertical="center"/>
    </xf>
    <xf numFmtId="0" fontId="1" fillId="0" borderId="103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4" xfId="0" applyFont="1" applyBorder="1" applyAlignment="1">
      <alignment horizontal="center"/>
    </xf>
    <xf numFmtId="0" fontId="1" fillId="0" borderId="105" xfId="0" applyFont="1" applyBorder="1" applyAlignment="1">
      <alignment horizontal="center"/>
    </xf>
    <xf numFmtId="0" fontId="1" fillId="0" borderId="106" xfId="0" applyFont="1" applyBorder="1" applyAlignment="1">
      <alignment horizontal="center"/>
    </xf>
    <xf numFmtId="0" fontId="6" fillId="0" borderId="107" xfId="0" applyFont="1" applyBorder="1" applyAlignment="1" applyProtection="1">
      <alignment horizontal="center"/>
      <protection locked="0"/>
    </xf>
    <xf numFmtId="0" fontId="6" fillId="0" borderId="104" xfId="0" applyFont="1" applyBorder="1" applyAlignment="1" applyProtection="1">
      <alignment horizontal="center"/>
      <protection locked="0"/>
    </xf>
    <xf numFmtId="0" fontId="1" fillId="0" borderId="104" xfId="0" applyFont="1" applyBorder="1" applyAlignment="1" applyProtection="1">
      <alignment horizontal="center"/>
      <protection locked="0"/>
    </xf>
    <xf numFmtId="0" fontId="6" fillId="0" borderId="108" xfId="0" applyFont="1" applyBorder="1" applyAlignment="1" applyProtection="1">
      <alignment horizontal="center"/>
      <protection locked="0"/>
    </xf>
    <xf numFmtId="0" fontId="6" fillId="0" borderId="106" xfId="0" applyFont="1" applyBorder="1" applyAlignment="1" applyProtection="1">
      <alignment horizontal="center"/>
      <protection locked="0"/>
    </xf>
    <xf numFmtId="0" fontId="1" fillId="0" borderId="106" xfId="0" applyFont="1" applyBorder="1" applyAlignment="1" applyProtection="1">
      <alignment horizontal="center"/>
      <protection locked="0"/>
    </xf>
    <xf numFmtId="4" fontId="1" fillId="0" borderId="71" xfId="49" applyNumberFormat="1" applyFont="1" applyBorder="1" applyAlignment="1">
      <alignment horizontal="right" vertical="center"/>
    </xf>
    <xf numFmtId="4" fontId="1" fillId="0" borderId="72" xfId="49" applyNumberFormat="1" applyFont="1" applyBorder="1" applyAlignment="1">
      <alignment horizontal="right" vertical="center"/>
    </xf>
    <xf numFmtId="4" fontId="1" fillId="0" borderId="48" xfId="49" applyNumberFormat="1" applyFont="1" applyBorder="1" applyAlignment="1">
      <alignment horizontal="right" vertical="center"/>
    </xf>
    <xf numFmtId="4" fontId="1" fillId="0" borderId="84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50" xfId="49" applyNumberFormat="1" applyFont="1" applyBorder="1" applyAlignment="1">
      <alignment horizontal="right" vertical="center"/>
    </xf>
    <xf numFmtId="4" fontId="1" fillId="0" borderId="77" xfId="49" applyNumberFormat="1" applyFont="1" applyBorder="1" applyAlignment="1">
      <alignment horizontal="right" vertical="center"/>
    </xf>
    <xf numFmtId="4" fontId="1" fillId="0" borderId="78" xfId="49" applyNumberFormat="1" applyFont="1" applyBorder="1" applyAlignment="1">
      <alignment horizontal="right" vertical="center"/>
    </xf>
    <xf numFmtId="4" fontId="1" fillId="0" borderId="83" xfId="49" applyNumberFormat="1" applyFont="1" applyBorder="1" applyAlignment="1">
      <alignment horizontal="right" vertical="center"/>
    </xf>
    <xf numFmtId="0" fontId="1" fillId="0" borderId="112" xfId="0" applyFont="1" applyBorder="1"/>
    <xf numFmtId="4" fontId="1" fillId="0" borderId="112" xfId="0" applyNumberFormat="1" applyFont="1" applyBorder="1"/>
    <xf numFmtId="172" fontId="1" fillId="0" borderId="112" xfId="0" applyNumberFormat="1" applyFont="1" applyBorder="1"/>
    <xf numFmtId="167" fontId="1" fillId="0" borderId="112" xfId="0" applyNumberFormat="1" applyFont="1" applyBorder="1"/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172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4" fillId="0" borderId="0" xfId="1" applyFont="1" applyProtection="1">
      <protection locked="0"/>
    </xf>
    <xf numFmtId="49" fontId="4" fillId="0" borderId="0" xfId="1" applyNumberFormat="1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49" fontId="1" fillId="0" borderId="0" xfId="0" applyNumberFormat="1" applyFont="1" applyProtection="1">
      <protection locked="0"/>
    </xf>
    <xf numFmtId="0" fontId="5" fillId="0" borderId="0" xfId="1" applyFont="1" applyProtection="1">
      <protection locked="0"/>
    </xf>
    <xf numFmtId="49" fontId="5" fillId="0" borderId="0" xfId="1" applyNumberFormat="1" applyFont="1" applyProtection="1">
      <protection locked="0"/>
    </xf>
    <xf numFmtId="164" fontId="7" fillId="0" borderId="0" xfId="0" applyNumberFormat="1" applyFont="1" applyAlignment="1" applyProtection="1">
      <alignment horizontal="right" wrapText="1"/>
      <protection locked="0"/>
    </xf>
    <xf numFmtId="0" fontId="3" fillId="50" borderId="0" xfId="0" applyFont="1" applyFill="1" applyProtection="1">
      <protection locked="0"/>
    </xf>
    <xf numFmtId="0" fontId="1" fillId="50" borderId="0" xfId="0" applyFont="1" applyFill="1" applyProtection="1">
      <protection locked="0"/>
    </xf>
    <xf numFmtId="4" fontId="1" fillId="50" borderId="0" xfId="0" applyNumberFormat="1" applyFont="1" applyFill="1" applyProtection="1">
      <protection locked="0"/>
    </xf>
    <xf numFmtId="4" fontId="7" fillId="0" borderId="0" xfId="0" applyNumberFormat="1" applyFont="1" applyAlignment="1" applyProtection="1">
      <alignment horizontal="right" wrapText="1"/>
      <protection locked="0"/>
    </xf>
    <xf numFmtId="167" fontId="7" fillId="0" borderId="0" xfId="0" applyNumberFormat="1" applyFont="1" applyAlignment="1" applyProtection="1">
      <alignment horizontal="right" wrapText="1"/>
      <protection locked="0"/>
    </xf>
    <xf numFmtId="165" fontId="7" fillId="0" borderId="0" xfId="0" applyNumberFormat="1" applyFont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" fillId="0" borderId="109" xfId="0" applyFont="1" applyBorder="1" applyAlignment="1" applyProtection="1">
      <alignment horizontal="centerContinuous"/>
      <protection locked="0"/>
    </xf>
    <xf numFmtId="0" fontId="1" fillId="0" borderId="110" xfId="0" applyFont="1" applyBorder="1" applyAlignment="1" applyProtection="1">
      <alignment horizontal="centerContinuous"/>
      <protection locked="0"/>
    </xf>
    <xf numFmtId="0" fontId="1" fillId="0" borderId="111" xfId="0" applyFont="1" applyBorder="1" applyAlignment="1" applyProtection="1">
      <alignment horizontal="centerContinuous"/>
      <protection locked="0"/>
    </xf>
    <xf numFmtId="0" fontId="1" fillId="0" borderId="107" xfId="0" applyFont="1" applyBorder="1" applyAlignment="1" applyProtection="1">
      <alignment horizontal="center"/>
      <protection locked="0"/>
    </xf>
    <xf numFmtId="49" fontId="1" fillId="0" borderId="104" xfId="0" applyNumberFormat="1" applyFont="1" applyBorder="1" applyAlignment="1" applyProtection="1">
      <alignment horizontal="left"/>
      <protection locked="0"/>
    </xf>
    <xf numFmtId="0" fontId="1" fillId="0" borderId="104" xfId="0" applyFont="1" applyBorder="1" applyAlignment="1" applyProtection="1">
      <alignment horizontal="right"/>
      <protection locked="0"/>
    </xf>
    <xf numFmtId="0" fontId="1" fillId="0" borderId="106" xfId="0" applyFont="1" applyBorder="1" applyAlignment="1" applyProtection="1">
      <alignment horizontal="center" vertical="center"/>
      <protection locked="0"/>
    </xf>
    <xf numFmtId="0" fontId="1" fillId="0" borderId="108" xfId="0" applyFont="1" applyBorder="1" applyAlignment="1" applyProtection="1">
      <alignment horizontal="center"/>
      <protection locked="0"/>
    </xf>
    <xf numFmtId="167" fontId="1" fillId="0" borderId="106" xfId="0" applyNumberFormat="1" applyFont="1" applyBorder="1" applyProtection="1">
      <protection locked="0"/>
    </xf>
    <xf numFmtId="0" fontId="1" fillId="0" borderId="106" xfId="0" applyFont="1" applyBorder="1" applyProtection="1">
      <protection locked="0"/>
    </xf>
    <xf numFmtId="49" fontId="1" fillId="0" borderId="106" xfId="0" applyNumberFormat="1" applyFont="1" applyBorder="1" applyAlignment="1" applyProtection="1">
      <alignment horizontal="left"/>
      <protection locked="0"/>
    </xf>
    <xf numFmtId="0" fontId="1" fillId="0" borderId="106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167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172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175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" fontId="1" fillId="50" borderId="0" xfId="0" applyNumberFormat="1" applyFont="1" applyFill="1" applyAlignment="1" applyProtection="1">
      <alignment vertical="top"/>
      <protection locked="0"/>
    </xf>
    <xf numFmtId="167" fontId="6" fillId="0" borderId="0" xfId="0" applyNumberFormat="1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4" fontId="6" fillId="0" borderId="0" xfId="0" applyNumberFormat="1" applyFont="1" applyAlignment="1" applyProtection="1">
      <alignment vertical="top"/>
      <protection locked="0"/>
    </xf>
    <xf numFmtId="172" fontId="6" fillId="0" borderId="0" xfId="0" applyNumberFormat="1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175" fontId="6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9" fontId="3" fillId="0" borderId="0" xfId="0" applyNumberFormat="1" applyFont="1" applyAlignment="1">
      <alignment horizontal="right" vertical="top" wrapText="1"/>
    </xf>
    <xf numFmtId="4" fontId="1" fillId="0" borderId="0" xfId="0" applyNumberFormat="1" applyFont="1" applyAlignment="1">
      <alignment vertical="top"/>
    </xf>
  </cellXfs>
  <cellStyles count="80">
    <cellStyle name="1 000 Sk" xfId="60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8" xr:uid="{00000000-0005-0000-0000-000003000000}"/>
    <cellStyle name="1000 Sk_fakturuj99" xfId="31" xr:uid="{00000000-0005-0000-0000-000004000000}"/>
    <cellStyle name="20 % – Zvýraznění1" xfId="53" xr:uid="{00000000-0005-0000-0000-000005000000}"/>
    <cellStyle name="20 % – Zvýraznění2" xfId="57" xr:uid="{00000000-0005-0000-0000-000006000000}"/>
    <cellStyle name="20 % – Zvýraznění3" xfId="29" xr:uid="{00000000-0005-0000-0000-000007000000}"/>
    <cellStyle name="20 % – Zvýraznění4" xfId="61" xr:uid="{00000000-0005-0000-0000-000008000000}"/>
    <cellStyle name="20 % – Zvýraznění5" xfId="62" xr:uid="{00000000-0005-0000-0000-000009000000}"/>
    <cellStyle name="20 % – Zvýraznění6" xfId="63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4" xr:uid="{00000000-0005-0000-0000-000012000000}"/>
    <cellStyle name="40 % – Zvýraznění3" xfId="65" xr:uid="{00000000-0005-0000-0000-000013000000}"/>
    <cellStyle name="40 % – Zvýraznění4" xfId="66" xr:uid="{00000000-0005-0000-0000-000014000000}"/>
    <cellStyle name="40 % – Zvýraznění5" xfId="36" xr:uid="{00000000-0005-0000-0000-000015000000}"/>
    <cellStyle name="40 % – Zvýraznění6" xfId="67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 xr:uid="{00000000-0005-0000-0000-00001D000000}"/>
    <cellStyle name="60 % – Zvýraznění2" xfId="69" xr:uid="{00000000-0005-0000-0000-00001E000000}"/>
    <cellStyle name="60 % – Zvýraznění3" xfId="70" xr:uid="{00000000-0005-0000-0000-00001F000000}"/>
    <cellStyle name="60 % – Zvýraznění4" xfId="71" xr:uid="{00000000-0005-0000-0000-000020000000}"/>
    <cellStyle name="60 % – Zvýraznění5" xfId="72" xr:uid="{00000000-0005-0000-0000-000021000000}"/>
    <cellStyle name="60 % – Zvýraznění6" xfId="73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74" xr:uid="{00000000-0005-0000-0000-000029000000}"/>
    <cellStyle name="Čiarka" xfId="3" builtinId="3" customBuiltin="1"/>
    <cellStyle name="Čiarka [0]" xfId="4" builtinId="6" customBuiltin="1"/>
    <cellStyle name="data" xfId="75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6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KLs" xfId="1" xr:uid="{00000000-0005-0000-0000-000039000000}"/>
    <cellStyle name="normálne_KLv" xfId="49" xr:uid="{00000000-0005-0000-0000-00003A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 xr:uid="{00000000-0005-0000-0000-000040000000}"/>
    <cellStyle name="Text upozornění" xfId="78" xr:uid="{00000000-0005-0000-0000-000041000000}"/>
    <cellStyle name="Text upozornenia" xfId="15" builtinId="11" customBuiltin="1"/>
    <cellStyle name="TEXT1" xfId="79" xr:uid="{00000000-0005-0000-0000-000043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extLst>
            <a:ext uri="smNativeData">
              <pm:smNativeData xmlns:pm="smNativeData" xmlns="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showGridLines="0" tabSelected="1" zoomScaleNormal="100" workbookViewId="0">
      <selection activeCell="AI12" sqref="AI12"/>
    </sheetView>
  </sheetViews>
  <sheetFormatPr defaultRowHeight="12.75"/>
  <cols>
    <col min="1" max="1" width="6.7109375" style="146" customWidth="1"/>
    <col min="2" max="2" width="3.7109375" style="147" customWidth="1"/>
    <col min="3" max="3" width="10.85546875" style="148" customWidth="1"/>
    <col min="4" max="4" width="35.7109375" style="155" customWidth="1"/>
    <col min="5" max="5" width="10.7109375" style="149" customWidth="1"/>
    <col min="6" max="6" width="5.28515625" style="150" customWidth="1"/>
    <col min="7" max="7" width="8.7109375" style="151" customWidth="1"/>
    <col min="8" max="9" width="9.7109375" style="151" hidden="1" customWidth="1"/>
    <col min="10" max="10" width="9.7109375" style="151" customWidth="1"/>
    <col min="11" max="11" width="7.42578125" style="152" hidden="1" customWidth="1"/>
    <col min="12" max="12" width="8.28515625" style="152" hidden="1" customWidth="1"/>
    <col min="13" max="13" width="9.140625" style="149" hidden="1"/>
    <col min="14" max="14" width="7" style="149" hidden="1" customWidth="1"/>
    <col min="15" max="15" width="3.5703125" style="150" hidden="1" customWidth="1"/>
    <col min="16" max="16" width="12.7109375" style="150" hidden="1" customWidth="1"/>
    <col min="17" max="19" width="13.28515625" style="149" hidden="1" customWidth="1"/>
    <col min="20" max="20" width="10.5703125" style="153" hidden="1" customWidth="1"/>
    <col min="21" max="21" width="10.28515625" style="153" hidden="1" customWidth="1"/>
    <col min="22" max="22" width="5.7109375" style="153" hidden="1" customWidth="1"/>
    <col min="23" max="23" width="9.140625" style="154" hidden="1"/>
    <col min="24" max="25" width="5.7109375" style="150" hidden="1" customWidth="1"/>
    <col min="26" max="26" width="7.5703125" style="150" hidden="1" customWidth="1"/>
    <col min="27" max="27" width="24.85546875" style="150" hidden="1" customWidth="1"/>
    <col min="28" max="28" width="4.28515625" style="150" hidden="1" customWidth="1"/>
    <col min="29" max="29" width="8.28515625" style="150" hidden="1" customWidth="1"/>
    <col min="30" max="30" width="8.7109375" style="150" hidden="1" customWidth="1"/>
    <col min="31" max="34" width="9.140625" style="150" hidden="1"/>
    <col min="35" max="35" width="9.140625" style="114"/>
    <col min="36" max="40" width="0" style="114" hidden="1" customWidth="1"/>
    <col min="41" max="16384" width="9.140625" style="114"/>
  </cols>
  <sheetData>
    <row r="1" spans="1:40" ht="24">
      <c r="A1" s="113" t="s">
        <v>5</v>
      </c>
      <c r="B1" s="114"/>
      <c r="C1" s="114"/>
      <c r="D1" s="114"/>
      <c r="E1" s="113" t="s">
        <v>259</v>
      </c>
      <c r="F1" s="114"/>
      <c r="G1" s="115"/>
      <c r="H1" s="114"/>
      <c r="I1" s="114"/>
      <c r="J1" s="115"/>
      <c r="K1" s="116"/>
      <c r="L1" s="114"/>
      <c r="M1" s="114"/>
      <c r="N1" s="114"/>
      <c r="O1" s="114"/>
      <c r="P1" s="114"/>
      <c r="Q1" s="117"/>
      <c r="R1" s="117"/>
      <c r="S1" s="117"/>
      <c r="T1" s="114"/>
      <c r="U1" s="114"/>
      <c r="V1" s="114"/>
      <c r="W1" s="114"/>
      <c r="X1" s="114"/>
      <c r="Y1" s="114"/>
      <c r="Z1" s="118" t="s">
        <v>6</v>
      </c>
      <c r="AA1" s="119" t="s">
        <v>7</v>
      </c>
      <c r="AB1" s="118" t="s">
        <v>8</v>
      </c>
      <c r="AC1" s="118" t="s">
        <v>9</v>
      </c>
      <c r="AD1" s="118" t="s">
        <v>10</v>
      </c>
      <c r="AE1" s="120" t="s">
        <v>11</v>
      </c>
      <c r="AF1" s="121" t="s">
        <v>12</v>
      </c>
      <c r="AG1" s="114"/>
      <c r="AH1" s="114"/>
    </row>
    <row r="2" spans="1:40">
      <c r="A2" s="113" t="s">
        <v>114</v>
      </c>
      <c r="B2" s="114"/>
      <c r="C2" s="114"/>
      <c r="D2" s="114"/>
      <c r="E2" s="113" t="s">
        <v>115</v>
      </c>
      <c r="F2" s="114"/>
      <c r="G2" s="115"/>
      <c r="H2" s="122"/>
      <c r="I2" s="114"/>
      <c r="J2" s="115"/>
      <c r="K2" s="116"/>
      <c r="L2" s="114"/>
      <c r="M2" s="114"/>
      <c r="N2" s="114"/>
      <c r="O2" s="114"/>
      <c r="P2" s="114"/>
      <c r="Q2" s="117"/>
      <c r="R2" s="117"/>
      <c r="S2" s="117"/>
      <c r="T2" s="114"/>
      <c r="U2" s="114"/>
      <c r="V2" s="114"/>
      <c r="W2" s="114"/>
      <c r="X2" s="114"/>
      <c r="Y2" s="114"/>
      <c r="Z2" s="118" t="s">
        <v>13</v>
      </c>
      <c r="AA2" s="123" t="s">
        <v>14</v>
      </c>
      <c r="AB2" s="123" t="s">
        <v>15</v>
      </c>
      <c r="AC2" s="123"/>
      <c r="AD2" s="124"/>
      <c r="AE2" s="120">
        <v>1</v>
      </c>
      <c r="AF2" s="125">
        <v>123.5</v>
      </c>
      <c r="AG2" s="114"/>
      <c r="AH2" s="114"/>
    </row>
    <row r="3" spans="1:40">
      <c r="A3" s="126" t="s">
        <v>16</v>
      </c>
      <c r="B3" s="127"/>
      <c r="C3" s="127"/>
      <c r="D3" s="127"/>
      <c r="E3" s="126" t="s">
        <v>258</v>
      </c>
      <c r="F3" s="127"/>
      <c r="G3" s="128"/>
      <c r="H3" s="114"/>
      <c r="I3" s="114"/>
      <c r="J3" s="115"/>
      <c r="K3" s="116"/>
      <c r="L3" s="114"/>
      <c r="M3" s="114"/>
      <c r="N3" s="114"/>
      <c r="O3" s="114"/>
      <c r="P3" s="114"/>
      <c r="Q3" s="117"/>
      <c r="R3" s="117"/>
      <c r="S3" s="117"/>
      <c r="T3" s="114"/>
      <c r="U3" s="114"/>
      <c r="V3" s="114"/>
      <c r="W3" s="114"/>
      <c r="X3" s="114"/>
      <c r="Y3" s="114"/>
      <c r="Z3" s="118" t="s">
        <v>17</v>
      </c>
      <c r="AA3" s="123" t="s">
        <v>18</v>
      </c>
      <c r="AB3" s="123" t="s">
        <v>15</v>
      </c>
      <c r="AC3" s="123" t="s">
        <v>19</v>
      </c>
      <c r="AD3" s="124" t="s">
        <v>20</v>
      </c>
      <c r="AE3" s="120">
        <v>2</v>
      </c>
      <c r="AF3" s="129">
        <v>123.46</v>
      </c>
      <c r="AG3" s="114"/>
      <c r="AH3" s="114"/>
    </row>
    <row r="4" spans="1:40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7"/>
      <c r="R4" s="117"/>
      <c r="S4" s="117"/>
      <c r="T4" s="114"/>
      <c r="U4" s="114"/>
      <c r="V4" s="114"/>
      <c r="W4" s="114"/>
      <c r="X4" s="114"/>
      <c r="Y4" s="114"/>
      <c r="Z4" s="118" t="s">
        <v>21</v>
      </c>
      <c r="AA4" s="123" t="s">
        <v>22</v>
      </c>
      <c r="AB4" s="123" t="s">
        <v>15</v>
      </c>
      <c r="AC4" s="123"/>
      <c r="AD4" s="124"/>
      <c r="AE4" s="120">
        <v>3</v>
      </c>
      <c r="AF4" s="130">
        <v>123.45699999999999</v>
      </c>
      <c r="AG4" s="114"/>
      <c r="AH4" s="114"/>
    </row>
    <row r="5" spans="1:40">
      <c r="A5" s="113" t="s">
        <v>257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7"/>
      <c r="R5" s="117"/>
      <c r="S5" s="117"/>
      <c r="T5" s="114"/>
      <c r="U5" s="114"/>
      <c r="V5" s="114"/>
      <c r="W5" s="114"/>
      <c r="X5" s="114"/>
      <c r="Y5" s="114"/>
      <c r="Z5" s="118" t="s">
        <v>23</v>
      </c>
      <c r="AA5" s="123" t="s">
        <v>18</v>
      </c>
      <c r="AB5" s="123" t="s">
        <v>15</v>
      </c>
      <c r="AC5" s="123" t="s">
        <v>19</v>
      </c>
      <c r="AD5" s="124" t="s">
        <v>20</v>
      </c>
      <c r="AE5" s="120">
        <v>4</v>
      </c>
      <c r="AF5" s="131">
        <v>123.4567</v>
      </c>
      <c r="AG5" s="114"/>
      <c r="AH5" s="114"/>
    </row>
    <row r="6" spans="1:40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7"/>
      <c r="R6" s="117"/>
      <c r="S6" s="117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20" t="s">
        <v>24</v>
      </c>
      <c r="AF6" s="129">
        <v>123.46</v>
      </c>
      <c r="AG6" s="114"/>
      <c r="AH6" s="114"/>
    </row>
    <row r="7" spans="1:40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7"/>
      <c r="R7" s="117"/>
      <c r="S7" s="117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</row>
    <row r="8" spans="1:40" ht="13.5">
      <c r="A8" s="114"/>
      <c r="B8" s="132"/>
      <c r="C8" s="122"/>
      <c r="D8" s="133" t="str">
        <f>CONCATENATE(AA2," ",AB2," ",AC2," ",AD2)</f>
        <v xml:space="preserve">Prehľad rozpočtových nákladov v EUR  </v>
      </c>
      <c r="E8" s="117"/>
      <c r="F8" s="114"/>
      <c r="G8" s="115"/>
      <c r="H8" s="115"/>
      <c r="I8" s="115"/>
      <c r="J8" s="115"/>
      <c r="K8" s="116"/>
      <c r="L8" s="116"/>
      <c r="M8" s="117"/>
      <c r="N8" s="117"/>
      <c r="O8" s="114"/>
      <c r="P8" s="114"/>
      <c r="Q8" s="117"/>
      <c r="R8" s="117"/>
      <c r="S8" s="117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</row>
    <row r="9" spans="1:40">
      <c r="A9" s="96" t="s">
        <v>25</v>
      </c>
      <c r="B9" s="96" t="s">
        <v>26</v>
      </c>
      <c r="C9" s="96" t="s">
        <v>27</v>
      </c>
      <c r="D9" s="96" t="s">
        <v>28</v>
      </c>
      <c r="E9" s="96" t="s">
        <v>29</v>
      </c>
      <c r="F9" s="96" t="s">
        <v>30</v>
      </c>
      <c r="G9" s="96" t="s">
        <v>31</v>
      </c>
      <c r="H9" s="96" t="s">
        <v>32</v>
      </c>
      <c r="I9" s="96" t="s">
        <v>33</v>
      </c>
      <c r="J9" s="96" t="s">
        <v>34</v>
      </c>
      <c r="K9" s="134" t="s">
        <v>35</v>
      </c>
      <c r="L9" s="135"/>
      <c r="M9" s="136" t="s">
        <v>36</v>
      </c>
      <c r="N9" s="135"/>
      <c r="O9" s="96" t="s">
        <v>4</v>
      </c>
      <c r="P9" s="137" t="s">
        <v>37</v>
      </c>
      <c r="Q9" s="96" t="s">
        <v>29</v>
      </c>
      <c r="R9" s="96" t="s">
        <v>29</v>
      </c>
      <c r="S9" s="137" t="s">
        <v>29</v>
      </c>
      <c r="T9" s="94" t="s">
        <v>38</v>
      </c>
      <c r="U9" s="95" t="s">
        <v>39</v>
      </c>
      <c r="V9" s="96" t="s">
        <v>40</v>
      </c>
      <c r="W9" s="96" t="s">
        <v>41</v>
      </c>
      <c r="X9" s="96" t="s">
        <v>42</v>
      </c>
      <c r="Y9" s="96" t="s">
        <v>43</v>
      </c>
      <c r="Z9" s="138" t="s">
        <v>44</v>
      </c>
      <c r="AA9" s="138" t="s">
        <v>45</v>
      </c>
      <c r="AB9" s="96" t="s">
        <v>40</v>
      </c>
      <c r="AC9" s="96" t="s">
        <v>46</v>
      </c>
      <c r="AD9" s="96" t="s">
        <v>47</v>
      </c>
      <c r="AE9" s="139" t="s">
        <v>48</v>
      </c>
      <c r="AF9" s="139" t="s">
        <v>49</v>
      </c>
      <c r="AG9" s="139" t="s">
        <v>29</v>
      </c>
      <c r="AH9" s="139" t="s">
        <v>50</v>
      </c>
      <c r="AJ9" s="114" t="s">
        <v>130</v>
      </c>
      <c r="AK9" s="114" t="s">
        <v>132</v>
      </c>
      <c r="AL9" s="114" t="s">
        <v>134</v>
      </c>
      <c r="AM9" s="114" t="s">
        <v>135</v>
      </c>
      <c r="AN9" s="114" t="s">
        <v>136</v>
      </c>
    </row>
    <row r="10" spans="1:40">
      <c r="A10" s="99" t="s">
        <v>51</v>
      </c>
      <c r="B10" s="99" t="s">
        <v>52</v>
      </c>
      <c r="C10" s="140"/>
      <c r="D10" s="99" t="s">
        <v>53</v>
      </c>
      <c r="E10" s="99" t="s">
        <v>54</v>
      </c>
      <c r="F10" s="99" t="s">
        <v>55</v>
      </c>
      <c r="G10" s="99" t="s">
        <v>56</v>
      </c>
      <c r="H10" s="99" t="s">
        <v>57</v>
      </c>
      <c r="I10" s="99" t="s">
        <v>58</v>
      </c>
      <c r="J10" s="99"/>
      <c r="K10" s="99" t="s">
        <v>31</v>
      </c>
      <c r="L10" s="99" t="s">
        <v>34</v>
      </c>
      <c r="M10" s="141" t="s">
        <v>31</v>
      </c>
      <c r="N10" s="99" t="s">
        <v>34</v>
      </c>
      <c r="O10" s="99" t="s">
        <v>59</v>
      </c>
      <c r="P10" s="141"/>
      <c r="Q10" s="99" t="s">
        <v>60</v>
      </c>
      <c r="R10" s="99" t="s">
        <v>61</v>
      </c>
      <c r="S10" s="141" t="s">
        <v>62</v>
      </c>
      <c r="T10" s="97" t="s">
        <v>63</v>
      </c>
      <c r="U10" s="98" t="s">
        <v>64</v>
      </c>
      <c r="V10" s="99" t="s">
        <v>65</v>
      </c>
      <c r="W10" s="142"/>
      <c r="X10" s="143"/>
      <c r="Y10" s="143"/>
      <c r="Z10" s="144" t="s">
        <v>66</v>
      </c>
      <c r="AA10" s="144" t="s">
        <v>51</v>
      </c>
      <c r="AB10" s="99" t="s">
        <v>67</v>
      </c>
      <c r="AC10" s="143"/>
      <c r="AD10" s="143"/>
      <c r="AE10" s="145"/>
      <c r="AF10" s="145"/>
      <c r="AG10" s="145"/>
      <c r="AH10" s="145"/>
      <c r="AJ10" s="114" t="s">
        <v>131</v>
      </c>
      <c r="AK10" s="114" t="s">
        <v>133</v>
      </c>
      <c r="AL10" s="114" t="s">
        <v>133</v>
      </c>
      <c r="AM10" s="114" t="s">
        <v>133</v>
      </c>
      <c r="AN10" s="114" t="s">
        <v>133</v>
      </c>
    </row>
    <row r="12" spans="1:40">
      <c r="A12" s="163"/>
      <c r="B12" s="164"/>
      <c r="C12" s="165"/>
      <c r="D12" s="166" t="s">
        <v>137</v>
      </c>
      <c r="E12" s="167"/>
      <c r="F12" s="168"/>
    </row>
    <row r="13" spans="1:40">
      <c r="A13" s="163"/>
      <c r="B13" s="164"/>
      <c r="C13" s="165"/>
      <c r="D13" s="166" t="s">
        <v>138</v>
      </c>
      <c r="E13" s="167"/>
      <c r="F13" s="168"/>
    </row>
    <row r="14" spans="1:40" ht="25.5">
      <c r="A14" s="163">
        <v>1</v>
      </c>
      <c r="B14" s="164" t="s">
        <v>143</v>
      </c>
      <c r="C14" s="165" t="s">
        <v>144</v>
      </c>
      <c r="D14" s="169" t="s">
        <v>145</v>
      </c>
      <c r="E14" s="167">
        <v>21.15</v>
      </c>
      <c r="F14" s="168" t="s">
        <v>146</v>
      </c>
      <c r="G14" s="156"/>
      <c r="H14" s="151">
        <f>ROUND(E14*G14,2)</f>
        <v>0</v>
      </c>
      <c r="J14" s="151">
        <f>ROUND(E14*G14,2)</f>
        <v>0</v>
      </c>
      <c r="L14" s="152">
        <f>E14*K14</f>
        <v>0</v>
      </c>
      <c r="N14" s="149">
        <f>E14*M14</f>
        <v>0</v>
      </c>
      <c r="P14" s="150" t="s">
        <v>147</v>
      </c>
      <c r="V14" s="153" t="s">
        <v>105</v>
      </c>
      <c r="W14" s="154">
        <v>0.27495000000000003</v>
      </c>
      <c r="X14" s="148" t="s">
        <v>148</v>
      </c>
      <c r="Y14" s="148" t="s">
        <v>144</v>
      </c>
      <c r="Z14" s="150" t="s">
        <v>149</v>
      </c>
      <c r="AB14" s="150">
        <v>7</v>
      </c>
      <c r="AJ14" s="114" t="s">
        <v>139</v>
      </c>
      <c r="AK14" s="114" t="s">
        <v>140</v>
      </c>
      <c r="AL14" s="114" t="s">
        <v>141</v>
      </c>
      <c r="AM14" s="114" t="s">
        <v>142</v>
      </c>
    </row>
    <row r="15" spans="1:40">
      <c r="A15" s="163">
        <v>2</v>
      </c>
      <c r="B15" s="164" t="s">
        <v>143</v>
      </c>
      <c r="C15" s="165" t="s">
        <v>150</v>
      </c>
      <c r="D15" s="169" t="s">
        <v>151</v>
      </c>
      <c r="E15" s="167">
        <v>57.1</v>
      </c>
      <c r="F15" s="168" t="s">
        <v>146</v>
      </c>
      <c r="G15" s="156"/>
      <c r="H15" s="151">
        <f>ROUND(E15*G15,2)</f>
        <v>0</v>
      </c>
      <c r="J15" s="151">
        <f>ROUND(E15*G15,2)</f>
        <v>0</v>
      </c>
      <c r="L15" s="152">
        <f>E15*K15</f>
        <v>0</v>
      </c>
      <c r="N15" s="149">
        <f>E15*M15</f>
        <v>0</v>
      </c>
      <c r="P15" s="150" t="s">
        <v>152</v>
      </c>
      <c r="V15" s="153" t="s">
        <v>105</v>
      </c>
      <c r="W15" s="154">
        <v>32.832500000000003</v>
      </c>
      <c r="X15" s="148" t="s">
        <v>153</v>
      </c>
      <c r="Y15" s="148" t="s">
        <v>150</v>
      </c>
      <c r="Z15" s="150" t="s">
        <v>149</v>
      </c>
      <c r="AB15" s="150">
        <v>7</v>
      </c>
      <c r="AJ15" s="114" t="s">
        <v>139</v>
      </c>
      <c r="AK15" s="114" t="s">
        <v>140</v>
      </c>
      <c r="AL15" s="114" t="s">
        <v>141</v>
      </c>
      <c r="AM15" s="114" t="s">
        <v>142</v>
      </c>
    </row>
    <row r="16" spans="1:40">
      <c r="A16" s="163">
        <v>3</v>
      </c>
      <c r="B16" s="164" t="s">
        <v>143</v>
      </c>
      <c r="C16" s="165" t="s">
        <v>154</v>
      </c>
      <c r="D16" s="169" t="s">
        <v>155</v>
      </c>
      <c r="E16" s="167">
        <v>28.55</v>
      </c>
      <c r="F16" s="168" t="s">
        <v>146</v>
      </c>
      <c r="G16" s="156"/>
      <c r="H16" s="151">
        <f>ROUND(E16*G16,2)</f>
        <v>0</v>
      </c>
      <c r="J16" s="151">
        <f>ROUND(E16*G16,2)</f>
        <v>0</v>
      </c>
      <c r="L16" s="152">
        <f>E16*K16</f>
        <v>0</v>
      </c>
      <c r="N16" s="149">
        <f>E16*M16</f>
        <v>0</v>
      </c>
      <c r="P16" s="150" t="s">
        <v>156</v>
      </c>
      <c r="V16" s="153" t="s">
        <v>105</v>
      </c>
      <c r="W16" s="154">
        <v>1.1419999999999999</v>
      </c>
      <c r="X16" s="148" t="s">
        <v>157</v>
      </c>
      <c r="Y16" s="148" t="s">
        <v>154</v>
      </c>
      <c r="Z16" s="150" t="s">
        <v>149</v>
      </c>
      <c r="AB16" s="150">
        <v>7</v>
      </c>
      <c r="AJ16" s="114" t="s">
        <v>139</v>
      </c>
      <c r="AK16" s="114" t="s">
        <v>140</v>
      </c>
      <c r="AL16" s="114" t="s">
        <v>141</v>
      </c>
      <c r="AM16" s="114" t="s">
        <v>142</v>
      </c>
    </row>
    <row r="17" spans="1:39">
      <c r="A17" s="163"/>
      <c r="B17" s="164"/>
      <c r="C17" s="165"/>
      <c r="D17" s="170" t="s">
        <v>158</v>
      </c>
      <c r="E17" s="171"/>
      <c r="F17" s="172"/>
      <c r="G17" s="159"/>
      <c r="H17" s="159"/>
      <c r="I17" s="159"/>
      <c r="J17" s="159"/>
      <c r="K17" s="160"/>
      <c r="L17" s="160"/>
      <c r="M17" s="157"/>
      <c r="N17" s="157"/>
      <c r="O17" s="158"/>
      <c r="P17" s="158"/>
      <c r="Q17" s="157"/>
      <c r="R17" s="157"/>
      <c r="S17" s="157"/>
      <c r="T17" s="161"/>
      <c r="U17" s="161"/>
      <c r="V17" s="161" t="s">
        <v>0</v>
      </c>
      <c r="W17" s="162"/>
      <c r="X17" s="158"/>
    </row>
    <row r="18" spans="1:39">
      <c r="A18" s="163">
        <v>4</v>
      </c>
      <c r="B18" s="164" t="s">
        <v>143</v>
      </c>
      <c r="C18" s="165" t="s">
        <v>159</v>
      </c>
      <c r="D18" s="169" t="s">
        <v>160</v>
      </c>
      <c r="E18" s="167">
        <v>89.2</v>
      </c>
      <c r="F18" s="168" t="s">
        <v>146</v>
      </c>
      <c r="G18" s="156"/>
      <c r="H18" s="151">
        <f>ROUND(E18*G18,2)</f>
        <v>0</v>
      </c>
      <c r="J18" s="151">
        <f>ROUND(E18*G18,2)</f>
        <v>0</v>
      </c>
      <c r="L18" s="152">
        <f>E18*K18</f>
        <v>0</v>
      </c>
      <c r="N18" s="149">
        <f>E18*M18</f>
        <v>0</v>
      </c>
      <c r="P18" s="150" t="s">
        <v>161</v>
      </c>
      <c r="V18" s="153" t="s">
        <v>105</v>
      </c>
      <c r="W18" s="154">
        <v>103.6504</v>
      </c>
      <c r="X18" s="148" t="s">
        <v>162</v>
      </c>
      <c r="Y18" s="148" t="s">
        <v>159</v>
      </c>
      <c r="Z18" s="150" t="s">
        <v>149</v>
      </c>
      <c r="AB18" s="150">
        <v>7</v>
      </c>
      <c r="AJ18" s="114" t="s">
        <v>139</v>
      </c>
      <c r="AK18" s="114" t="s">
        <v>140</v>
      </c>
      <c r="AL18" s="114" t="s">
        <v>141</v>
      </c>
      <c r="AM18" s="114" t="s">
        <v>142</v>
      </c>
    </row>
    <row r="19" spans="1:39">
      <c r="A19" s="163">
        <v>5</v>
      </c>
      <c r="B19" s="164" t="s">
        <v>143</v>
      </c>
      <c r="C19" s="165" t="s">
        <v>163</v>
      </c>
      <c r="D19" s="169" t="s">
        <v>164</v>
      </c>
      <c r="E19" s="167">
        <v>44.6</v>
      </c>
      <c r="F19" s="168" t="s">
        <v>146</v>
      </c>
      <c r="G19" s="156"/>
      <c r="H19" s="151">
        <f>ROUND(E19*G19,2)</f>
        <v>0</v>
      </c>
      <c r="J19" s="151">
        <f>ROUND(E19*G19,2)</f>
        <v>0</v>
      </c>
      <c r="L19" s="152">
        <f>E19*K19</f>
        <v>0</v>
      </c>
      <c r="N19" s="149">
        <f>E19*M19</f>
        <v>0</v>
      </c>
      <c r="P19" s="150" t="s">
        <v>165</v>
      </c>
      <c r="V19" s="153" t="s">
        <v>105</v>
      </c>
      <c r="W19" s="154">
        <v>3.7464</v>
      </c>
      <c r="X19" s="148" t="s">
        <v>166</v>
      </c>
      <c r="Y19" s="148" t="s">
        <v>163</v>
      </c>
      <c r="Z19" s="150" t="s">
        <v>149</v>
      </c>
      <c r="AB19" s="150">
        <v>7</v>
      </c>
      <c r="AJ19" s="114" t="s">
        <v>139</v>
      </c>
      <c r="AK19" s="114" t="s">
        <v>140</v>
      </c>
      <c r="AL19" s="114" t="s">
        <v>141</v>
      </c>
      <c r="AM19" s="114" t="s">
        <v>142</v>
      </c>
    </row>
    <row r="20" spans="1:39">
      <c r="A20" s="163"/>
      <c r="B20" s="164"/>
      <c r="C20" s="165"/>
      <c r="D20" s="170" t="s">
        <v>167</v>
      </c>
      <c r="E20" s="171"/>
      <c r="F20" s="172"/>
      <c r="G20" s="159"/>
      <c r="H20" s="159"/>
      <c r="I20" s="159"/>
      <c r="J20" s="159"/>
      <c r="K20" s="160"/>
      <c r="L20" s="160"/>
      <c r="M20" s="157"/>
      <c r="N20" s="157"/>
      <c r="O20" s="158"/>
      <c r="P20" s="158"/>
      <c r="Q20" s="157"/>
      <c r="R20" s="157"/>
      <c r="S20" s="157"/>
      <c r="T20" s="161"/>
      <c r="U20" s="161"/>
      <c r="V20" s="161" t="s">
        <v>0</v>
      </c>
      <c r="W20" s="162"/>
      <c r="X20" s="158"/>
    </row>
    <row r="21" spans="1:39">
      <c r="A21" s="163">
        <v>6</v>
      </c>
      <c r="B21" s="164" t="s">
        <v>168</v>
      </c>
      <c r="C21" s="165" t="s">
        <v>169</v>
      </c>
      <c r="D21" s="169" t="s">
        <v>170</v>
      </c>
      <c r="E21" s="167">
        <v>156.88</v>
      </c>
      <c r="F21" s="168" t="s">
        <v>146</v>
      </c>
      <c r="G21" s="156"/>
      <c r="H21" s="151">
        <f>ROUND(E21*G21,2)</f>
        <v>0</v>
      </c>
      <c r="J21" s="151">
        <f>ROUND(E21*G21,2)</f>
        <v>0</v>
      </c>
      <c r="L21" s="152">
        <f>E21*K21</f>
        <v>0</v>
      </c>
      <c r="N21" s="149">
        <f>E21*M21</f>
        <v>0</v>
      </c>
      <c r="P21" s="150" t="s">
        <v>171</v>
      </c>
      <c r="V21" s="153" t="s">
        <v>105</v>
      </c>
      <c r="W21" s="154">
        <v>45.495199999999997</v>
      </c>
      <c r="X21" s="148" t="s">
        <v>172</v>
      </c>
      <c r="Y21" s="148" t="s">
        <v>169</v>
      </c>
      <c r="Z21" s="150" t="s">
        <v>173</v>
      </c>
      <c r="AB21" s="150">
        <v>7</v>
      </c>
      <c r="AJ21" s="114" t="s">
        <v>139</v>
      </c>
      <c r="AK21" s="114" t="s">
        <v>140</v>
      </c>
      <c r="AL21" s="114" t="s">
        <v>141</v>
      </c>
      <c r="AM21" s="114" t="s">
        <v>142</v>
      </c>
    </row>
    <row r="22" spans="1:39">
      <c r="A22" s="163"/>
      <c r="B22" s="164"/>
      <c r="C22" s="165"/>
      <c r="D22" s="170" t="s">
        <v>174</v>
      </c>
      <c r="E22" s="171"/>
      <c r="F22" s="172"/>
      <c r="G22" s="159"/>
      <c r="H22" s="159"/>
      <c r="I22" s="159"/>
      <c r="J22" s="159"/>
      <c r="K22" s="160"/>
      <c r="L22" s="160"/>
      <c r="M22" s="157"/>
      <c r="N22" s="157"/>
      <c r="O22" s="158"/>
      <c r="P22" s="158"/>
      <c r="Q22" s="157"/>
      <c r="R22" s="157"/>
      <c r="S22" s="157"/>
      <c r="T22" s="161"/>
      <c r="U22" s="161"/>
      <c r="V22" s="161" t="s">
        <v>0</v>
      </c>
      <c r="W22" s="162"/>
      <c r="X22" s="158"/>
    </row>
    <row r="23" spans="1:39" ht="25.5">
      <c r="A23" s="163">
        <v>7</v>
      </c>
      <c r="B23" s="164" t="s">
        <v>168</v>
      </c>
      <c r="C23" s="165" t="s">
        <v>175</v>
      </c>
      <c r="D23" s="169" t="s">
        <v>176</v>
      </c>
      <c r="E23" s="167">
        <v>70.5</v>
      </c>
      <c r="F23" s="168" t="s">
        <v>177</v>
      </c>
      <c r="G23" s="156"/>
      <c r="H23" s="151">
        <f>ROUND(E23*G23,2)</f>
        <v>0</v>
      </c>
      <c r="J23" s="151">
        <f>ROUND(E23*G23,2)</f>
        <v>0</v>
      </c>
      <c r="L23" s="152">
        <f>E23*K23</f>
        <v>0</v>
      </c>
      <c r="N23" s="149">
        <f>E23*M23</f>
        <v>0</v>
      </c>
      <c r="P23" s="150" t="s">
        <v>178</v>
      </c>
      <c r="V23" s="153" t="s">
        <v>105</v>
      </c>
      <c r="W23" s="154">
        <v>11.4915</v>
      </c>
      <c r="X23" s="148" t="s">
        <v>179</v>
      </c>
      <c r="Y23" s="148" t="s">
        <v>175</v>
      </c>
      <c r="Z23" s="150" t="s">
        <v>149</v>
      </c>
      <c r="AB23" s="150">
        <v>7</v>
      </c>
      <c r="AJ23" s="114" t="s">
        <v>139</v>
      </c>
      <c r="AK23" s="114" t="s">
        <v>140</v>
      </c>
      <c r="AL23" s="114" t="s">
        <v>141</v>
      </c>
      <c r="AM23" s="114" t="s">
        <v>142</v>
      </c>
    </row>
    <row r="24" spans="1:39">
      <c r="A24" s="163"/>
      <c r="B24" s="164"/>
      <c r="C24" s="165"/>
      <c r="D24" s="173" t="s">
        <v>180</v>
      </c>
      <c r="E24" s="174">
        <f>SUM(J14:J23)</f>
        <v>0</v>
      </c>
      <c r="F24" s="168"/>
      <c r="H24" s="151">
        <f>SUM(H14:H23)</f>
        <v>0</v>
      </c>
      <c r="I24" s="151">
        <f>SUM(I14:I23)</f>
        <v>0</v>
      </c>
      <c r="J24" s="151">
        <f>SUM(J14:J23)</f>
        <v>0</v>
      </c>
      <c r="L24" s="152">
        <f>SUM(L14:L23)</f>
        <v>0</v>
      </c>
      <c r="N24" s="149">
        <f>SUM(N14:N23)</f>
        <v>0</v>
      </c>
      <c r="W24" s="154">
        <f>SUM(W14:W23)</f>
        <v>198.63295000000002</v>
      </c>
    </row>
    <row r="25" spans="1:39">
      <c r="A25" s="163"/>
      <c r="B25" s="164"/>
      <c r="C25" s="165"/>
      <c r="D25" s="166" t="s">
        <v>181</v>
      </c>
      <c r="E25" s="167"/>
      <c r="F25" s="168"/>
    </row>
    <row r="26" spans="1:39" ht="25.5">
      <c r="A26" s="163">
        <v>8</v>
      </c>
      <c r="B26" s="164" t="s">
        <v>183</v>
      </c>
      <c r="C26" s="165" t="s">
        <v>184</v>
      </c>
      <c r="D26" s="169" t="s">
        <v>185</v>
      </c>
      <c r="E26" s="167">
        <v>95.96</v>
      </c>
      <c r="F26" s="168" t="s">
        <v>146</v>
      </c>
      <c r="G26" s="156"/>
      <c r="H26" s="151">
        <f>ROUND(E26*G26,2)</f>
        <v>0</v>
      </c>
      <c r="J26" s="151">
        <f>ROUND(E26*G26,2)</f>
        <v>0</v>
      </c>
      <c r="K26" s="152">
        <v>2.89228</v>
      </c>
      <c r="L26" s="152">
        <f>E26*K26</f>
        <v>277.5431888</v>
      </c>
      <c r="N26" s="149">
        <f>E26*M26</f>
        <v>0</v>
      </c>
      <c r="P26" s="150" t="s">
        <v>186</v>
      </c>
      <c r="V26" s="153" t="s">
        <v>105</v>
      </c>
      <c r="W26" s="154">
        <v>416.27447999999998</v>
      </c>
      <c r="X26" s="148" t="s">
        <v>187</v>
      </c>
      <c r="Y26" s="148" t="s">
        <v>184</v>
      </c>
      <c r="Z26" s="150" t="s">
        <v>188</v>
      </c>
      <c r="AB26" s="150">
        <v>7</v>
      </c>
      <c r="AJ26" s="114" t="s">
        <v>139</v>
      </c>
      <c r="AK26" s="114" t="s">
        <v>140</v>
      </c>
      <c r="AL26" s="114" t="s">
        <v>141</v>
      </c>
      <c r="AM26" s="114" t="s">
        <v>182</v>
      </c>
    </row>
    <row r="27" spans="1:39">
      <c r="A27" s="163"/>
      <c r="B27" s="164"/>
      <c r="C27" s="165"/>
      <c r="D27" s="173" t="s">
        <v>189</v>
      </c>
      <c r="E27" s="174">
        <f>SUM(J26:J26)</f>
        <v>0</v>
      </c>
      <c r="F27" s="168"/>
      <c r="H27" s="151">
        <f>SUM(H26:H26)</f>
        <v>0</v>
      </c>
      <c r="I27" s="151">
        <f>SUM(I26:I26)</f>
        <v>0</v>
      </c>
      <c r="J27" s="151">
        <f>SUM(J26:J26)</f>
        <v>0</v>
      </c>
      <c r="L27" s="152">
        <f>SUM(L26:L26)</f>
        <v>277.5431888</v>
      </c>
      <c r="N27" s="149">
        <f>SUM(N26:N26)</f>
        <v>0</v>
      </c>
      <c r="W27" s="154">
        <f>SUM(W26:W26)</f>
        <v>416.27447999999998</v>
      </c>
    </row>
    <row r="28" spans="1:39">
      <c r="A28" s="163"/>
      <c r="B28" s="164"/>
      <c r="C28" s="165"/>
      <c r="D28" s="166" t="s">
        <v>190</v>
      </c>
      <c r="E28" s="167"/>
      <c r="F28" s="168"/>
    </row>
    <row r="29" spans="1:39">
      <c r="A29" s="163">
        <v>9</v>
      </c>
      <c r="B29" s="164" t="s">
        <v>183</v>
      </c>
      <c r="C29" s="165" t="s">
        <v>192</v>
      </c>
      <c r="D29" s="169" t="s">
        <v>193</v>
      </c>
      <c r="E29" s="167">
        <v>128</v>
      </c>
      <c r="F29" s="168" t="s">
        <v>177</v>
      </c>
      <c r="G29" s="156"/>
      <c r="H29" s="151">
        <f>ROUND(E29*G29,2)</f>
        <v>0</v>
      </c>
      <c r="J29" s="151">
        <f>ROUND(E29*G29,2)</f>
        <v>0</v>
      </c>
      <c r="K29" s="152">
        <v>0.31879000000000002</v>
      </c>
      <c r="L29" s="152">
        <f>E29*K29</f>
        <v>40.805120000000002</v>
      </c>
      <c r="N29" s="149">
        <f>E29*M29</f>
        <v>0</v>
      </c>
      <c r="P29" s="150" t="s">
        <v>194</v>
      </c>
      <c r="V29" s="153" t="s">
        <v>105</v>
      </c>
      <c r="W29" s="154">
        <v>22.655999999999999</v>
      </c>
      <c r="X29" s="148" t="s">
        <v>195</v>
      </c>
      <c r="Y29" s="148" t="s">
        <v>192</v>
      </c>
      <c r="Z29" s="150" t="s">
        <v>196</v>
      </c>
      <c r="AB29" s="150">
        <v>7</v>
      </c>
      <c r="AJ29" s="114" t="s">
        <v>139</v>
      </c>
      <c r="AK29" s="114" t="s">
        <v>140</v>
      </c>
      <c r="AL29" s="114" t="s">
        <v>141</v>
      </c>
      <c r="AM29" s="114" t="s">
        <v>191</v>
      </c>
    </row>
    <row r="30" spans="1:39">
      <c r="A30" s="163"/>
      <c r="B30" s="164"/>
      <c r="C30" s="165"/>
      <c r="D30" s="170" t="s">
        <v>197</v>
      </c>
      <c r="E30" s="171"/>
      <c r="F30" s="172"/>
      <c r="G30" s="159"/>
      <c r="H30" s="159"/>
      <c r="I30" s="159"/>
      <c r="J30" s="159"/>
      <c r="K30" s="160"/>
      <c r="L30" s="160"/>
      <c r="M30" s="157"/>
      <c r="N30" s="157"/>
      <c r="O30" s="158"/>
      <c r="P30" s="158"/>
      <c r="Q30" s="157"/>
      <c r="R30" s="157"/>
      <c r="S30" s="157"/>
      <c r="T30" s="161"/>
      <c r="U30" s="161"/>
      <c r="V30" s="161" t="s">
        <v>0</v>
      </c>
      <c r="W30" s="162"/>
      <c r="X30" s="158"/>
    </row>
    <row r="31" spans="1:39" ht="25.5">
      <c r="A31" s="163">
        <v>10</v>
      </c>
      <c r="B31" s="164" t="s">
        <v>183</v>
      </c>
      <c r="C31" s="165" t="s">
        <v>198</v>
      </c>
      <c r="D31" s="169" t="s">
        <v>199</v>
      </c>
      <c r="E31" s="167">
        <v>240</v>
      </c>
      <c r="F31" s="168" t="s">
        <v>177</v>
      </c>
      <c r="G31" s="156"/>
      <c r="H31" s="151">
        <f>ROUND(E31*G31,2)</f>
        <v>0</v>
      </c>
      <c r="J31" s="151">
        <f>ROUND(E31*G31,2)</f>
        <v>0</v>
      </c>
      <c r="K31" s="152">
        <v>2.7999999999999998E-4</v>
      </c>
      <c r="L31" s="152">
        <f>E31*K31</f>
        <v>6.7199999999999996E-2</v>
      </c>
      <c r="N31" s="149">
        <f>E31*M31</f>
        <v>0</v>
      </c>
      <c r="P31" s="150" t="s">
        <v>200</v>
      </c>
      <c r="V31" s="153" t="s">
        <v>105</v>
      </c>
      <c r="W31" s="154">
        <v>28.32</v>
      </c>
      <c r="X31" s="148" t="s">
        <v>201</v>
      </c>
      <c r="Y31" s="148" t="s">
        <v>198</v>
      </c>
      <c r="Z31" s="150" t="s">
        <v>196</v>
      </c>
      <c r="AB31" s="150">
        <v>7</v>
      </c>
      <c r="AJ31" s="114" t="s">
        <v>139</v>
      </c>
      <c r="AK31" s="114" t="s">
        <v>140</v>
      </c>
      <c r="AL31" s="114" t="s">
        <v>141</v>
      </c>
      <c r="AM31" s="114" t="s">
        <v>191</v>
      </c>
    </row>
    <row r="32" spans="1:39">
      <c r="A32" s="163">
        <v>11</v>
      </c>
      <c r="B32" s="164" t="s">
        <v>203</v>
      </c>
      <c r="C32" s="165" t="s">
        <v>204</v>
      </c>
      <c r="D32" s="169" t="s">
        <v>205</v>
      </c>
      <c r="E32" s="167">
        <v>240</v>
      </c>
      <c r="F32" s="168" t="s">
        <v>177</v>
      </c>
      <c r="G32" s="156"/>
      <c r="I32" s="151">
        <f>ROUND(E32*G32,2)</f>
        <v>0</v>
      </c>
      <c r="J32" s="151">
        <f>ROUND(E32*G32,2)</f>
        <v>0</v>
      </c>
      <c r="K32" s="152">
        <v>9.5E-4</v>
      </c>
      <c r="L32" s="152">
        <f>E32*K32</f>
        <v>0.22800000000000001</v>
      </c>
      <c r="N32" s="149">
        <f>E32*M32</f>
        <v>0</v>
      </c>
      <c r="P32" s="150" t="s">
        <v>206</v>
      </c>
      <c r="V32" s="153" t="s">
        <v>98</v>
      </c>
      <c r="X32" s="148" t="s">
        <v>204</v>
      </c>
      <c r="Y32" s="148" t="s">
        <v>204</v>
      </c>
      <c r="Z32" s="150" t="s">
        <v>207</v>
      </c>
      <c r="AA32" s="150">
        <v>252315</v>
      </c>
      <c r="AB32" s="150">
        <v>8</v>
      </c>
      <c r="AJ32" s="114" t="s">
        <v>202</v>
      </c>
      <c r="AK32" s="114" t="s">
        <v>140</v>
      </c>
      <c r="AL32" s="114" t="s">
        <v>141</v>
      </c>
      <c r="AM32" s="114" t="s">
        <v>191</v>
      </c>
    </row>
    <row r="33" spans="1:39">
      <c r="A33" s="163"/>
      <c r="B33" s="164"/>
      <c r="C33" s="165"/>
      <c r="D33" s="170" t="s">
        <v>208</v>
      </c>
      <c r="E33" s="171"/>
      <c r="F33" s="172"/>
      <c r="G33" s="159"/>
      <c r="H33" s="159"/>
      <c r="I33" s="159"/>
      <c r="J33" s="159"/>
      <c r="K33" s="160"/>
      <c r="L33" s="160"/>
      <c r="M33" s="157"/>
      <c r="N33" s="157"/>
      <c r="O33" s="158"/>
      <c r="P33" s="158"/>
      <c r="Q33" s="157"/>
      <c r="R33" s="157"/>
      <c r="S33" s="157"/>
      <c r="T33" s="161"/>
      <c r="U33" s="161"/>
      <c r="V33" s="161" t="s">
        <v>0</v>
      </c>
      <c r="W33" s="162"/>
      <c r="X33" s="158"/>
    </row>
    <row r="34" spans="1:39" ht="25.5">
      <c r="A34" s="163">
        <v>12</v>
      </c>
      <c r="B34" s="164" t="s">
        <v>143</v>
      </c>
      <c r="C34" s="165" t="s">
        <v>209</v>
      </c>
      <c r="D34" s="169" t="s">
        <v>210</v>
      </c>
      <c r="E34" s="167">
        <v>59.27</v>
      </c>
      <c r="F34" s="168" t="s">
        <v>146</v>
      </c>
      <c r="G34" s="156"/>
      <c r="H34" s="151">
        <f>ROUND(E34*G34,2)</f>
        <v>0</v>
      </c>
      <c r="J34" s="151">
        <f>ROUND(E34*G34,2)</f>
        <v>0</v>
      </c>
      <c r="K34" s="152">
        <v>2.13408</v>
      </c>
      <c r="L34" s="152">
        <f>E34*K34</f>
        <v>126.4869216</v>
      </c>
      <c r="N34" s="149">
        <f>E34*M34</f>
        <v>0</v>
      </c>
      <c r="P34" s="150" t="s">
        <v>211</v>
      </c>
      <c r="V34" s="153" t="s">
        <v>105</v>
      </c>
      <c r="W34" s="154">
        <v>33.66536</v>
      </c>
      <c r="X34" s="148" t="s">
        <v>212</v>
      </c>
      <c r="Y34" s="148" t="s">
        <v>209</v>
      </c>
      <c r="Z34" s="150" t="s">
        <v>196</v>
      </c>
      <c r="AB34" s="150">
        <v>7</v>
      </c>
      <c r="AJ34" s="114" t="s">
        <v>139</v>
      </c>
      <c r="AK34" s="114" t="s">
        <v>140</v>
      </c>
      <c r="AL34" s="114" t="s">
        <v>141</v>
      </c>
      <c r="AM34" s="114" t="s">
        <v>191</v>
      </c>
    </row>
    <row r="35" spans="1:39">
      <c r="A35" s="163"/>
      <c r="B35" s="164"/>
      <c r="C35" s="165"/>
      <c r="D35" s="170" t="s">
        <v>213</v>
      </c>
      <c r="E35" s="171"/>
      <c r="F35" s="172"/>
      <c r="G35" s="159"/>
      <c r="H35" s="159"/>
      <c r="I35" s="159"/>
      <c r="J35" s="159"/>
      <c r="K35" s="160"/>
      <c r="L35" s="160"/>
      <c r="M35" s="157"/>
      <c r="N35" s="157"/>
      <c r="O35" s="158"/>
      <c r="P35" s="158"/>
      <c r="Q35" s="157"/>
      <c r="R35" s="157"/>
      <c r="S35" s="157"/>
      <c r="T35" s="161"/>
      <c r="U35" s="161"/>
      <c r="V35" s="161" t="s">
        <v>0</v>
      </c>
      <c r="W35" s="162"/>
      <c r="X35" s="158"/>
    </row>
    <row r="36" spans="1:39">
      <c r="A36" s="163"/>
      <c r="B36" s="164"/>
      <c r="C36" s="165"/>
      <c r="D36" s="170" t="s">
        <v>214</v>
      </c>
      <c r="E36" s="171"/>
      <c r="F36" s="172"/>
      <c r="G36" s="159"/>
      <c r="H36" s="159"/>
      <c r="I36" s="159"/>
      <c r="J36" s="159"/>
      <c r="K36" s="160"/>
      <c r="L36" s="160"/>
      <c r="M36" s="157"/>
      <c r="N36" s="157"/>
      <c r="O36" s="158"/>
      <c r="P36" s="158"/>
      <c r="Q36" s="157"/>
      <c r="R36" s="157"/>
      <c r="S36" s="157"/>
      <c r="T36" s="161"/>
      <c r="U36" s="161"/>
      <c r="V36" s="161" t="s">
        <v>0</v>
      </c>
      <c r="W36" s="162"/>
      <c r="X36" s="158"/>
    </row>
    <row r="37" spans="1:39">
      <c r="A37" s="163">
        <v>13</v>
      </c>
      <c r="B37" s="164" t="s">
        <v>215</v>
      </c>
      <c r="C37" s="165" t="s">
        <v>216</v>
      </c>
      <c r="D37" s="169" t="s">
        <v>217</v>
      </c>
      <c r="E37" s="167">
        <v>26.32</v>
      </c>
      <c r="F37" s="168" t="s">
        <v>177</v>
      </c>
      <c r="G37" s="156"/>
      <c r="H37" s="151">
        <f>ROUND(E37*G37,2)</f>
        <v>0</v>
      </c>
      <c r="J37" s="151">
        <f>ROUND(E37*G37,2)</f>
        <v>0</v>
      </c>
      <c r="K37" s="152">
        <v>0.14413000000000001</v>
      </c>
      <c r="L37" s="152">
        <f>E37*K37</f>
        <v>3.7935016000000004</v>
      </c>
      <c r="N37" s="149">
        <f>E37*M37</f>
        <v>0</v>
      </c>
      <c r="P37" s="150" t="s">
        <v>218</v>
      </c>
      <c r="V37" s="153" t="s">
        <v>105</v>
      </c>
      <c r="W37" s="154">
        <v>151.62952000000001</v>
      </c>
      <c r="X37" s="148" t="s">
        <v>219</v>
      </c>
      <c r="Y37" s="148" t="s">
        <v>216</v>
      </c>
      <c r="Z37" s="150" t="s">
        <v>196</v>
      </c>
      <c r="AB37" s="150">
        <v>7</v>
      </c>
      <c r="AJ37" s="114" t="s">
        <v>139</v>
      </c>
      <c r="AK37" s="114" t="s">
        <v>140</v>
      </c>
      <c r="AL37" s="114" t="s">
        <v>141</v>
      </c>
      <c r="AM37" s="114" t="s">
        <v>191</v>
      </c>
    </row>
    <row r="38" spans="1:39">
      <c r="A38" s="163">
        <v>14</v>
      </c>
      <c r="B38" s="164" t="s">
        <v>203</v>
      </c>
      <c r="C38" s="165" t="s">
        <v>220</v>
      </c>
      <c r="D38" s="169" t="s">
        <v>221</v>
      </c>
      <c r="E38" s="167">
        <v>15.301</v>
      </c>
      <c r="F38" s="168" t="s">
        <v>146</v>
      </c>
      <c r="G38" s="156"/>
      <c r="I38" s="151">
        <f>ROUND(E38*G38,2)</f>
        <v>0</v>
      </c>
      <c r="J38" s="151">
        <f>ROUND(E38*G38,2)</f>
        <v>0</v>
      </c>
      <c r="K38" s="152">
        <v>0.77</v>
      </c>
      <c r="L38" s="152">
        <f>E38*K38</f>
        <v>11.78177</v>
      </c>
      <c r="N38" s="149">
        <f>E38*M38</f>
        <v>0</v>
      </c>
      <c r="P38" s="150" t="s">
        <v>222</v>
      </c>
      <c r="V38" s="153" t="s">
        <v>98</v>
      </c>
      <c r="X38" s="148" t="s">
        <v>220</v>
      </c>
      <c r="Y38" s="148" t="s">
        <v>220</v>
      </c>
      <c r="Z38" s="150" t="s">
        <v>223</v>
      </c>
      <c r="AA38" s="150" t="s">
        <v>224</v>
      </c>
      <c r="AB38" s="150">
        <v>8</v>
      </c>
      <c r="AJ38" s="114" t="s">
        <v>202</v>
      </c>
      <c r="AK38" s="114" t="s">
        <v>140</v>
      </c>
      <c r="AL38" s="114" t="s">
        <v>141</v>
      </c>
      <c r="AM38" s="114" t="s">
        <v>191</v>
      </c>
    </row>
    <row r="39" spans="1:39">
      <c r="A39" s="163"/>
      <c r="B39" s="164"/>
      <c r="C39" s="165"/>
      <c r="D39" s="170" t="s">
        <v>225</v>
      </c>
      <c r="E39" s="171"/>
      <c r="F39" s="172"/>
      <c r="G39" s="159"/>
      <c r="H39" s="159"/>
      <c r="I39" s="159"/>
      <c r="J39" s="159"/>
      <c r="K39" s="160"/>
      <c r="L39" s="160"/>
      <c r="M39" s="157"/>
      <c r="N39" s="157"/>
      <c r="O39" s="158"/>
      <c r="P39" s="158"/>
      <c r="Q39" s="157"/>
      <c r="R39" s="157"/>
      <c r="S39" s="157"/>
      <c r="T39" s="161"/>
      <c r="U39" s="161"/>
      <c r="V39" s="161" t="s">
        <v>0</v>
      </c>
      <c r="W39" s="162"/>
      <c r="X39" s="158"/>
    </row>
    <row r="40" spans="1:39">
      <c r="A40" s="163">
        <v>15</v>
      </c>
      <c r="B40" s="164" t="s">
        <v>215</v>
      </c>
      <c r="C40" s="165" t="s">
        <v>226</v>
      </c>
      <c r="D40" s="169" t="s">
        <v>227</v>
      </c>
      <c r="E40" s="167">
        <v>12.5</v>
      </c>
      <c r="F40" s="168" t="s">
        <v>177</v>
      </c>
      <c r="G40" s="156"/>
      <c r="H40" s="151">
        <f>ROUND(E40*G40,2)</f>
        <v>0</v>
      </c>
      <c r="J40" s="151">
        <f>ROUND(E40*G40,2)</f>
        <v>0</v>
      </c>
      <c r="K40" s="152">
        <v>3.5052500000000002</v>
      </c>
      <c r="L40" s="152">
        <f>E40*K40</f>
        <v>43.815625000000004</v>
      </c>
      <c r="N40" s="149">
        <f>E40*M40</f>
        <v>0</v>
      </c>
      <c r="P40" s="150" t="s">
        <v>228</v>
      </c>
      <c r="V40" s="153" t="s">
        <v>105</v>
      </c>
      <c r="W40" s="154">
        <v>90.55</v>
      </c>
      <c r="X40" s="148" t="s">
        <v>229</v>
      </c>
      <c r="Y40" s="148" t="s">
        <v>226</v>
      </c>
      <c r="Z40" s="150" t="s">
        <v>196</v>
      </c>
      <c r="AB40" s="150">
        <v>7</v>
      </c>
      <c r="AJ40" s="114" t="s">
        <v>139</v>
      </c>
      <c r="AK40" s="114" t="s">
        <v>140</v>
      </c>
      <c r="AL40" s="114" t="s">
        <v>141</v>
      </c>
      <c r="AM40" s="114" t="s">
        <v>191</v>
      </c>
    </row>
    <row r="41" spans="1:39">
      <c r="A41" s="163"/>
      <c r="B41" s="164"/>
      <c r="C41" s="165"/>
      <c r="D41" s="170" t="s">
        <v>230</v>
      </c>
      <c r="E41" s="171"/>
      <c r="F41" s="172"/>
      <c r="G41" s="159"/>
      <c r="H41" s="159"/>
      <c r="I41" s="159"/>
      <c r="J41" s="159"/>
      <c r="K41" s="160"/>
      <c r="L41" s="160"/>
      <c r="M41" s="157"/>
      <c r="N41" s="157"/>
      <c r="O41" s="158"/>
      <c r="P41" s="158"/>
      <c r="Q41" s="157"/>
      <c r="R41" s="157"/>
      <c r="S41" s="157"/>
      <c r="T41" s="161"/>
      <c r="U41" s="161"/>
      <c r="V41" s="161" t="s">
        <v>0</v>
      </c>
      <c r="W41" s="162"/>
      <c r="X41" s="158"/>
    </row>
    <row r="42" spans="1:39">
      <c r="A42" s="163"/>
      <c r="B42" s="164"/>
      <c r="C42" s="165"/>
      <c r="D42" s="173" t="s">
        <v>231</v>
      </c>
      <c r="E42" s="174">
        <f>SUM(J29:J41)</f>
        <v>0</v>
      </c>
      <c r="F42" s="168"/>
      <c r="H42" s="151">
        <f>SUM(H29:H41)</f>
        <v>0</v>
      </c>
      <c r="I42" s="151">
        <f>SUM(I29:I41)</f>
        <v>0</v>
      </c>
      <c r="J42" s="151">
        <f>SUM(J29:J41)</f>
        <v>0</v>
      </c>
      <c r="L42" s="152">
        <f>SUM(L29:L41)</f>
        <v>226.97813820000002</v>
      </c>
      <c r="N42" s="149">
        <f>SUM(N29:N41)</f>
        <v>0</v>
      </c>
      <c r="W42" s="154">
        <f>SUM(W29:W41)</f>
        <v>326.82087999999999</v>
      </c>
    </row>
    <row r="43" spans="1:39">
      <c r="A43" s="163"/>
      <c r="B43" s="164"/>
      <c r="C43" s="165"/>
      <c r="D43" s="166" t="s">
        <v>232</v>
      </c>
      <c r="E43" s="167"/>
      <c r="F43" s="168"/>
    </row>
    <row r="44" spans="1:39">
      <c r="A44" s="163">
        <v>16</v>
      </c>
      <c r="B44" s="164" t="s">
        <v>183</v>
      </c>
      <c r="C44" s="165" t="s">
        <v>234</v>
      </c>
      <c r="D44" s="169" t="s">
        <v>235</v>
      </c>
      <c r="E44" s="167">
        <v>475.27300000000002</v>
      </c>
      <c r="F44" s="168" t="s">
        <v>236</v>
      </c>
      <c r="G44" s="156"/>
      <c r="H44" s="151">
        <f>ROUND(E44*G44,2)</f>
        <v>0</v>
      </c>
      <c r="J44" s="151">
        <f>ROUND(E44*G44,2)</f>
        <v>0</v>
      </c>
      <c r="L44" s="152">
        <f>E44*K44</f>
        <v>0</v>
      </c>
      <c r="N44" s="149">
        <f>E44*M44</f>
        <v>0</v>
      </c>
      <c r="P44" s="150" t="s">
        <v>237</v>
      </c>
      <c r="V44" s="153" t="s">
        <v>105</v>
      </c>
      <c r="W44" s="154">
        <v>284.21325400000001</v>
      </c>
      <c r="X44" s="148" t="s">
        <v>238</v>
      </c>
      <c r="Y44" s="148" t="s">
        <v>234</v>
      </c>
      <c r="Z44" s="150" t="s">
        <v>196</v>
      </c>
      <c r="AB44" s="150">
        <v>7</v>
      </c>
      <c r="AJ44" s="114" t="s">
        <v>139</v>
      </c>
      <c r="AK44" s="114" t="s">
        <v>140</v>
      </c>
      <c r="AL44" s="114" t="s">
        <v>141</v>
      </c>
      <c r="AM44" s="114" t="s">
        <v>233</v>
      </c>
    </row>
    <row r="45" spans="1:39">
      <c r="A45" s="163"/>
      <c r="B45" s="164"/>
      <c r="C45" s="165"/>
      <c r="D45" s="173" t="s">
        <v>239</v>
      </c>
      <c r="E45" s="174">
        <f>SUM(J44:J44)</f>
        <v>0</v>
      </c>
      <c r="F45" s="168"/>
      <c r="H45" s="151">
        <f>SUM(H44:H44)</f>
        <v>0</v>
      </c>
      <c r="I45" s="151">
        <f>SUM(I44:I44)</f>
        <v>0</v>
      </c>
      <c r="J45" s="151">
        <f>SUM(J44:J44)</f>
        <v>0</v>
      </c>
      <c r="L45" s="152">
        <f>SUM(L44:L44)</f>
        <v>0</v>
      </c>
      <c r="N45" s="149">
        <f>SUM(N44:N44)</f>
        <v>0</v>
      </c>
      <c r="W45" s="154">
        <f>SUM(W44:W44)</f>
        <v>284.21325400000001</v>
      </c>
    </row>
    <row r="46" spans="1:39">
      <c r="A46" s="163"/>
      <c r="B46" s="164"/>
      <c r="C46" s="165"/>
      <c r="D46" s="173" t="s">
        <v>240</v>
      </c>
      <c r="E46" s="174">
        <f>SUMIF(AL12:AL45,"E/",J12:J45)</f>
        <v>0</v>
      </c>
      <c r="F46" s="168"/>
      <c r="H46" s="151">
        <f>SUMIF(AL12:AL45,"E/",H12:H45)</f>
        <v>0</v>
      </c>
      <c r="I46" s="151">
        <f>SUMIF(AL12:AL45,"E/",I12:I45)</f>
        <v>0</v>
      </c>
      <c r="J46" s="151">
        <f>SUMIF(AL12:AL45,"E/",J12:J45)</f>
        <v>0</v>
      </c>
      <c r="L46" s="152">
        <f>SUMIF(AL12:AL45,"E/",L12:L45)</f>
        <v>504.52132700000004</v>
      </c>
      <c r="N46" s="149">
        <f>SUMIF(AL12:AL45,"E/",N12:N45)</f>
        <v>0</v>
      </c>
      <c r="W46" s="154">
        <f>SUMIF(AL12:AL45,"E/",W12:W45)</f>
        <v>1225.941564</v>
      </c>
    </row>
    <row r="47" spans="1:39">
      <c r="A47" s="163"/>
      <c r="B47" s="164"/>
      <c r="C47" s="165"/>
      <c r="D47" s="166" t="s">
        <v>241</v>
      </c>
      <c r="E47" s="167"/>
      <c r="F47" s="168"/>
    </row>
    <row r="48" spans="1:39">
      <c r="A48" s="163"/>
      <c r="B48" s="164"/>
      <c r="C48" s="165"/>
      <c r="D48" s="166" t="s">
        <v>242</v>
      </c>
      <c r="E48" s="167"/>
      <c r="F48" s="168"/>
    </row>
    <row r="49" spans="1:39">
      <c r="A49" s="163">
        <v>17</v>
      </c>
      <c r="B49" s="164" t="s">
        <v>246</v>
      </c>
      <c r="C49" s="165" t="s">
        <v>247</v>
      </c>
      <c r="D49" s="169" t="s">
        <v>248</v>
      </c>
      <c r="E49" s="167">
        <v>595.04</v>
      </c>
      <c r="F49" s="168" t="s">
        <v>177</v>
      </c>
      <c r="G49" s="156"/>
      <c r="H49" s="151">
        <f>ROUND(E49*G49,2)</f>
        <v>0</v>
      </c>
      <c r="J49" s="151">
        <f>ROUND(E49*G49,2)</f>
        <v>0</v>
      </c>
      <c r="K49" s="152">
        <v>1.2999999999999999E-4</v>
      </c>
      <c r="L49" s="152">
        <f>E49*K49</f>
        <v>7.7355199999999985E-2</v>
      </c>
      <c r="N49" s="149">
        <f>E49*M49</f>
        <v>0</v>
      </c>
      <c r="P49" s="150" t="s">
        <v>249</v>
      </c>
      <c r="V49" s="153" t="s">
        <v>250</v>
      </c>
      <c r="W49" s="154">
        <v>24.396640000000001</v>
      </c>
      <c r="X49" s="148" t="s">
        <v>251</v>
      </c>
      <c r="Y49" s="148" t="s">
        <v>247</v>
      </c>
      <c r="Z49" s="150" t="s">
        <v>252</v>
      </c>
      <c r="AB49" s="150">
        <v>7</v>
      </c>
      <c r="AJ49" s="114" t="s">
        <v>243</v>
      </c>
      <c r="AK49" s="114" t="s">
        <v>140</v>
      </c>
      <c r="AL49" s="114" t="s">
        <v>244</v>
      </c>
      <c r="AM49" s="114" t="s">
        <v>245</v>
      </c>
    </row>
    <row r="50" spans="1:39">
      <c r="A50" s="163"/>
      <c r="B50" s="164"/>
      <c r="C50" s="165"/>
      <c r="D50" s="170" t="s">
        <v>253</v>
      </c>
      <c r="E50" s="171"/>
      <c r="F50" s="172"/>
      <c r="G50" s="159"/>
      <c r="H50" s="159"/>
      <c r="I50" s="159"/>
      <c r="J50" s="159"/>
      <c r="K50" s="160"/>
      <c r="L50" s="160"/>
      <c r="M50" s="157"/>
      <c r="N50" s="157"/>
      <c r="O50" s="158"/>
      <c r="P50" s="158"/>
      <c r="Q50" s="157"/>
      <c r="R50" s="157"/>
      <c r="S50" s="157"/>
      <c r="T50" s="161"/>
      <c r="U50" s="161"/>
      <c r="V50" s="161" t="s">
        <v>0</v>
      </c>
      <c r="W50" s="162"/>
      <c r="X50" s="158"/>
    </row>
    <row r="51" spans="1:39">
      <c r="A51" s="163"/>
      <c r="B51" s="164"/>
      <c r="C51" s="165"/>
      <c r="D51" s="173" t="s">
        <v>254</v>
      </c>
      <c r="E51" s="174">
        <f>SUM(J49:J50)</f>
        <v>0</v>
      </c>
      <c r="F51" s="168"/>
      <c r="H51" s="151">
        <f>SUM(H49:H50)</f>
        <v>0</v>
      </c>
      <c r="I51" s="151">
        <f>SUM(I49:I50)</f>
        <v>0</v>
      </c>
      <c r="J51" s="151">
        <f>SUM(J49:J50)</f>
        <v>0</v>
      </c>
      <c r="L51" s="152">
        <f>SUM(L49:L50)</f>
        <v>7.7355199999999985E-2</v>
      </c>
      <c r="N51" s="149">
        <f>SUM(N49:N50)</f>
        <v>0</v>
      </c>
      <c r="W51" s="154">
        <f>SUM(W49:W50)</f>
        <v>24.396640000000001</v>
      </c>
    </row>
    <row r="52" spans="1:39">
      <c r="A52" s="163"/>
      <c r="B52" s="164"/>
      <c r="C52" s="165"/>
      <c r="D52" s="173" t="s">
        <v>255</v>
      </c>
      <c r="E52" s="174">
        <f>SUMIF(AL12:AL51,"I/",J12:J51)</f>
        <v>0</v>
      </c>
      <c r="F52" s="168"/>
      <c r="H52" s="151">
        <f>SUMIF(AL12:AL51,"I/",H12:H51)</f>
        <v>0</v>
      </c>
      <c r="I52" s="151">
        <f>SUMIF(AL12:AL51,"I/",I12:I51)</f>
        <v>0</v>
      </c>
      <c r="J52" s="151">
        <f>SUMIF(AL12:AL51,"I/",J12:J51)</f>
        <v>0</v>
      </c>
      <c r="L52" s="152">
        <f>SUMIF(AL12:AL51,"I/",L12:L51)</f>
        <v>7.7355199999999985E-2</v>
      </c>
      <c r="N52" s="149">
        <f>SUMIF(AL12:AL51,"I/",N12:N51)</f>
        <v>0</v>
      </c>
      <c r="W52" s="154">
        <f>SUMIF(AL12:AL51,"I/",W12:W51)</f>
        <v>24.396640000000001</v>
      </c>
    </row>
    <row r="53" spans="1:39">
      <c r="A53" s="163"/>
      <c r="B53" s="164"/>
      <c r="C53" s="165"/>
      <c r="D53" s="173" t="s">
        <v>256</v>
      </c>
      <c r="E53" s="174">
        <f>SUMIF(AK12:AK52,"S",J12:J52)</f>
        <v>0</v>
      </c>
      <c r="F53" s="168"/>
      <c r="H53" s="151">
        <f>SUMIF(AK12:AK52,"S",H12:H52)</f>
        <v>0</v>
      </c>
      <c r="I53" s="151">
        <f>SUMIF(AK12:AK52,"S",I12:I52)</f>
        <v>0</v>
      </c>
      <c r="J53" s="151">
        <f>SUMIF(AK12:AK52,"S",J12:J52)</f>
        <v>0</v>
      </c>
      <c r="L53" s="152">
        <f>SUMIF(AK12:AK52,"S",L12:L52)</f>
        <v>504.59868220000004</v>
      </c>
      <c r="N53" s="149">
        <f>SUMIF(AK12:AK52,"S",N12:N52)</f>
        <v>0</v>
      </c>
      <c r="W53" s="154">
        <f>SUMIF(AK12:AK52,"S",W12:W52)</f>
        <v>1250.3382039999999</v>
      </c>
    </row>
  </sheetData>
  <sheetProtection algorithmName="SHA-512" hashValue="6XilVe+vadnXD2r/dNAa2EsOMsqhfkF56goecIxIK+zwWYJpc5zhXlRNbGe+qaGk8cXMDrgXyYPjJOsjIUu74Q==" saltValue="nvhovfyi5RM1j8yxlftPWw==" spinCount="100000" sheet="1" formatCells="0" formatColumns="0" formatRows="0" insertColumns="0" insertRows="0" insertHyperlinks="0" deleteColumns="0" deleteRows="0" selectLockedCells="1" sort="0" autoFilter="0" pivotTables="0"/>
  <printOptions horizontalCentered="1"/>
  <pageMargins left="0.39305600000000002" right="0.35416700000000001" top="0.70833333333333337" bottom="0.59027799999999997" header="0.51180599999999998" footer="0.35416700000000001"/>
  <pageSetup paperSize="9" fitToWidth="0" orientation="portrait" r:id="rId1"/>
  <headerFooter>
    <oddHeader>&amp;RPríloha č.3</oddHead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1"/>
  <sheetViews>
    <sheetView showGridLines="0" zoomScaleNormal="100" workbookViewId="0">
      <selection activeCell="G23" sqref="G23"/>
    </sheetView>
  </sheetViews>
  <sheetFormatPr defaultRowHeight="12.75"/>
  <cols>
    <col min="1" max="1" width="42.28515625" style="85" customWidth="1"/>
    <col min="2" max="4" width="9.7109375" style="86" customWidth="1"/>
    <col min="5" max="5" width="9.7109375" style="87" customWidth="1"/>
    <col min="6" max="6" width="8.7109375" style="88" customWidth="1"/>
    <col min="7" max="7" width="9.140625" style="88"/>
    <col min="8" max="23" width="9.140625" style="85"/>
    <col min="24" max="25" width="5.7109375" style="85" customWidth="1"/>
    <col min="26" max="26" width="6.5703125" style="85" customWidth="1"/>
    <col min="27" max="27" width="24.28515625" style="85" customWidth="1"/>
    <col min="28" max="28" width="4.28515625" style="85" customWidth="1"/>
    <col min="29" max="29" width="8.28515625" style="85" customWidth="1"/>
    <col min="30" max="30" width="8.7109375" style="85" customWidth="1"/>
    <col min="31" max="16384" width="9.140625" style="85"/>
  </cols>
  <sheetData>
    <row r="1" spans="1:30">
      <c r="A1" s="89" t="s">
        <v>5</v>
      </c>
      <c r="C1" s="85"/>
      <c r="E1" s="89" t="s">
        <v>79</v>
      </c>
      <c r="F1" s="85"/>
      <c r="G1" s="85"/>
      <c r="Z1" s="82" t="s">
        <v>6</v>
      </c>
      <c r="AA1" s="82" t="s">
        <v>7</v>
      </c>
      <c r="AB1" s="82" t="s">
        <v>8</v>
      </c>
      <c r="AC1" s="82" t="s">
        <v>9</v>
      </c>
      <c r="AD1" s="82" t="s">
        <v>10</v>
      </c>
    </row>
    <row r="2" spans="1:30">
      <c r="A2" s="89" t="s">
        <v>114</v>
      </c>
      <c r="C2" s="85"/>
      <c r="E2" s="89" t="s">
        <v>115</v>
      </c>
      <c r="F2" s="85"/>
      <c r="G2" s="85"/>
      <c r="Z2" s="82" t="s">
        <v>13</v>
      </c>
      <c r="AA2" s="83" t="s">
        <v>68</v>
      </c>
      <c r="AB2" s="83" t="s">
        <v>15</v>
      </c>
      <c r="AC2" s="83"/>
      <c r="AD2" s="84"/>
    </row>
    <row r="3" spans="1:30">
      <c r="A3" s="89" t="s">
        <v>16</v>
      </c>
      <c r="C3" s="85"/>
      <c r="E3" s="89" t="s">
        <v>258</v>
      </c>
      <c r="F3" s="85"/>
      <c r="G3" s="85"/>
      <c r="Z3" s="82" t="s">
        <v>17</v>
      </c>
      <c r="AA3" s="83" t="s">
        <v>69</v>
      </c>
      <c r="AB3" s="83" t="s">
        <v>15</v>
      </c>
      <c r="AC3" s="83" t="s">
        <v>19</v>
      </c>
      <c r="AD3" s="84" t="s">
        <v>20</v>
      </c>
    </row>
    <row r="4" spans="1:30">
      <c r="B4" s="85"/>
      <c r="C4" s="85"/>
      <c r="D4" s="85"/>
      <c r="E4" s="85"/>
      <c r="F4" s="85"/>
      <c r="G4" s="85"/>
      <c r="Z4" s="82" t="s">
        <v>21</v>
      </c>
      <c r="AA4" s="83" t="s">
        <v>70</v>
      </c>
      <c r="AB4" s="83" t="s">
        <v>15</v>
      </c>
      <c r="AC4" s="83"/>
      <c r="AD4" s="84"/>
    </row>
    <row r="5" spans="1:30">
      <c r="A5" s="89" t="s">
        <v>257</v>
      </c>
      <c r="B5" s="85"/>
      <c r="C5" s="85"/>
      <c r="D5" s="85"/>
      <c r="E5" s="85"/>
      <c r="F5" s="85"/>
      <c r="G5" s="85"/>
      <c r="Z5" s="82" t="s">
        <v>23</v>
      </c>
      <c r="AA5" s="83" t="s">
        <v>69</v>
      </c>
      <c r="AB5" s="83" t="s">
        <v>15</v>
      </c>
      <c r="AC5" s="83" t="s">
        <v>19</v>
      </c>
      <c r="AD5" s="84" t="s">
        <v>20</v>
      </c>
    </row>
    <row r="6" spans="1:30">
      <c r="A6" s="89"/>
      <c r="B6" s="85"/>
      <c r="C6" s="85"/>
      <c r="D6" s="85"/>
      <c r="E6" s="85"/>
      <c r="F6" s="85"/>
      <c r="G6" s="85"/>
    </row>
    <row r="7" spans="1:30">
      <c r="A7" s="89"/>
      <c r="B7" s="85"/>
      <c r="C7" s="85"/>
      <c r="D7" s="85"/>
      <c r="E7" s="85"/>
      <c r="F7" s="85"/>
      <c r="G7" s="85"/>
    </row>
    <row r="8" spans="1:30" ht="13.5">
      <c r="B8" s="90" t="str">
        <f>CONCATENATE(AA2," ",AB2," ",AC2," ",AD2)</f>
        <v xml:space="preserve">Rekapitulácia rozpočtu v EUR  </v>
      </c>
      <c r="G8" s="85"/>
    </row>
    <row r="9" spans="1:30">
      <c r="A9" s="91" t="s">
        <v>71</v>
      </c>
      <c r="B9" s="91" t="s">
        <v>32</v>
      </c>
      <c r="C9" s="91" t="s">
        <v>33</v>
      </c>
      <c r="D9" s="91" t="s">
        <v>34</v>
      </c>
      <c r="E9" s="92" t="s">
        <v>72</v>
      </c>
      <c r="F9" s="92" t="s">
        <v>36</v>
      </c>
      <c r="G9" s="92" t="s">
        <v>41</v>
      </c>
    </row>
    <row r="10" spans="1:30">
      <c r="A10" s="93"/>
      <c r="B10" s="93"/>
      <c r="C10" s="93" t="s">
        <v>58</v>
      </c>
      <c r="D10" s="93"/>
      <c r="E10" s="93" t="s">
        <v>34</v>
      </c>
      <c r="F10" s="93" t="s">
        <v>34</v>
      </c>
      <c r="G10" s="93" t="s">
        <v>34</v>
      </c>
    </row>
    <row r="12" spans="1:30">
      <c r="A12" s="109" t="s">
        <v>180</v>
      </c>
      <c r="B12" s="110">
        <f>Prehlad!H24</f>
        <v>0</v>
      </c>
      <c r="C12" s="110">
        <f>Prehlad!I24</f>
        <v>0</v>
      </c>
      <c r="D12" s="110">
        <f>Prehlad!J24</f>
        <v>0</v>
      </c>
      <c r="E12" s="111">
        <f>Prehlad!L24</f>
        <v>0</v>
      </c>
      <c r="F12" s="112">
        <f>Prehlad!N24</f>
        <v>0</v>
      </c>
      <c r="G12" s="112">
        <f>Prehlad!W24</f>
        <v>198.63295000000002</v>
      </c>
    </row>
    <row r="13" spans="1:30">
      <c r="A13" s="109" t="s">
        <v>189</v>
      </c>
      <c r="B13" s="110">
        <f>Prehlad!H27</f>
        <v>0</v>
      </c>
      <c r="C13" s="110">
        <f>Prehlad!I27</f>
        <v>0</v>
      </c>
      <c r="D13" s="110">
        <f>Prehlad!J27</f>
        <v>0</v>
      </c>
      <c r="E13" s="111">
        <f>Prehlad!L27</f>
        <v>277.5431888</v>
      </c>
      <c r="F13" s="112">
        <f>Prehlad!N27</f>
        <v>0</v>
      </c>
      <c r="G13" s="112">
        <f>Prehlad!W27</f>
        <v>416.27447999999998</v>
      </c>
    </row>
    <row r="14" spans="1:30">
      <c r="A14" s="109" t="s">
        <v>231</v>
      </c>
      <c r="B14" s="110">
        <f>Prehlad!H42</f>
        <v>0</v>
      </c>
      <c r="C14" s="110">
        <f>Prehlad!I42</f>
        <v>0</v>
      </c>
      <c r="D14" s="110">
        <f>Prehlad!J42</f>
        <v>0</v>
      </c>
      <c r="E14" s="111">
        <f>Prehlad!L42</f>
        <v>226.97813820000002</v>
      </c>
      <c r="F14" s="112">
        <f>Prehlad!N42</f>
        <v>0</v>
      </c>
      <c r="G14" s="112">
        <f>Prehlad!W42</f>
        <v>326.82087999999999</v>
      </c>
    </row>
    <row r="15" spans="1:30">
      <c r="A15" s="109" t="s">
        <v>239</v>
      </c>
      <c r="B15" s="110">
        <f>Prehlad!H45</f>
        <v>0</v>
      </c>
      <c r="C15" s="110">
        <f>Prehlad!I45</f>
        <v>0</v>
      </c>
      <c r="D15" s="110">
        <f>Prehlad!J45</f>
        <v>0</v>
      </c>
      <c r="E15" s="111">
        <f>Prehlad!L45</f>
        <v>0</v>
      </c>
      <c r="F15" s="112">
        <f>Prehlad!N45</f>
        <v>0</v>
      </c>
      <c r="G15" s="112">
        <f>Prehlad!W45</f>
        <v>284.21325400000001</v>
      </c>
    </row>
    <row r="16" spans="1:30">
      <c r="A16" s="109" t="s">
        <v>240</v>
      </c>
      <c r="B16" s="110">
        <f>Prehlad!H46</f>
        <v>0</v>
      </c>
      <c r="C16" s="110">
        <f>Prehlad!I46</f>
        <v>0</v>
      </c>
      <c r="D16" s="110">
        <f>Prehlad!J46</f>
        <v>0</v>
      </c>
      <c r="E16" s="111">
        <f>Prehlad!L46</f>
        <v>504.52132700000004</v>
      </c>
      <c r="F16" s="112">
        <f>Prehlad!N46</f>
        <v>0</v>
      </c>
      <c r="G16" s="112">
        <f>Prehlad!W46</f>
        <v>1225.941564</v>
      </c>
    </row>
    <row r="17" spans="1:7">
      <c r="A17" s="109"/>
      <c r="B17" s="110"/>
      <c r="C17" s="110"/>
      <c r="D17" s="110"/>
      <c r="E17" s="111"/>
      <c r="F17" s="112"/>
      <c r="G17" s="112"/>
    </row>
    <row r="18" spans="1:7">
      <c r="A18" s="109" t="s">
        <v>254</v>
      </c>
      <c r="B18" s="110">
        <f>Prehlad!H51</f>
        <v>0</v>
      </c>
      <c r="C18" s="110">
        <f>Prehlad!I51</f>
        <v>0</v>
      </c>
      <c r="D18" s="110">
        <f>Prehlad!J51</f>
        <v>0</v>
      </c>
      <c r="E18" s="111">
        <f>Prehlad!L51</f>
        <v>7.7355199999999985E-2</v>
      </c>
      <c r="F18" s="112">
        <f>Prehlad!N51</f>
        <v>0</v>
      </c>
      <c r="G18" s="112">
        <f>Prehlad!W51</f>
        <v>24.396640000000001</v>
      </c>
    </row>
    <row r="19" spans="1:7">
      <c r="A19" s="109" t="s">
        <v>255</v>
      </c>
      <c r="B19" s="110">
        <f>Prehlad!H52</f>
        <v>0</v>
      </c>
      <c r="C19" s="110">
        <f>Prehlad!I52</f>
        <v>0</v>
      </c>
      <c r="D19" s="110">
        <f>Prehlad!J52</f>
        <v>0</v>
      </c>
      <c r="E19" s="111">
        <f>Prehlad!L52</f>
        <v>7.7355199999999985E-2</v>
      </c>
      <c r="F19" s="112">
        <f>Prehlad!N52</f>
        <v>0</v>
      </c>
      <c r="G19" s="112">
        <f>Prehlad!W52</f>
        <v>24.396640000000001</v>
      </c>
    </row>
    <row r="20" spans="1:7">
      <c r="A20" s="109"/>
      <c r="B20" s="110"/>
      <c r="C20" s="110"/>
      <c r="D20" s="110"/>
      <c r="E20" s="111"/>
      <c r="F20" s="112"/>
      <c r="G20" s="112"/>
    </row>
    <row r="21" spans="1:7">
      <c r="A21" s="109" t="s">
        <v>256</v>
      </c>
      <c r="B21" s="110">
        <f>Prehlad!H53</f>
        <v>0</v>
      </c>
      <c r="C21" s="110">
        <f>Prehlad!I53</f>
        <v>0</v>
      </c>
      <c r="D21" s="110">
        <f>Prehlad!J53</f>
        <v>0</v>
      </c>
      <c r="E21" s="111">
        <f>Prehlad!L53</f>
        <v>504.59868220000004</v>
      </c>
      <c r="F21" s="112">
        <f>Prehlad!N53</f>
        <v>0</v>
      </c>
      <c r="G21" s="112">
        <f>Prehlad!W53</f>
        <v>1250.3382039999999</v>
      </c>
    </row>
  </sheetData>
  <printOptions horizontalCentered="1"/>
  <pageMargins left="0.19652800000000001" right="0.19652800000000001" top="0.629861" bottom="0.59027799999999997" header="0.51180599999999998" footer="0.35416700000000001"/>
  <pageSetup paperSize="9" fitToWidth="0" orientation="portrait" r:id="rId1"/>
  <headerFooter>
    <oddHeader>&amp;RPríloha č.3</oddHead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43"/>
  <sheetViews>
    <sheetView showGridLines="0" showZeros="0" zoomScaleNormal="100" workbookViewId="0">
      <selection activeCell="L2" sqref="L2"/>
    </sheetView>
  </sheetViews>
  <sheetFormatPr defaultRowHeight="12.7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17.7109375" style="1" customWidth="1"/>
    <col min="9" max="9" width="8.7109375" style="1" customWidth="1"/>
    <col min="10" max="10" width="14" style="1" customWidth="1"/>
    <col min="11" max="11" width="2.28515625" style="1" customWidth="1"/>
    <col min="12" max="12" width="6.85546875" style="1" customWidth="1"/>
    <col min="13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2:30" ht="28.5" customHeight="1">
      <c r="B1" s="2"/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2" t="s">
        <v>6</v>
      </c>
      <c r="AA1" s="82" t="s">
        <v>7</v>
      </c>
      <c r="AB1" s="82" t="s">
        <v>8</v>
      </c>
      <c r="AC1" s="82" t="s">
        <v>9</v>
      </c>
      <c r="AD1" s="82" t="s">
        <v>10</v>
      </c>
    </row>
    <row r="2" spans="2:30" ht="18" customHeight="1">
      <c r="B2" s="4"/>
      <c r="C2" s="5" t="s">
        <v>257</v>
      </c>
      <c r="D2" s="5"/>
      <c r="E2" s="5"/>
      <c r="F2" s="5"/>
      <c r="G2" s="6" t="s">
        <v>73</v>
      </c>
      <c r="H2" s="5"/>
      <c r="I2" s="5"/>
      <c r="J2" s="65"/>
      <c r="Z2" s="82" t="s">
        <v>13</v>
      </c>
      <c r="AA2" s="83" t="s">
        <v>74</v>
      </c>
      <c r="AB2" s="83" t="s">
        <v>15</v>
      </c>
      <c r="AC2" s="83"/>
      <c r="AD2" s="84"/>
    </row>
    <row r="3" spans="2:30" ht="18" customHeight="1">
      <c r="B3" s="7"/>
      <c r="C3" s="8"/>
      <c r="D3" s="8"/>
      <c r="E3" s="8"/>
      <c r="F3" s="8"/>
      <c r="G3" s="9" t="s">
        <v>116</v>
      </c>
      <c r="H3" s="8"/>
      <c r="I3" s="8"/>
      <c r="J3" s="66"/>
      <c r="Z3" s="82" t="s">
        <v>17</v>
      </c>
      <c r="AA3" s="83" t="s">
        <v>75</v>
      </c>
      <c r="AB3" s="83" t="s">
        <v>15</v>
      </c>
      <c r="AC3" s="83" t="s">
        <v>19</v>
      </c>
      <c r="AD3" s="84" t="s">
        <v>20</v>
      </c>
    </row>
    <row r="4" spans="2:30" ht="18" customHeight="1">
      <c r="B4" s="10"/>
      <c r="C4" s="11"/>
      <c r="D4" s="11"/>
      <c r="E4" s="11"/>
      <c r="F4" s="11"/>
      <c r="G4" s="12"/>
      <c r="H4" s="11"/>
      <c r="I4" s="11"/>
      <c r="J4" s="67"/>
      <c r="Z4" s="82" t="s">
        <v>21</v>
      </c>
      <c r="AA4" s="83" t="s">
        <v>76</v>
      </c>
      <c r="AB4" s="83" t="s">
        <v>15</v>
      </c>
      <c r="AC4" s="83"/>
      <c r="AD4" s="84"/>
    </row>
    <row r="5" spans="2:30" ht="18" customHeight="1">
      <c r="B5" s="13"/>
      <c r="C5" s="14" t="s">
        <v>77</v>
      </c>
      <c r="D5" s="14"/>
      <c r="E5" s="14" t="s">
        <v>78</v>
      </c>
      <c r="F5" s="15"/>
      <c r="G5" s="15" t="s">
        <v>79</v>
      </c>
      <c r="H5" s="14"/>
      <c r="I5" s="15" t="s">
        <v>80</v>
      </c>
      <c r="J5" s="68"/>
      <c r="Z5" s="82" t="s">
        <v>23</v>
      </c>
      <c r="AA5" s="83" t="s">
        <v>75</v>
      </c>
      <c r="AB5" s="83" t="s">
        <v>15</v>
      </c>
      <c r="AC5" s="83" t="s">
        <v>19</v>
      </c>
      <c r="AD5" s="84" t="s">
        <v>20</v>
      </c>
    </row>
    <row r="6" spans="2:30" ht="18" customHeight="1">
      <c r="B6" s="4"/>
      <c r="C6" s="5" t="s">
        <v>2</v>
      </c>
      <c r="D6" s="5"/>
      <c r="E6" s="5"/>
      <c r="F6" s="5"/>
      <c r="G6" s="5" t="s">
        <v>81</v>
      </c>
      <c r="H6" s="5"/>
      <c r="I6" s="5"/>
      <c r="J6" s="65"/>
    </row>
    <row r="7" spans="2:30" ht="18" customHeight="1">
      <c r="B7" s="16"/>
      <c r="C7" s="17"/>
      <c r="D7" s="18"/>
      <c r="E7" s="18"/>
      <c r="F7" s="18"/>
      <c r="G7" s="18" t="s">
        <v>82</v>
      </c>
      <c r="H7" s="18"/>
      <c r="I7" s="18"/>
      <c r="J7" s="69"/>
    </row>
    <row r="8" spans="2:30" ht="18" customHeight="1">
      <c r="B8" s="7"/>
      <c r="C8" s="8" t="s">
        <v>1</v>
      </c>
      <c r="D8" s="8"/>
      <c r="E8" s="8"/>
      <c r="F8" s="8"/>
      <c r="G8" s="8" t="s">
        <v>81</v>
      </c>
      <c r="H8" s="8"/>
      <c r="I8" s="8"/>
      <c r="J8" s="66"/>
    </row>
    <row r="9" spans="2:30" ht="18" customHeight="1">
      <c r="B9" s="10"/>
      <c r="C9" s="12"/>
      <c r="D9" s="11"/>
      <c r="E9" s="11"/>
      <c r="F9" s="11"/>
      <c r="G9" s="18" t="s">
        <v>82</v>
      </c>
      <c r="H9" s="11"/>
      <c r="I9" s="11"/>
      <c r="J9" s="67"/>
    </row>
    <row r="10" spans="2:30" ht="18" customHeight="1">
      <c r="B10" s="7"/>
      <c r="C10" s="8" t="s">
        <v>83</v>
      </c>
      <c r="D10" s="8" t="s">
        <v>117</v>
      </c>
      <c r="E10" s="8"/>
      <c r="F10" s="8"/>
      <c r="G10" s="8" t="s">
        <v>81</v>
      </c>
      <c r="H10" s="8">
        <v>50176391</v>
      </c>
      <c r="I10" s="8"/>
      <c r="J10" s="66"/>
    </row>
    <row r="11" spans="2:30" ht="18" customHeight="1">
      <c r="B11" s="19"/>
      <c r="C11" s="20"/>
      <c r="D11" s="20" t="s">
        <v>118</v>
      </c>
      <c r="E11" s="20"/>
      <c r="F11" s="20"/>
      <c r="G11" s="20" t="s">
        <v>82</v>
      </c>
      <c r="H11" s="20">
        <v>2120207199</v>
      </c>
      <c r="I11" s="20"/>
      <c r="J11" s="70"/>
    </row>
    <row r="12" spans="2:30" ht="18" customHeight="1">
      <c r="B12" s="21"/>
      <c r="C12" s="5"/>
      <c r="D12" s="5"/>
      <c r="E12" s="5"/>
      <c r="F12" s="22">
        <f>IF(B12&lt;&gt;0,ROUND($J$31/B12,0),0)</f>
        <v>0</v>
      </c>
      <c r="G12" s="6"/>
      <c r="H12" s="5"/>
      <c r="I12" s="5"/>
      <c r="J12" s="71">
        <f>IF(G12&lt;&gt;0,ROUND($J$31/G12,0),0)</f>
        <v>0</v>
      </c>
    </row>
    <row r="13" spans="2:30" ht="18" customHeight="1">
      <c r="B13" s="23"/>
      <c r="C13" s="18"/>
      <c r="D13" s="18"/>
      <c r="E13" s="18"/>
      <c r="F13" s="24">
        <f>IF(B13&lt;&gt;0,ROUND($J$31/B13,0),0)</f>
        <v>0</v>
      </c>
      <c r="G13" s="17"/>
      <c r="H13" s="18"/>
      <c r="I13" s="18"/>
      <c r="J13" s="72">
        <f>IF(G13&lt;&gt;0,ROUND($J$31/G13,0),0)</f>
        <v>0</v>
      </c>
    </row>
    <row r="14" spans="2:30" ht="18" customHeight="1">
      <c r="B14" s="25"/>
      <c r="C14" s="20"/>
      <c r="D14" s="20"/>
      <c r="E14" s="20"/>
      <c r="F14" s="26">
        <f>IF(B14&lt;&gt;0,ROUND($J$31/B14,0),0)</f>
        <v>0</v>
      </c>
      <c r="G14" s="27"/>
      <c r="H14" s="20"/>
      <c r="I14" s="20"/>
      <c r="J14" s="73">
        <f>IF(G14&lt;&gt;0,ROUND($J$31/G14,0),0)</f>
        <v>0</v>
      </c>
    </row>
    <row r="15" spans="2:30" ht="18" customHeight="1">
      <c r="B15" s="28" t="s">
        <v>84</v>
      </c>
      <c r="C15" s="29" t="s">
        <v>85</v>
      </c>
      <c r="D15" s="30" t="s">
        <v>32</v>
      </c>
      <c r="E15" s="30" t="s">
        <v>86</v>
      </c>
      <c r="F15" s="31" t="s">
        <v>87</v>
      </c>
      <c r="G15" s="28" t="s">
        <v>88</v>
      </c>
      <c r="H15" s="32" t="s">
        <v>89</v>
      </c>
      <c r="I15" s="43"/>
      <c r="J15" s="44"/>
    </row>
    <row r="16" spans="2:30" ht="18" customHeight="1">
      <c r="B16" s="33">
        <v>1</v>
      </c>
      <c r="C16" s="34" t="s">
        <v>90</v>
      </c>
      <c r="D16" s="100">
        <f>SUMIF(Prehlad!AJ12:'Prehlad'!AJ52,"EK",Prehlad!J12:'Prehlad'!J52)</f>
        <v>0</v>
      </c>
      <c r="E16" s="100">
        <f>SUMIF(Prehlad!AJ12:'Prehlad'!AJ52,"EZ",Prehlad!J12:'Prehlad'!J52)</f>
        <v>0</v>
      </c>
      <c r="F16" s="101">
        <f>D16+E16</f>
        <v>0</v>
      </c>
      <c r="G16" s="33">
        <v>6</v>
      </c>
      <c r="H16" s="35" t="s">
        <v>119</v>
      </c>
      <c r="I16" s="74"/>
      <c r="J16" s="101">
        <v>0</v>
      </c>
    </row>
    <row r="17" spans="2:10" ht="18" customHeight="1">
      <c r="B17" s="36">
        <v>2</v>
      </c>
      <c r="C17" s="37" t="s">
        <v>91</v>
      </c>
      <c r="D17" s="102">
        <f>SUMIF(Prehlad!AJ12:'Prehlad'!AJ52,"IK",Prehlad!J12:'Prehlad'!J52)</f>
        <v>0</v>
      </c>
      <c r="E17" s="102">
        <f>SUMIF(Prehlad!AJ12:'Prehlad'!AJ52,"IZ",Prehlad!J12:'Prehlad'!J52)</f>
        <v>0</v>
      </c>
      <c r="F17" s="101">
        <f>D17+E17</f>
        <v>0</v>
      </c>
      <c r="G17" s="36">
        <v>7</v>
      </c>
      <c r="H17" s="38" t="s">
        <v>120</v>
      </c>
      <c r="I17" s="8"/>
      <c r="J17" s="103">
        <v>0</v>
      </c>
    </row>
    <row r="18" spans="2:10" ht="18" customHeight="1">
      <c r="B18" s="36">
        <v>3</v>
      </c>
      <c r="C18" s="37" t="s">
        <v>92</v>
      </c>
      <c r="D18" s="102">
        <f>SUMIF(Prehlad!AJ12:'Prehlad'!AJ52,"MK",Prehlad!J12:'Prehlad'!J52)</f>
        <v>0</v>
      </c>
      <c r="E18" s="102">
        <f>SUMIF(Prehlad!AJ12:'Prehlad'!AJ52,"MZ",Prehlad!J12:'Prehlad'!J52)</f>
        <v>0</v>
      </c>
      <c r="F18" s="101">
        <f>D18+E18</f>
        <v>0</v>
      </c>
      <c r="G18" s="36">
        <v>8</v>
      </c>
      <c r="H18" s="38" t="s">
        <v>121</v>
      </c>
      <c r="I18" s="8"/>
      <c r="J18" s="103">
        <v>0</v>
      </c>
    </row>
    <row r="19" spans="2:10" ht="18" customHeight="1">
      <c r="B19" s="36">
        <v>4</v>
      </c>
      <c r="C19" s="37" t="s">
        <v>93</v>
      </c>
      <c r="D19" s="102">
        <f>SUMIF(Prehlad!AJ12:'Prehlad'!AJ52,"PK",Prehlad!J12:'Prehlad'!J52)</f>
        <v>0</v>
      </c>
      <c r="E19" s="102">
        <f>SUMIF(Prehlad!AJ12:'Prehlad'!AJ52,"PZ",Prehlad!J12:'Prehlad'!J52)</f>
        <v>0</v>
      </c>
      <c r="F19" s="104">
        <f>D19+E19</f>
        <v>0</v>
      </c>
      <c r="G19" s="36">
        <v>9</v>
      </c>
      <c r="H19" s="38" t="s">
        <v>3</v>
      </c>
      <c r="I19" s="8"/>
      <c r="J19" s="103">
        <v>0</v>
      </c>
    </row>
    <row r="20" spans="2:10" ht="18" customHeight="1">
      <c r="B20" s="39">
        <v>5</v>
      </c>
      <c r="C20" s="40" t="s">
        <v>94</v>
      </c>
      <c r="D20" s="105">
        <f>SUM(D16:D19)</f>
        <v>0</v>
      </c>
      <c r="E20" s="106">
        <f>SUM(E16:E19)</f>
        <v>0</v>
      </c>
      <c r="F20" s="107">
        <f>SUM(F16:F19)</f>
        <v>0</v>
      </c>
      <c r="G20" s="41">
        <v>10</v>
      </c>
      <c r="I20" s="75" t="s">
        <v>95</v>
      </c>
      <c r="J20" s="107">
        <f>SUM(J16:J19)</f>
        <v>0</v>
      </c>
    </row>
    <row r="21" spans="2:10" ht="18" customHeight="1">
      <c r="B21" s="28" t="s">
        <v>96</v>
      </c>
      <c r="C21" s="42"/>
      <c r="D21" s="43" t="s">
        <v>97</v>
      </c>
      <c r="E21" s="43"/>
      <c r="F21" s="44"/>
      <c r="G21" s="28" t="s">
        <v>98</v>
      </c>
      <c r="H21" s="32" t="s">
        <v>99</v>
      </c>
      <c r="I21" s="43"/>
      <c r="J21" s="44"/>
    </row>
    <row r="22" spans="2:10" ht="18" customHeight="1">
      <c r="B22" s="33">
        <v>11</v>
      </c>
      <c r="C22" s="35" t="s">
        <v>122</v>
      </c>
      <c r="D22" s="45"/>
      <c r="E22" s="46">
        <v>3.3000000000000002E-2</v>
      </c>
      <c r="F22" s="101">
        <f>ROUND(((D16+E16+D17+E17+D18)*E22),2)</f>
        <v>0</v>
      </c>
      <c r="G22" s="36">
        <v>16</v>
      </c>
      <c r="H22" s="38" t="s">
        <v>100</v>
      </c>
      <c r="I22" s="76"/>
      <c r="J22" s="103">
        <f>SUMIF(Prehlad!AJ12:'Prehlad'!AJ52,"U",Prehlad!J12:'Prehlad'!J52)</f>
        <v>0</v>
      </c>
    </row>
    <row r="23" spans="2:10" ht="18" customHeight="1">
      <c r="B23" s="36">
        <v>12</v>
      </c>
      <c r="C23" s="38" t="s">
        <v>123</v>
      </c>
      <c r="D23" s="47"/>
      <c r="E23" s="48">
        <v>0</v>
      </c>
      <c r="F23" s="103">
        <f>ROUND(((D16+E16+D17+E17+D18)*E23),2)</f>
        <v>0</v>
      </c>
      <c r="G23" s="36">
        <v>17</v>
      </c>
      <c r="H23" s="38" t="s">
        <v>125</v>
      </c>
      <c r="I23" s="76"/>
      <c r="J23" s="103">
        <v>0</v>
      </c>
    </row>
    <row r="24" spans="2:10" ht="18" customHeight="1">
      <c r="B24" s="36">
        <v>13</v>
      </c>
      <c r="C24" s="38" t="s">
        <v>124</v>
      </c>
      <c r="D24" s="47"/>
      <c r="E24" s="48">
        <v>0</v>
      </c>
      <c r="F24" s="103">
        <f>ROUND(((D16+E16+D17+E17+D18)*E24),2)</f>
        <v>0</v>
      </c>
      <c r="G24" s="36">
        <v>18</v>
      </c>
      <c r="H24" s="38" t="s">
        <v>126</v>
      </c>
      <c r="I24" s="76"/>
      <c r="J24" s="103">
        <v>0</v>
      </c>
    </row>
    <row r="25" spans="2:10" ht="18" customHeight="1">
      <c r="B25" s="36">
        <v>14</v>
      </c>
      <c r="C25" s="38" t="s">
        <v>3</v>
      </c>
      <c r="D25" s="47"/>
      <c r="E25" s="48">
        <v>0</v>
      </c>
      <c r="F25" s="103">
        <f>ROUND(((D16+E16+D17+E17+D18+E18)*E25),2)</f>
        <v>0</v>
      </c>
      <c r="G25" s="36">
        <v>19</v>
      </c>
      <c r="H25" s="38" t="s">
        <v>3</v>
      </c>
      <c r="I25" s="76"/>
      <c r="J25" s="103">
        <v>0</v>
      </c>
    </row>
    <row r="26" spans="2:10" ht="18" customHeight="1">
      <c r="B26" s="39">
        <v>15</v>
      </c>
      <c r="C26" s="49"/>
      <c r="D26" s="50"/>
      <c r="E26" s="50" t="s">
        <v>101</v>
      </c>
      <c r="F26" s="107">
        <f>SUM(F22:F25)</f>
        <v>0</v>
      </c>
      <c r="G26" s="39">
        <v>20</v>
      </c>
      <c r="H26" s="49"/>
      <c r="I26" s="50" t="s">
        <v>102</v>
      </c>
      <c r="J26" s="107">
        <f>SUM(J22:J25)</f>
        <v>0</v>
      </c>
    </row>
    <row r="27" spans="2:10" ht="18" customHeight="1">
      <c r="B27" s="51"/>
      <c r="C27" s="52" t="s">
        <v>103</v>
      </c>
      <c r="D27" s="53"/>
      <c r="E27" s="54" t="s">
        <v>104</v>
      </c>
      <c r="F27" s="55"/>
      <c r="G27" s="28" t="s">
        <v>105</v>
      </c>
      <c r="H27" s="32" t="s">
        <v>106</v>
      </c>
      <c r="I27" s="43"/>
      <c r="J27" s="44"/>
    </row>
    <row r="28" spans="2:10" ht="18" customHeight="1">
      <c r="B28" s="56"/>
      <c r="C28" s="57"/>
      <c r="D28" s="2"/>
      <c r="E28" s="58"/>
      <c r="F28" s="55"/>
      <c r="G28" s="33">
        <v>21</v>
      </c>
      <c r="H28" s="35"/>
      <c r="I28" s="77" t="s">
        <v>107</v>
      </c>
      <c r="J28" s="101">
        <f>ROUND(F20,2)+J20+F26+J26</f>
        <v>0</v>
      </c>
    </row>
    <row r="29" spans="2:10" ht="18" customHeight="1">
      <c r="B29" s="56"/>
      <c r="C29" s="2" t="s">
        <v>108</v>
      </c>
      <c r="D29" s="2"/>
      <c r="E29" s="59"/>
      <c r="F29" s="55"/>
      <c r="G29" s="36">
        <v>22</v>
      </c>
      <c r="H29" s="38" t="s">
        <v>127</v>
      </c>
      <c r="I29" s="108">
        <f>J28-I30</f>
        <v>0</v>
      </c>
      <c r="J29" s="103">
        <f>ROUND((I29*20)/100,2)</f>
        <v>0</v>
      </c>
    </row>
    <row r="30" spans="2:10" ht="18" customHeight="1">
      <c r="B30" s="7"/>
      <c r="C30" s="8" t="s">
        <v>109</v>
      </c>
      <c r="D30" s="8"/>
      <c r="E30" s="59"/>
      <c r="F30" s="55"/>
      <c r="G30" s="36">
        <v>23</v>
      </c>
      <c r="H30" s="38" t="s">
        <v>128</v>
      </c>
      <c r="I30" s="108">
        <f>SUMIF(Prehlad!O11:O9999,0,Prehlad!J11:J9999)</f>
        <v>0</v>
      </c>
      <c r="J30" s="103">
        <f>ROUND((I30*0)/100,1)</f>
        <v>0</v>
      </c>
    </row>
    <row r="31" spans="2:10" ht="18" customHeight="1">
      <c r="B31" s="56"/>
      <c r="C31" s="2"/>
      <c r="D31" s="2"/>
      <c r="E31" s="59"/>
      <c r="F31" s="55"/>
      <c r="G31" s="39">
        <v>24</v>
      </c>
      <c r="H31" s="49"/>
      <c r="I31" s="50" t="s">
        <v>110</v>
      </c>
      <c r="J31" s="107">
        <f>SUM(J28:J30)</f>
        <v>0</v>
      </c>
    </row>
    <row r="32" spans="2:10" ht="18" customHeight="1">
      <c r="B32" s="51"/>
      <c r="C32" s="2"/>
      <c r="D32" s="55"/>
      <c r="E32" s="60"/>
      <c r="F32" s="55"/>
      <c r="G32" s="61" t="s">
        <v>111</v>
      </c>
      <c r="H32" s="62" t="s">
        <v>129</v>
      </c>
      <c r="I32" s="78"/>
      <c r="J32" s="79">
        <v>0</v>
      </c>
    </row>
    <row r="33" spans="2:10" ht="18" customHeight="1">
      <c r="B33" s="63"/>
      <c r="C33" s="64"/>
      <c r="D33" s="52" t="s">
        <v>112</v>
      </c>
      <c r="E33" s="64"/>
      <c r="F33" s="64"/>
      <c r="G33" s="64"/>
      <c r="H33" s="64" t="s">
        <v>113</v>
      </c>
      <c r="I33" s="64"/>
      <c r="J33" s="80"/>
    </row>
    <row r="34" spans="2:10" ht="18" customHeight="1">
      <c r="B34" s="56"/>
      <c r="C34" s="57"/>
      <c r="D34" s="2"/>
      <c r="E34" s="2"/>
      <c r="F34" s="57"/>
      <c r="G34" s="2"/>
      <c r="H34" s="2"/>
      <c r="I34" s="2"/>
      <c r="J34" s="81"/>
    </row>
    <row r="35" spans="2:10" ht="18" customHeight="1">
      <c r="B35" s="56"/>
      <c r="C35" s="2" t="s">
        <v>108</v>
      </c>
      <c r="D35" s="2"/>
      <c r="E35" s="2"/>
      <c r="F35" s="57"/>
      <c r="G35" s="2" t="s">
        <v>108</v>
      </c>
      <c r="H35" s="2"/>
      <c r="I35" s="2"/>
      <c r="J35" s="81"/>
    </row>
    <row r="36" spans="2:10" ht="18" customHeight="1">
      <c r="B36" s="7"/>
      <c r="C36" s="8" t="s">
        <v>109</v>
      </c>
      <c r="D36" s="8"/>
      <c r="E36" s="8"/>
      <c r="F36" s="9"/>
      <c r="G36" s="8" t="s">
        <v>109</v>
      </c>
      <c r="H36" s="8"/>
      <c r="I36" s="8"/>
      <c r="J36" s="66"/>
    </row>
    <row r="37" spans="2:10" ht="18" customHeight="1">
      <c r="B37" s="56"/>
      <c r="C37" s="2" t="s">
        <v>104</v>
      </c>
      <c r="D37" s="2"/>
      <c r="E37" s="2"/>
      <c r="F37" s="57"/>
      <c r="G37" s="2" t="s">
        <v>104</v>
      </c>
      <c r="H37" s="2"/>
      <c r="I37" s="2"/>
      <c r="J37" s="81"/>
    </row>
    <row r="38" spans="2:10" ht="18" customHeight="1">
      <c r="B38" s="56"/>
      <c r="C38" s="2"/>
      <c r="D38" s="2"/>
      <c r="E38" s="2"/>
      <c r="F38" s="2"/>
      <c r="G38" s="2"/>
      <c r="H38" s="2"/>
      <c r="I38" s="2"/>
      <c r="J38" s="81"/>
    </row>
    <row r="39" spans="2:10" ht="18" customHeight="1">
      <c r="B39" s="56"/>
      <c r="C39" s="2"/>
      <c r="D39" s="2"/>
      <c r="E39" s="2"/>
      <c r="F39" s="2"/>
      <c r="G39" s="2"/>
      <c r="H39" s="2"/>
      <c r="I39" s="2"/>
      <c r="J39" s="81"/>
    </row>
    <row r="40" spans="2:10" ht="18" customHeight="1">
      <c r="B40" s="56"/>
      <c r="C40" s="2"/>
      <c r="D40" s="2"/>
      <c r="E40" s="2"/>
      <c r="F40" s="2"/>
      <c r="G40" s="2"/>
      <c r="H40" s="2"/>
      <c r="I40" s="2"/>
      <c r="J40" s="81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70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Width="0" orientation="portrait" r:id="rId1"/>
  <headerFooter>
    <oddHeader>&amp;RPríloha č.3</oddHeader>
  </headerFooter>
  <drawing r:id="rId2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Prehlad</vt:lpstr>
      <vt:lpstr>Rekapitulacia</vt:lpstr>
      <vt:lpstr>Kryci list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Maroš Vanyo</dc:creator>
  <cp:keywords/>
  <dc:description/>
  <cp:lastModifiedBy>Vanyo, Maroš</cp:lastModifiedBy>
  <cp:revision>0</cp:revision>
  <cp:lastPrinted>2024-03-28T14:17:07Z</cp:lastPrinted>
  <dcterms:created xsi:type="dcterms:W3CDTF">1999-04-06T07:39:00Z</dcterms:created>
  <dcterms:modified xsi:type="dcterms:W3CDTF">2024-04-06T11:21:57Z</dcterms:modified>
</cp:coreProperties>
</file>