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G:\2023\VO\SOŠM\SOŠV-01-2023-SOŠM_Stavebné práce_OP\OVS\Príloha č. 2 PD – kópia\F_CELKOVÉ NÁKLADY STAVBY\F.1.-Výkaz výmer\"/>
    </mc:Choice>
  </mc:AlternateContent>
  <xr:revisionPtr revIDLastSave="0" documentId="13_ncr:1_{12BB3122-CD2F-43C3-8228-FAE2FFBA01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kapitulácia stavby" sheetId="1" r:id="rId1"/>
    <sheet name="E1_ARCH - Arch bez F" sheetId="2" r:id="rId2"/>
    <sheet name="E2_ARCH2 - ARCH s F" sheetId="7" r:id="rId3"/>
    <sheet name="E1_B6 - Krajinno-architekton..." sheetId="3" r:id="rId4"/>
    <sheet name="E1_EL - Elektroinštalácia" sheetId="4" r:id="rId5"/>
    <sheet name="E1_Z - Závlahové systémy" sheetId="5" r:id="rId6"/>
    <sheet name="E1_ZTI - Zdravotechnika" sheetId="6" r:id="rId7"/>
    <sheet name="E2_TF - Technológia fontány" sheetId="8" r:id="rId8"/>
    <sheet name="Zoznam figúr" sheetId="9" r:id="rId9"/>
  </sheets>
  <definedNames>
    <definedName name="_xlnm._FilterDatabase" localSheetId="1" hidden="1">'E1_ARCH - Arch bez F'!$C$136:$K$512</definedName>
    <definedName name="_xlnm._FilterDatabase" localSheetId="3" hidden="1">'E1_B6 - Krajinno-architekton...'!$C$130:$K$221</definedName>
    <definedName name="_xlnm._FilterDatabase" localSheetId="4" hidden="1">'E1_EL - Elektroinštalácia'!$C$125:$K$163</definedName>
    <definedName name="_xlnm._FilterDatabase" localSheetId="5" hidden="1">'E1_Z - Závlahové systémy'!$C$132:$K$266</definedName>
    <definedName name="_xlnm._FilterDatabase" localSheetId="6" hidden="1">'E1_ZTI - Zdravotechnika'!$C$127:$K$172</definedName>
    <definedName name="_xlnm._FilterDatabase" localSheetId="2" hidden="1">'E2_ARCH2 - ARCH s F'!$C$131:$K$259</definedName>
    <definedName name="_xlnm._FilterDatabase" localSheetId="7" hidden="1">'E2_TF - Technológia fontány'!$C$121:$K$158</definedName>
    <definedName name="_xlnm.Print_Titles" localSheetId="1">'E1_ARCH - Arch bez F'!$136:$136</definedName>
    <definedName name="_xlnm.Print_Titles" localSheetId="3">'E1_B6 - Krajinno-architekton...'!$130:$130</definedName>
    <definedName name="_xlnm.Print_Titles" localSheetId="4">'E1_EL - Elektroinštalácia'!$125:$125</definedName>
    <definedName name="_xlnm.Print_Titles" localSheetId="5">'E1_Z - Závlahové systémy'!$132:$132</definedName>
    <definedName name="_xlnm.Print_Titles" localSheetId="6">'E1_ZTI - Zdravotechnika'!$127:$127</definedName>
    <definedName name="_xlnm.Print_Titles" localSheetId="2">'E2_ARCH2 - ARCH s F'!$131:$131</definedName>
    <definedName name="_xlnm.Print_Titles" localSheetId="7">'E2_TF - Technológia fontány'!$121:$121</definedName>
    <definedName name="_xlnm.Print_Titles" localSheetId="0">'Rekapitulácia stavby'!$92:$92</definedName>
    <definedName name="_xlnm.Print_Titles" localSheetId="8">'Zoznam figúr'!$9:$9</definedName>
    <definedName name="_xlnm.Print_Area" localSheetId="1">'E1_ARCH - Arch bez F'!$C$82:$J$116,'E1_ARCH - Arch bez F'!$C$122:$J$512</definedName>
    <definedName name="_xlnm.Print_Area" localSheetId="3">'E1_B6 - Krajinno-architekton...'!$C$82:$J$110,'E1_B6 - Krajinno-architekton...'!$C$116:$J$221</definedName>
    <definedName name="_xlnm.Print_Area" localSheetId="4">'E1_EL - Elektroinštalácia'!$C$82:$J$105,'E1_EL - Elektroinštalácia'!$C$111:$J$163</definedName>
    <definedName name="_xlnm.Print_Area" localSheetId="5">'E1_Z - Závlahové systémy'!$C$82:$J$112,'E1_Z - Závlahové systémy'!$C$118:$J$266</definedName>
    <definedName name="_xlnm.Print_Area" localSheetId="6">'E1_ZTI - Zdravotechnika'!$C$82:$J$107,'E1_ZTI - Zdravotechnika'!$C$113:$J$172</definedName>
    <definedName name="_xlnm.Print_Area" localSheetId="2">'E2_ARCH2 - ARCH s F'!$C$82:$J$111,'E2_ARCH2 - ARCH s F'!$C$117:$J$259</definedName>
    <definedName name="_xlnm.Print_Area" localSheetId="7">'E2_TF - Technológia fontány'!$C$82:$J$101,'E2_TF - Technológia fontány'!$C$107:$J$158</definedName>
    <definedName name="_xlnm.Print_Area" localSheetId="0">'Rekapitulácia stavby'!$D$4:$AO$76,'Rekapitulácia stavby'!$C$82:$AQ$104</definedName>
    <definedName name="_xlnm.Print_Area" localSheetId="8">'Zoznam figúr'!$C$4:$G$49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9" l="1"/>
  <c r="J39" i="8"/>
  <c r="J38" i="8"/>
  <c r="AY103" i="1"/>
  <c r="J37" i="8"/>
  <c r="AX103" i="1" s="1"/>
  <c r="BI158" i="8"/>
  <c r="BH158" i="8"/>
  <c r="BG158" i="8"/>
  <c r="BE158" i="8"/>
  <c r="BK158" i="8"/>
  <c r="J158" i="8"/>
  <c r="BF158" i="8" s="1"/>
  <c r="BI157" i="8"/>
  <c r="BH157" i="8"/>
  <c r="BG157" i="8"/>
  <c r="BE157" i="8"/>
  <c r="BK157" i="8"/>
  <c r="J157" i="8"/>
  <c r="BF157" i="8"/>
  <c r="BI156" i="8"/>
  <c r="BH156" i="8"/>
  <c r="BG156" i="8"/>
  <c r="BE156" i="8"/>
  <c r="BK156" i="8"/>
  <c r="J156" i="8" s="1"/>
  <c r="BF156" i="8" s="1"/>
  <c r="BI155" i="8"/>
  <c r="BH155" i="8"/>
  <c r="BG155" i="8"/>
  <c r="BE155" i="8"/>
  <c r="BK155" i="8"/>
  <c r="J155" i="8" s="1"/>
  <c r="BF155" i="8" s="1"/>
  <c r="BI154" i="8"/>
  <c r="BH154" i="8"/>
  <c r="BG154" i="8"/>
  <c r="BE154" i="8"/>
  <c r="BK154" i="8"/>
  <c r="J154" i="8"/>
  <c r="BF154" i="8" s="1"/>
  <c r="BI153" i="8"/>
  <c r="BH153" i="8"/>
  <c r="BG153" i="8"/>
  <c r="BE153" i="8"/>
  <c r="BK153" i="8"/>
  <c r="J153" i="8"/>
  <c r="BF153" i="8"/>
  <c r="BI152" i="8"/>
  <c r="BH152" i="8"/>
  <c r="BG152" i="8"/>
  <c r="BE152" i="8"/>
  <c r="BK152" i="8"/>
  <c r="J152" i="8" s="1"/>
  <c r="BF152" i="8" s="1"/>
  <c r="BI151" i="8"/>
  <c r="BH151" i="8"/>
  <c r="BG151" i="8"/>
  <c r="BE151" i="8"/>
  <c r="BK151" i="8"/>
  <c r="J151" i="8" s="1"/>
  <c r="BF151" i="8" s="1"/>
  <c r="BI150" i="8"/>
  <c r="BH150" i="8"/>
  <c r="BG150" i="8"/>
  <c r="BE150" i="8"/>
  <c r="BK150" i="8"/>
  <c r="J150" i="8"/>
  <c r="BF150" i="8" s="1"/>
  <c r="BI149" i="8"/>
  <c r="BH149" i="8"/>
  <c r="BG149" i="8"/>
  <c r="BE149" i="8"/>
  <c r="BK149" i="8"/>
  <c r="J149" i="8"/>
  <c r="BF149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F116" i="8"/>
  <c r="E114" i="8"/>
  <c r="F91" i="8"/>
  <c r="E89" i="8"/>
  <c r="J26" i="8"/>
  <c r="E26" i="8"/>
  <c r="J119" i="8" s="1"/>
  <c r="J25" i="8"/>
  <c r="J23" i="8"/>
  <c r="E23" i="8"/>
  <c r="J93" i="8" s="1"/>
  <c r="J22" i="8"/>
  <c r="J20" i="8"/>
  <c r="E20" i="8"/>
  <c r="F94" i="8" s="1"/>
  <c r="J19" i="8"/>
  <c r="J17" i="8"/>
  <c r="E17" i="8"/>
  <c r="F118" i="8" s="1"/>
  <c r="J16" i="8"/>
  <c r="J14" i="8"/>
  <c r="J116" i="8"/>
  <c r="E7" i="8"/>
  <c r="E85" i="8"/>
  <c r="J39" i="7"/>
  <c r="J38" i="7"/>
  <c r="AY102" i="1" s="1"/>
  <c r="J37" i="7"/>
  <c r="AX102" i="1" s="1"/>
  <c r="BI259" i="7"/>
  <c r="BH259" i="7"/>
  <c r="BG259" i="7"/>
  <c r="BE259" i="7"/>
  <c r="BK259" i="7"/>
  <c r="J259" i="7" s="1"/>
  <c r="BF259" i="7" s="1"/>
  <c r="BI258" i="7"/>
  <c r="BH258" i="7"/>
  <c r="BG258" i="7"/>
  <c r="BE258" i="7"/>
  <c r="BK258" i="7"/>
  <c r="J258" i="7"/>
  <c r="BF258" i="7" s="1"/>
  <c r="BI257" i="7"/>
  <c r="BH257" i="7"/>
  <c r="BG257" i="7"/>
  <c r="BE257" i="7"/>
  <c r="BK257" i="7"/>
  <c r="J257" i="7" s="1"/>
  <c r="BF257" i="7" s="1"/>
  <c r="BI256" i="7"/>
  <c r="BH256" i="7"/>
  <c r="BG256" i="7"/>
  <c r="BE256" i="7"/>
  <c r="BK256" i="7"/>
  <c r="J256" i="7"/>
  <c r="BF256" i="7" s="1"/>
  <c r="BI255" i="7"/>
  <c r="BH255" i="7"/>
  <c r="BG255" i="7"/>
  <c r="BE255" i="7"/>
  <c r="BK255" i="7"/>
  <c r="J255" i="7" s="1"/>
  <c r="BF255" i="7" s="1"/>
  <c r="BI254" i="7"/>
  <c r="BH254" i="7"/>
  <c r="BG254" i="7"/>
  <c r="BE254" i="7"/>
  <c r="BK254" i="7"/>
  <c r="J254" i="7"/>
  <c r="BF254" i="7" s="1"/>
  <c r="BI253" i="7"/>
  <c r="BH253" i="7"/>
  <c r="BG253" i="7"/>
  <c r="BE253" i="7"/>
  <c r="BK253" i="7"/>
  <c r="J253" i="7" s="1"/>
  <c r="BF253" i="7" s="1"/>
  <c r="BI252" i="7"/>
  <c r="BH252" i="7"/>
  <c r="BG252" i="7"/>
  <c r="BE252" i="7"/>
  <c r="BK252" i="7"/>
  <c r="J252" i="7"/>
  <c r="BF252" i="7" s="1"/>
  <c r="BI251" i="7"/>
  <c r="BH251" i="7"/>
  <c r="BG251" i="7"/>
  <c r="BE251" i="7"/>
  <c r="BK251" i="7"/>
  <c r="J251" i="7" s="1"/>
  <c r="BF251" i="7" s="1"/>
  <c r="BI250" i="7"/>
  <c r="BH250" i="7"/>
  <c r="BG250" i="7"/>
  <c r="BE250" i="7"/>
  <c r="BK250" i="7"/>
  <c r="J250" i="7"/>
  <c r="BF250" i="7" s="1"/>
  <c r="BI248" i="7"/>
  <c r="BH248" i="7"/>
  <c r="BG248" i="7"/>
  <c r="BE248" i="7"/>
  <c r="T248" i="7"/>
  <c r="T247" i="7" s="1"/>
  <c r="R248" i="7"/>
  <c r="R247" i="7" s="1"/>
  <c r="P248" i="7"/>
  <c r="P247" i="7" s="1"/>
  <c r="BI246" i="7"/>
  <c r="BH246" i="7"/>
  <c r="BG246" i="7"/>
  <c r="BE246" i="7"/>
  <c r="T246" i="7"/>
  <c r="R246" i="7"/>
  <c r="P246" i="7"/>
  <c r="BI244" i="7"/>
  <c r="BH244" i="7"/>
  <c r="BG244" i="7"/>
  <c r="BE244" i="7"/>
  <c r="T244" i="7"/>
  <c r="R244" i="7"/>
  <c r="P244" i="7"/>
  <c r="BI239" i="7"/>
  <c r="BH239" i="7"/>
  <c r="BG239" i="7"/>
  <c r="BE239" i="7"/>
  <c r="T239" i="7"/>
  <c r="R239" i="7"/>
  <c r="P239" i="7"/>
  <c r="BI237" i="7"/>
  <c r="BH237" i="7"/>
  <c r="BG237" i="7"/>
  <c r="BE237" i="7"/>
  <c r="T237" i="7"/>
  <c r="R237" i="7"/>
  <c r="P237" i="7"/>
  <c r="BI231" i="7"/>
  <c r="BH231" i="7"/>
  <c r="BG231" i="7"/>
  <c r="BE231" i="7"/>
  <c r="T231" i="7"/>
  <c r="R231" i="7"/>
  <c r="P231" i="7"/>
  <c r="BI229" i="7"/>
  <c r="BH229" i="7"/>
  <c r="BG229" i="7"/>
  <c r="BE229" i="7"/>
  <c r="T229" i="7"/>
  <c r="R229" i="7"/>
  <c r="P229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5" i="7"/>
  <c r="BH215" i="7"/>
  <c r="BG215" i="7"/>
  <c r="BE215" i="7"/>
  <c r="T215" i="7"/>
  <c r="R215" i="7"/>
  <c r="P215" i="7"/>
  <c r="BI213" i="7"/>
  <c r="BH213" i="7"/>
  <c r="BG213" i="7"/>
  <c r="BE213" i="7"/>
  <c r="T213" i="7"/>
  <c r="R213" i="7"/>
  <c r="P213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T206" i="7" s="1"/>
  <c r="R207" i="7"/>
  <c r="R206" i="7" s="1"/>
  <c r="P207" i="7"/>
  <c r="P206" i="7" s="1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6" i="7"/>
  <c r="BH196" i="7"/>
  <c r="BG196" i="7"/>
  <c r="BE196" i="7"/>
  <c r="T196" i="7"/>
  <c r="R196" i="7"/>
  <c r="P196" i="7"/>
  <c r="BI192" i="7"/>
  <c r="BH192" i="7"/>
  <c r="BG192" i="7"/>
  <c r="BE192" i="7"/>
  <c r="T192" i="7"/>
  <c r="R192" i="7"/>
  <c r="P192" i="7"/>
  <c r="BI187" i="7"/>
  <c r="BH187" i="7"/>
  <c r="BG187" i="7"/>
  <c r="BE187" i="7"/>
  <c r="T187" i="7"/>
  <c r="R187" i="7"/>
  <c r="P187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78" i="7"/>
  <c r="BH178" i="7"/>
  <c r="BG178" i="7"/>
  <c r="BE178" i="7"/>
  <c r="T178" i="7"/>
  <c r="R178" i="7"/>
  <c r="P178" i="7"/>
  <c r="BI170" i="7"/>
  <c r="BH170" i="7"/>
  <c r="BG170" i="7"/>
  <c r="BE170" i="7"/>
  <c r="T170" i="7"/>
  <c r="T169" i="7"/>
  <c r="R170" i="7"/>
  <c r="R169" i="7"/>
  <c r="P170" i="7"/>
  <c r="P169" i="7"/>
  <c r="BI167" i="7"/>
  <c r="BH167" i="7"/>
  <c r="BG167" i="7"/>
  <c r="BE167" i="7"/>
  <c r="T167" i="7"/>
  <c r="T166" i="7"/>
  <c r="R167" i="7"/>
  <c r="R166" i="7"/>
  <c r="P167" i="7"/>
  <c r="P166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4" i="7"/>
  <c r="BH154" i="7"/>
  <c r="BG154" i="7"/>
  <c r="BE154" i="7"/>
  <c r="T154" i="7"/>
  <c r="R154" i="7"/>
  <c r="P154" i="7"/>
  <c r="BI148" i="7"/>
  <c r="BH148" i="7"/>
  <c r="BG148" i="7"/>
  <c r="BE148" i="7"/>
  <c r="T148" i="7"/>
  <c r="R148" i="7"/>
  <c r="P148" i="7"/>
  <c r="BI144" i="7"/>
  <c r="BH144" i="7"/>
  <c r="BG144" i="7"/>
  <c r="BE144" i="7"/>
  <c r="T144" i="7"/>
  <c r="R144" i="7"/>
  <c r="P144" i="7"/>
  <c r="BI139" i="7"/>
  <c r="BH139" i="7"/>
  <c r="BG139" i="7"/>
  <c r="BE139" i="7"/>
  <c r="T139" i="7"/>
  <c r="R139" i="7"/>
  <c r="P139" i="7"/>
  <c r="BI135" i="7"/>
  <c r="BH135" i="7"/>
  <c r="BG135" i="7"/>
  <c r="BE135" i="7"/>
  <c r="T135" i="7"/>
  <c r="R135" i="7"/>
  <c r="P135" i="7"/>
  <c r="J129" i="7"/>
  <c r="J128" i="7"/>
  <c r="F126" i="7"/>
  <c r="E124" i="7"/>
  <c r="J94" i="7"/>
  <c r="J93" i="7"/>
  <c r="F91" i="7"/>
  <c r="E89" i="7"/>
  <c r="J20" i="7"/>
  <c r="E20" i="7"/>
  <c r="F129" i="7"/>
  <c r="J19" i="7"/>
  <c r="J17" i="7"/>
  <c r="E17" i="7"/>
  <c r="F128" i="7"/>
  <c r="J16" i="7"/>
  <c r="J14" i="7"/>
  <c r="J91" i="7" s="1"/>
  <c r="E7" i="7"/>
  <c r="E120" i="7" s="1"/>
  <c r="J39" i="6"/>
  <c r="J38" i="6"/>
  <c r="AY100" i="1"/>
  <c r="J37" i="6"/>
  <c r="AX100" i="1"/>
  <c r="BI172" i="6"/>
  <c r="BH172" i="6"/>
  <c r="BG172" i="6"/>
  <c r="BE172" i="6"/>
  <c r="BK172" i="6"/>
  <c r="J172" i="6"/>
  <c r="BF172" i="6" s="1"/>
  <c r="BI171" i="6"/>
  <c r="BH171" i="6"/>
  <c r="BG171" i="6"/>
  <c r="BE171" i="6"/>
  <c r="BK171" i="6"/>
  <c r="J171" i="6" s="1"/>
  <c r="BF171" i="6" s="1"/>
  <c r="BI170" i="6"/>
  <c r="BH170" i="6"/>
  <c r="BG170" i="6"/>
  <c r="BE170" i="6"/>
  <c r="BK170" i="6"/>
  <c r="J170" i="6"/>
  <c r="BF170" i="6"/>
  <c r="BI169" i="6"/>
  <c r="BH169" i="6"/>
  <c r="BG169" i="6"/>
  <c r="BE169" i="6"/>
  <c r="BK169" i="6"/>
  <c r="J169" i="6" s="1"/>
  <c r="BF169" i="6" s="1"/>
  <c r="BI168" i="6"/>
  <c r="BH168" i="6"/>
  <c r="BG168" i="6"/>
  <c r="BE168" i="6"/>
  <c r="BK168" i="6"/>
  <c r="J168" i="6"/>
  <c r="BF168" i="6" s="1"/>
  <c r="BI167" i="6"/>
  <c r="BH167" i="6"/>
  <c r="BG167" i="6"/>
  <c r="BE167" i="6"/>
  <c r="BK167" i="6"/>
  <c r="J167" i="6" s="1"/>
  <c r="BF167" i="6" s="1"/>
  <c r="BI166" i="6"/>
  <c r="BH166" i="6"/>
  <c r="BG166" i="6"/>
  <c r="BE166" i="6"/>
  <c r="BK166" i="6"/>
  <c r="J166" i="6"/>
  <c r="BF166" i="6"/>
  <c r="BI165" i="6"/>
  <c r="BH165" i="6"/>
  <c r="BG165" i="6"/>
  <c r="BE165" i="6"/>
  <c r="BK165" i="6"/>
  <c r="J165" i="6" s="1"/>
  <c r="BF165" i="6" s="1"/>
  <c r="BI164" i="6"/>
  <c r="BH164" i="6"/>
  <c r="BG164" i="6"/>
  <c r="BE164" i="6"/>
  <c r="BK164" i="6"/>
  <c r="J164" i="6"/>
  <c r="BF164" i="6"/>
  <c r="BI163" i="6"/>
  <c r="BH163" i="6"/>
  <c r="BG163" i="6"/>
  <c r="BE163" i="6"/>
  <c r="BK163" i="6"/>
  <c r="J163" i="6" s="1"/>
  <c r="BF163" i="6" s="1"/>
  <c r="BI161" i="6"/>
  <c r="BH161" i="6"/>
  <c r="BG161" i="6"/>
  <c r="BE161" i="6"/>
  <c r="T161" i="6"/>
  <c r="T160" i="6" s="1"/>
  <c r="R161" i="6"/>
  <c r="R160" i="6"/>
  <c r="P161" i="6"/>
  <c r="P160" i="6" s="1"/>
  <c r="BI159" i="6"/>
  <c r="BH159" i="6"/>
  <c r="BG159" i="6"/>
  <c r="BE159" i="6"/>
  <c r="T159" i="6"/>
  <c r="T158" i="6"/>
  <c r="R159" i="6"/>
  <c r="R158" i="6" s="1"/>
  <c r="P159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T136" i="6"/>
  <c r="R137" i="6"/>
  <c r="R136" i="6"/>
  <c r="P137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F122" i="6"/>
  <c r="E120" i="6"/>
  <c r="F91" i="6"/>
  <c r="E89" i="6"/>
  <c r="J26" i="6"/>
  <c r="E26" i="6"/>
  <c r="J125" i="6" s="1"/>
  <c r="J25" i="6"/>
  <c r="J23" i="6"/>
  <c r="E23" i="6"/>
  <c r="J93" i="6" s="1"/>
  <c r="J22" i="6"/>
  <c r="J20" i="6"/>
  <c r="E20" i="6"/>
  <c r="F94" i="6" s="1"/>
  <c r="J19" i="6"/>
  <c r="J17" i="6"/>
  <c r="E17" i="6"/>
  <c r="F124" i="6" s="1"/>
  <c r="J16" i="6"/>
  <c r="J14" i="6"/>
  <c r="J122" i="6"/>
  <c r="E7" i="6"/>
  <c r="E116" i="6"/>
  <c r="J39" i="5"/>
  <c r="J38" i="5"/>
  <c r="AY99" i="1" s="1"/>
  <c r="J37" i="5"/>
  <c r="AX99" i="1"/>
  <c r="BI266" i="5"/>
  <c r="BH266" i="5"/>
  <c r="BG266" i="5"/>
  <c r="BE266" i="5"/>
  <c r="BK266" i="5"/>
  <c r="J266" i="5" s="1"/>
  <c r="BF266" i="5" s="1"/>
  <c r="BI265" i="5"/>
  <c r="BH265" i="5"/>
  <c r="BG265" i="5"/>
  <c r="BE265" i="5"/>
  <c r="BK265" i="5"/>
  <c r="J265" i="5"/>
  <c r="BF265" i="5" s="1"/>
  <c r="BI264" i="5"/>
  <c r="BH264" i="5"/>
  <c r="BG264" i="5"/>
  <c r="BE264" i="5"/>
  <c r="BK264" i="5"/>
  <c r="J264" i="5" s="1"/>
  <c r="BF264" i="5" s="1"/>
  <c r="BI263" i="5"/>
  <c r="BH263" i="5"/>
  <c r="BG263" i="5"/>
  <c r="BE263" i="5"/>
  <c r="BK263" i="5"/>
  <c r="J263" i="5"/>
  <c r="BF263" i="5" s="1"/>
  <c r="BI262" i="5"/>
  <c r="BH262" i="5"/>
  <c r="BG262" i="5"/>
  <c r="BE262" i="5"/>
  <c r="BK262" i="5"/>
  <c r="J262" i="5" s="1"/>
  <c r="BF262" i="5" s="1"/>
  <c r="BI261" i="5"/>
  <c r="BH261" i="5"/>
  <c r="BG261" i="5"/>
  <c r="BE261" i="5"/>
  <c r="BK261" i="5"/>
  <c r="J261" i="5"/>
  <c r="BF261" i="5" s="1"/>
  <c r="BI260" i="5"/>
  <c r="BH260" i="5"/>
  <c r="BG260" i="5"/>
  <c r="BE260" i="5"/>
  <c r="BK260" i="5"/>
  <c r="J260" i="5" s="1"/>
  <c r="BF260" i="5" s="1"/>
  <c r="BI259" i="5"/>
  <c r="BH259" i="5"/>
  <c r="BG259" i="5"/>
  <c r="BE259" i="5"/>
  <c r="BK259" i="5"/>
  <c r="J259" i="5"/>
  <c r="BF259" i="5" s="1"/>
  <c r="BI258" i="5"/>
  <c r="BH258" i="5"/>
  <c r="BG258" i="5"/>
  <c r="BE258" i="5"/>
  <c r="BK258" i="5"/>
  <c r="J258" i="5" s="1"/>
  <c r="BF258" i="5" s="1"/>
  <c r="BI257" i="5"/>
  <c r="BH257" i="5"/>
  <c r="BG257" i="5"/>
  <c r="BE257" i="5"/>
  <c r="BK257" i="5"/>
  <c r="J257" i="5"/>
  <c r="BF257" i="5" s="1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F127" i="5"/>
  <c r="E125" i="5"/>
  <c r="F91" i="5"/>
  <c r="E89" i="5"/>
  <c r="J26" i="5"/>
  <c r="E26" i="5"/>
  <c r="J130" i="5" s="1"/>
  <c r="J25" i="5"/>
  <c r="J23" i="5"/>
  <c r="E23" i="5"/>
  <c r="J93" i="5" s="1"/>
  <c r="J22" i="5"/>
  <c r="J20" i="5"/>
  <c r="E20" i="5"/>
  <c r="F130" i="5" s="1"/>
  <c r="J19" i="5"/>
  <c r="J17" i="5"/>
  <c r="E17" i="5"/>
  <c r="F129" i="5" s="1"/>
  <c r="J16" i="5"/>
  <c r="J14" i="5"/>
  <c r="J127" i="5" s="1"/>
  <c r="E7" i="5"/>
  <c r="E121" i="5"/>
  <c r="J39" i="4"/>
  <c r="J38" i="4"/>
  <c r="AY98" i="1" s="1"/>
  <c r="J37" i="4"/>
  <c r="AX98" i="1"/>
  <c r="BI163" i="4"/>
  <c r="BH163" i="4"/>
  <c r="BG163" i="4"/>
  <c r="BE163" i="4"/>
  <c r="BK163" i="4"/>
  <c r="J163" i="4" s="1"/>
  <c r="BF163" i="4" s="1"/>
  <c r="BI162" i="4"/>
  <c r="BH162" i="4"/>
  <c r="BG162" i="4"/>
  <c r="BE162" i="4"/>
  <c r="BK162" i="4"/>
  <c r="J162" i="4" s="1"/>
  <c r="BF162" i="4" s="1"/>
  <c r="BI161" i="4"/>
  <c r="BH161" i="4"/>
  <c r="BG161" i="4"/>
  <c r="BE161" i="4"/>
  <c r="BK161" i="4"/>
  <c r="J161" i="4"/>
  <c r="BF161" i="4" s="1"/>
  <c r="BI160" i="4"/>
  <c r="BH160" i="4"/>
  <c r="BG160" i="4"/>
  <c r="BE160" i="4"/>
  <c r="BK160" i="4"/>
  <c r="J160" i="4"/>
  <c r="BF160" i="4"/>
  <c r="BI159" i="4"/>
  <c r="BH159" i="4"/>
  <c r="BG159" i="4"/>
  <c r="BE159" i="4"/>
  <c r="BK159" i="4"/>
  <c r="J159" i="4" s="1"/>
  <c r="BF159" i="4" s="1"/>
  <c r="BI158" i="4"/>
  <c r="BH158" i="4"/>
  <c r="BG158" i="4"/>
  <c r="BE158" i="4"/>
  <c r="BK158" i="4"/>
  <c r="J158" i="4" s="1"/>
  <c r="BF158" i="4" s="1"/>
  <c r="BI157" i="4"/>
  <c r="BH157" i="4"/>
  <c r="BG157" i="4"/>
  <c r="BE157" i="4"/>
  <c r="BK157" i="4"/>
  <c r="J157" i="4"/>
  <c r="BF157" i="4" s="1"/>
  <c r="BI156" i="4"/>
  <c r="BH156" i="4"/>
  <c r="BG156" i="4"/>
  <c r="BE156" i="4"/>
  <c r="BK156" i="4"/>
  <c r="J156" i="4"/>
  <c r="BF156" i="4"/>
  <c r="BI155" i="4"/>
  <c r="BH155" i="4"/>
  <c r="BG155" i="4"/>
  <c r="BE155" i="4"/>
  <c r="BK155" i="4"/>
  <c r="J155" i="4" s="1"/>
  <c r="BF155" i="4" s="1"/>
  <c r="BI154" i="4"/>
  <c r="BH154" i="4"/>
  <c r="BG154" i="4"/>
  <c r="BE154" i="4"/>
  <c r="BK154" i="4"/>
  <c r="J154" i="4" s="1"/>
  <c r="BF154" i="4" s="1"/>
  <c r="BI152" i="4"/>
  <c r="BH152" i="4"/>
  <c r="BG152" i="4"/>
  <c r="BE152" i="4"/>
  <c r="T152" i="4"/>
  <c r="T151" i="4"/>
  <c r="R152" i="4"/>
  <c r="R151" i="4"/>
  <c r="P152" i="4"/>
  <c r="P151" i="4"/>
  <c r="BI150" i="4"/>
  <c r="BH150" i="4"/>
  <c r="BG150" i="4"/>
  <c r="BE150" i="4"/>
  <c r="T150" i="4"/>
  <c r="T149" i="4"/>
  <c r="R150" i="4"/>
  <c r="R149" i="4"/>
  <c r="P150" i="4"/>
  <c r="P149" i="4" s="1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20" i="4"/>
  <c r="E118" i="4"/>
  <c r="F91" i="4"/>
  <c r="E89" i="4"/>
  <c r="J26" i="4"/>
  <c r="E26" i="4"/>
  <c r="J94" i="4"/>
  <c r="J25" i="4"/>
  <c r="J23" i="4"/>
  <c r="E23" i="4"/>
  <c r="J122" i="4"/>
  <c r="J22" i="4"/>
  <c r="J20" i="4"/>
  <c r="E20" i="4"/>
  <c r="F94" i="4"/>
  <c r="J19" i="4"/>
  <c r="J17" i="4"/>
  <c r="E17" i="4"/>
  <c r="F122" i="4"/>
  <c r="J16" i="4"/>
  <c r="J14" i="4"/>
  <c r="J91" i="4" s="1"/>
  <c r="E7" i="4"/>
  <c r="E85" i="4" s="1"/>
  <c r="J39" i="3"/>
  <c r="J38" i="3"/>
  <c r="AY97" i="1"/>
  <c r="J37" i="3"/>
  <c r="AX97" i="1"/>
  <c r="BI221" i="3"/>
  <c r="BH221" i="3"/>
  <c r="BG221" i="3"/>
  <c r="BE221" i="3"/>
  <c r="BK221" i="3"/>
  <c r="J221" i="3"/>
  <c r="BF221" i="3" s="1"/>
  <c r="BI220" i="3"/>
  <c r="BH220" i="3"/>
  <c r="BG220" i="3"/>
  <c r="BE220" i="3"/>
  <c r="BK220" i="3"/>
  <c r="J220" i="3"/>
  <c r="BF220" i="3"/>
  <c r="BI219" i="3"/>
  <c r="BH219" i="3"/>
  <c r="BG219" i="3"/>
  <c r="BE219" i="3"/>
  <c r="BK219" i="3"/>
  <c r="J219" i="3" s="1"/>
  <c r="BF219" i="3" s="1"/>
  <c r="BI218" i="3"/>
  <c r="BH218" i="3"/>
  <c r="BG218" i="3"/>
  <c r="BE218" i="3"/>
  <c r="BK218" i="3"/>
  <c r="J218" i="3" s="1"/>
  <c r="BF218" i="3" s="1"/>
  <c r="BI217" i="3"/>
  <c r="BH217" i="3"/>
  <c r="BG217" i="3"/>
  <c r="BE217" i="3"/>
  <c r="BK217" i="3"/>
  <c r="J217" i="3"/>
  <c r="BF217" i="3" s="1"/>
  <c r="BI216" i="3"/>
  <c r="BH216" i="3"/>
  <c r="BG216" i="3"/>
  <c r="BE216" i="3"/>
  <c r="BK216" i="3"/>
  <c r="J216" i="3" s="1"/>
  <c r="BF216" i="3" s="1"/>
  <c r="BI215" i="3"/>
  <c r="BH215" i="3"/>
  <c r="BG215" i="3"/>
  <c r="BE215" i="3"/>
  <c r="BK215" i="3"/>
  <c r="J215" i="3" s="1"/>
  <c r="BF215" i="3" s="1"/>
  <c r="BI214" i="3"/>
  <c r="BH214" i="3"/>
  <c r="BG214" i="3"/>
  <c r="BE214" i="3"/>
  <c r="BK214" i="3"/>
  <c r="J214" i="3" s="1"/>
  <c r="BF214" i="3" s="1"/>
  <c r="BI213" i="3"/>
  <c r="BH213" i="3"/>
  <c r="BG213" i="3"/>
  <c r="BE213" i="3"/>
  <c r="BK213" i="3"/>
  <c r="J213" i="3"/>
  <c r="BF213" i="3" s="1"/>
  <c r="BI212" i="3"/>
  <c r="BH212" i="3"/>
  <c r="BG212" i="3"/>
  <c r="BE212" i="3"/>
  <c r="BK212" i="3"/>
  <c r="J212" i="3" s="1"/>
  <c r="BF212" i="3" s="1"/>
  <c r="BI210" i="3"/>
  <c r="BH210" i="3"/>
  <c r="BG210" i="3"/>
  <c r="BE210" i="3"/>
  <c r="T210" i="3"/>
  <c r="T209" i="3" s="1"/>
  <c r="R210" i="3"/>
  <c r="R209" i="3"/>
  <c r="P210" i="3"/>
  <c r="P209" i="3" s="1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T144" i="3"/>
  <c r="R145" i="3"/>
  <c r="R144" i="3"/>
  <c r="P145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T137" i="3" s="1"/>
  <c r="R138" i="3"/>
  <c r="R137" i="3"/>
  <c r="P138" i="3"/>
  <c r="P137" i="3" s="1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F125" i="3"/>
  <c r="E123" i="3"/>
  <c r="F91" i="3"/>
  <c r="E89" i="3"/>
  <c r="J26" i="3"/>
  <c r="E26" i="3"/>
  <c r="J128" i="3" s="1"/>
  <c r="J25" i="3"/>
  <c r="J23" i="3"/>
  <c r="E23" i="3"/>
  <c r="J127" i="3" s="1"/>
  <c r="J22" i="3"/>
  <c r="J20" i="3"/>
  <c r="E20" i="3"/>
  <c r="F94" i="3" s="1"/>
  <c r="J19" i="3"/>
  <c r="J17" i="3"/>
  <c r="E17" i="3"/>
  <c r="F93" i="3" s="1"/>
  <c r="J16" i="3"/>
  <c r="J14" i="3"/>
  <c r="J125" i="3"/>
  <c r="E7" i="3"/>
  <c r="E119" i="3"/>
  <c r="J39" i="2"/>
  <c r="J38" i="2"/>
  <c r="AY96" i="1" s="1"/>
  <c r="J37" i="2"/>
  <c r="AX96" i="1"/>
  <c r="BI512" i="2"/>
  <c r="BH512" i="2"/>
  <c r="BG512" i="2"/>
  <c r="BE512" i="2"/>
  <c r="BK512" i="2"/>
  <c r="J512" i="2" s="1"/>
  <c r="BF512" i="2" s="1"/>
  <c r="BI511" i="2"/>
  <c r="BH511" i="2"/>
  <c r="BG511" i="2"/>
  <c r="BE511" i="2"/>
  <c r="BK511" i="2"/>
  <c r="J511" i="2"/>
  <c r="BF511" i="2" s="1"/>
  <c r="BI510" i="2"/>
  <c r="BH510" i="2"/>
  <c r="BG510" i="2"/>
  <c r="BE510" i="2"/>
  <c r="BK510" i="2"/>
  <c r="J510" i="2" s="1"/>
  <c r="BF510" i="2" s="1"/>
  <c r="BI509" i="2"/>
  <c r="BH509" i="2"/>
  <c r="BG509" i="2"/>
  <c r="BE509" i="2"/>
  <c r="BK509" i="2"/>
  <c r="J509" i="2"/>
  <c r="BF509" i="2"/>
  <c r="BI508" i="2"/>
  <c r="BH508" i="2"/>
  <c r="BG508" i="2"/>
  <c r="BE508" i="2"/>
  <c r="BK508" i="2"/>
  <c r="J508" i="2" s="1"/>
  <c r="BF508" i="2" s="1"/>
  <c r="BI507" i="2"/>
  <c r="BH507" i="2"/>
  <c r="BG507" i="2"/>
  <c r="BE507" i="2"/>
  <c r="BK507" i="2"/>
  <c r="J507" i="2"/>
  <c r="BF507" i="2" s="1"/>
  <c r="BI506" i="2"/>
  <c r="BH506" i="2"/>
  <c r="BG506" i="2"/>
  <c r="BE506" i="2"/>
  <c r="BK506" i="2"/>
  <c r="J506" i="2" s="1"/>
  <c r="BF506" i="2" s="1"/>
  <c r="BI505" i="2"/>
  <c r="BH505" i="2"/>
  <c r="BG505" i="2"/>
  <c r="BE505" i="2"/>
  <c r="BK505" i="2"/>
  <c r="J505" i="2" s="1"/>
  <c r="BF505" i="2" s="1"/>
  <c r="BI504" i="2"/>
  <c r="BH504" i="2"/>
  <c r="BG504" i="2"/>
  <c r="BE504" i="2"/>
  <c r="BK504" i="2"/>
  <c r="J504" i="2" s="1"/>
  <c r="BF504" i="2" s="1"/>
  <c r="BI503" i="2"/>
  <c r="BH503" i="2"/>
  <c r="BG503" i="2"/>
  <c r="BE503" i="2"/>
  <c r="BK503" i="2"/>
  <c r="J503" i="2"/>
  <c r="BF503" i="2" s="1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1" i="2"/>
  <c r="BH481" i="2"/>
  <c r="BG481" i="2"/>
  <c r="BE481" i="2"/>
  <c r="T481" i="2"/>
  <c r="R481" i="2"/>
  <c r="P481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66" i="2"/>
  <c r="BH466" i="2"/>
  <c r="BG466" i="2"/>
  <c r="BE466" i="2"/>
  <c r="T466" i="2"/>
  <c r="R466" i="2"/>
  <c r="P466" i="2"/>
  <c r="BI464" i="2"/>
  <c r="BH464" i="2"/>
  <c r="BG464" i="2"/>
  <c r="BE464" i="2"/>
  <c r="T464" i="2"/>
  <c r="R464" i="2"/>
  <c r="P464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5" i="2"/>
  <c r="BH445" i="2"/>
  <c r="BG445" i="2"/>
  <c r="BE445" i="2"/>
  <c r="T445" i="2"/>
  <c r="R445" i="2"/>
  <c r="P445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2" i="2"/>
  <c r="BH402" i="2"/>
  <c r="BG402" i="2"/>
  <c r="BE402" i="2"/>
  <c r="T402" i="2"/>
  <c r="R402" i="2"/>
  <c r="P402" i="2"/>
  <c r="BI394" i="2"/>
  <c r="BH394" i="2"/>
  <c r="BG394" i="2"/>
  <c r="BE394" i="2"/>
  <c r="T394" i="2"/>
  <c r="R394" i="2"/>
  <c r="P394" i="2"/>
  <c r="BI386" i="2"/>
  <c r="BH386" i="2"/>
  <c r="BG386" i="2"/>
  <c r="BE386" i="2"/>
  <c r="T386" i="2"/>
  <c r="R386" i="2"/>
  <c r="P386" i="2"/>
  <c r="BI384" i="2"/>
  <c r="BH384" i="2"/>
  <c r="BG384" i="2"/>
  <c r="BE384" i="2"/>
  <c r="T384" i="2"/>
  <c r="R384" i="2"/>
  <c r="P384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T358" i="2"/>
  <c r="R359" i="2"/>
  <c r="R358" i="2" s="1"/>
  <c r="P359" i="2"/>
  <c r="P358" i="2"/>
  <c r="BI356" i="2"/>
  <c r="BH356" i="2"/>
  <c r="BG356" i="2"/>
  <c r="BE356" i="2"/>
  <c r="T356" i="2"/>
  <c r="R356" i="2"/>
  <c r="P356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0" i="2"/>
  <c r="BH330" i="2"/>
  <c r="BG330" i="2"/>
  <c r="BE330" i="2"/>
  <c r="T330" i="2"/>
  <c r="R330" i="2"/>
  <c r="P330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5" i="2"/>
  <c r="BH315" i="2"/>
  <c r="BG315" i="2"/>
  <c r="BE315" i="2"/>
  <c r="T315" i="2"/>
  <c r="R315" i="2"/>
  <c r="P315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9" i="2"/>
  <c r="BH299" i="2"/>
  <c r="BG299" i="2"/>
  <c r="BE299" i="2"/>
  <c r="F35" i="2" s="1"/>
  <c r="T299" i="2"/>
  <c r="R299" i="2"/>
  <c r="P299" i="2"/>
  <c r="BI297" i="2"/>
  <c r="F39" i="2" s="1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5" i="2"/>
  <c r="BH285" i="2"/>
  <c r="BG285" i="2"/>
  <c r="BE285" i="2"/>
  <c r="T285" i="2"/>
  <c r="R285" i="2"/>
  <c r="P285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2" i="2"/>
  <c r="BH272" i="2"/>
  <c r="BG272" i="2"/>
  <c r="BE272" i="2"/>
  <c r="T272" i="2"/>
  <c r="R272" i="2"/>
  <c r="P272" i="2"/>
  <c r="BI265" i="2"/>
  <c r="BH265" i="2"/>
  <c r="BG265" i="2"/>
  <c r="BE265" i="2"/>
  <c r="T265" i="2"/>
  <c r="R265" i="2"/>
  <c r="P265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3" i="2"/>
  <c r="BH253" i="2"/>
  <c r="BG253" i="2"/>
  <c r="BE253" i="2"/>
  <c r="T253" i="2"/>
  <c r="R253" i="2"/>
  <c r="P253" i="2"/>
  <c r="BI247" i="2"/>
  <c r="BH247" i="2"/>
  <c r="BG247" i="2"/>
  <c r="BE247" i="2"/>
  <c r="T247" i="2"/>
  <c r="R247" i="2"/>
  <c r="P247" i="2"/>
  <c r="BI241" i="2"/>
  <c r="BH241" i="2"/>
  <c r="BG241" i="2"/>
  <c r="BE241" i="2"/>
  <c r="T241" i="2"/>
  <c r="R241" i="2"/>
  <c r="P241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27" i="2"/>
  <c r="BH227" i="2"/>
  <c r="BG227" i="2"/>
  <c r="BE227" i="2"/>
  <c r="T227" i="2"/>
  <c r="R227" i="2"/>
  <c r="P227" i="2"/>
  <c r="BI220" i="2"/>
  <c r="BH220" i="2"/>
  <c r="BG220" i="2"/>
  <c r="BE220" i="2"/>
  <c r="T220" i="2"/>
  <c r="R220" i="2"/>
  <c r="P220" i="2"/>
  <c r="BI212" i="2"/>
  <c r="BH212" i="2"/>
  <c r="BG212" i="2"/>
  <c r="BE212" i="2"/>
  <c r="T212" i="2"/>
  <c r="R212" i="2"/>
  <c r="P212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3" i="2"/>
  <c r="BH193" i="2"/>
  <c r="BG193" i="2"/>
  <c r="BE193" i="2"/>
  <c r="T193" i="2"/>
  <c r="R193" i="2"/>
  <c r="P193" i="2"/>
  <c r="BI184" i="2"/>
  <c r="BH184" i="2"/>
  <c r="BG184" i="2"/>
  <c r="BE184" i="2"/>
  <c r="T184" i="2"/>
  <c r="R184" i="2"/>
  <c r="P184" i="2"/>
  <c r="BI181" i="2"/>
  <c r="BH181" i="2"/>
  <c r="BG181" i="2"/>
  <c r="BE181" i="2"/>
  <c r="T181" i="2"/>
  <c r="R181" i="2"/>
  <c r="P181" i="2"/>
  <c r="BI172" i="2"/>
  <c r="BH172" i="2"/>
  <c r="BG172" i="2"/>
  <c r="BE172" i="2"/>
  <c r="T172" i="2"/>
  <c r="R172" i="2"/>
  <c r="P172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J134" i="2"/>
  <c r="J133" i="2"/>
  <c r="F131" i="2"/>
  <c r="E129" i="2"/>
  <c r="J94" i="2"/>
  <c r="J93" i="2"/>
  <c r="F91" i="2"/>
  <c r="E89" i="2"/>
  <c r="J20" i="2"/>
  <c r="E20" i="2"/>
  <c r="F134" i="2" s="1"/>
  <c r="J19" i="2"/>
  <c r="J17" i="2"/>
  <c r="E17" i="2"/>
  <c r="F93" i="2" s="1"/>
  <c r="J16" i="2"/>
  <c r="J14" i="2"/>
  <c r="J131" i="2"/>
  <c r="E7" i="2"/>
  <c r="E85" i="2"/>
  <c r="L90" i="1"/>
  <c r="AM90" i="1"/>
  <c r="AM89" i="1"/>
  <c r="L89" i="1"/>
  <c r="AM87" i="1"/>
  <c r="L87" i="1"/>
  <c r="L85" i="1"/>
  <c r="L84" i="1"/>
  <c r="J453" i="2"/>
  <c r="J443" i="2"/>
  <c r="BK429" i="2"/>
  <c r="BK417" i="2"/>
  <c r="BK376" i="2"/>
  <c r="J350" i="2"/>
  <c r="J307" i="2"/>
  <c r="J212" i="2"/>
  <c r="J156" i="2"/>
  <c r="J300" i="2"/>
  <c r="J247" i="2"/>
  <c r="BK164" i="2"/>
  <c r="BK492" i="2"/>
  <c r="BK487" i="2"/>
  <c r="BK472" i="2"/>
  <c r="J464" i="2"/>
  <c r="BK350" i="2"/>
  <c r="J309" i="2"/>
  <c r="J295" i="2"/>
  <c r="J260" i="2"/>
  <c r="BK207" i="2"/>
  <c r="BK158" i="2"/>
  <c r="J501" i="2"/>
  <c r="J323" i="2"/>
  <c r="BK306" i="2"/>
  <c r="BK166" i="2"/>
  <c r="J394" i="2"/>
  <c r="BK359" i="2"/>
  <c r="J347" i="2"/>
  <c r="J306" i="2"/>
  <c r="J241" i="2"/>
  <c r="BK205" i="3"/>
  <c r="J193" i="3"/>
  <c r="J150" i="3"/>
  <c r="BK174" i="3"/>
  <c r="BK158" i="3"/>
  <c r="J189" i="3"/>
  <c r="J202" i="3"/>
  <c r="J175" i="3"/>
  <c r="BK206" i="3"/>
  <c r="J181" i="3"/>
  <c r="BK142" i="3"/>
  <c r="BK167" i="3"/>
  <c r="J192" i="3"/>
  <c r="BK173" i="3"/>
  <c r="BK171" i="3"/>
  <c r="BK148" i="3"/>
  <c r="BK140" i="3"/>
  <c r="J140" i="4"/>
  <c r="BK141" i="4"/>
  <c r="BK144" i="4"/>
  <c r="J129" i="4"/>
  <c r="BK197" i="5"/>
  <c r="J152" i="5"/>
  <c r="BK155" i="5"/>
  <c r="BK221" i="5"/>
  <c r="J153" i="5"/>
  <c r="J223" i="5"/>
  <c r="J179" i="5"/>
  <c r="J241" i="5"/>
  <c r="J156" i="5"/>
  <c r="BK199" i="5"/>
  <c r="BK143" i="5"/>
  <c r="BK235" i="5"/>
  <c r="BK218" i="5"/>
  <c r="J253" i="5"/>
  <c r="J205" i="5"/>
  <c r="BK248" i="5"/>
  <c r="J190" i="5"/>
  <c r="J217" i="5"/>
  <c r="BK158" i="5"/>
  <c r="BK171" i="5"/>
  <c r="J199" i="5"/>
  <c r="J146" i="6"/>
  <c r="J159" i="6"/>
  <c r="BK154" i="6"/>
  <c r="BK149" i="6"/>
  <c r="J161" i="6"/>
  <c r="J213" i="7"/>
  <c r="BK246" i="7"/>
  <c r="BK222" i="7"/>
  <c r="J218" i="7"/>
  <c r="BK204" i="7"/>
  <c r="J201" i="7"/>
  <c r="BK196" i="7"/>
  <c r="BK136" i="8"/>
  <c r="J126" i="8"/>
  <c r="J141" i="8"/>
  <c r="BK144" i="8"/>
  <c r="BK126" i="8"/>
  <c r="BK184" i="2"/>
  <c r="J410" i="2"/>
  <c r="J366" i="2"/>
  <c r="J343" i="2"/>
  <c r="J304" i="2"/>
  <c r="J234" i="2"/>
  <c r="BK199" i="3"/>
  <c r="J165" i="3"/>
  <c r="J200" i="3"/>
  <c r="BK163" i="3"/>
  <c r="J191" i="3"/>
  <c r="BK207" i="3"/>
  <c r="BK188" i="3"/>
  <c r="BK149" i="3"/>
  <c r="J158" i="3"/>
  <c r="BK183" i="3"/>
  <c r="J145" i="3"/>
  <c r="J135" i="3"/>
  <c r="BK164" i="3"/>
  <c r="BK159" i="3"/>
  <c r="BK203" i="3"/>
  <c r="BK184" i="3"/>
  <c r="J164" i="3"/>
  <c r="J152" i="4"/>
  <c r="J142" i="4"/>
  <c r="J138" i="4"/>
  <c r="J132" i="4"/>
  <c r="BK142" i="4"/>
  <c r="BK190" i="5"/>
  <c r="J250" i="5"/>
  <c r="J145" i="5"/>
  <c r="J160" i="5"/>
  <c r="J244" i="5"/>
  <c r="J165" i="5"/>
  <c r="BK214" i="5"/>
  <c r="BK136" i="5"/>
  <c r="BK163" i="5"/>
  <c r="J243" i="5"/>
  <c r="BK219" i="5"/>
  <c r="BK181" i="5"/>
  <c r="BK241" i="5"/>
  <c r="J202" i="5"/>
  <c r="BK232" i="5"/>
  <c r="BK189" i="5"/>
  <c r="BK236" i="5"/>
  <c r="J137" i="5"/>
  <c r="J172" i="5"/>
  <c r="BK250" i="5"/>
  <c r="J178" i="5"/>
  <c r="BK137" i="5"/>
  <c r="J154" i="6"/>
  <c r="J150" i="6"/>
  <c r="BK145" i="6"/>
  <c r="J144" i="6"/>
  <c r="BK152" i="6"/>
  <c r="BK207" i="7"/>
  <c r="BK178" i="7"/>
  <c r="J144" i="7"/>
  <c r="J217" i="7"/>
  <c r="BK181" i="7"/>
  <c r="BK220" i="7"/>
  <c r="J200" i="7"/>
  <c r="BK141" i="8"/>
  <c r="BK137" i="8"/>
  <c r="BK145" i="8"/>
  <c r="J128" i="8"/>
  <c r="J134" i="8"/>
  <c r="BK307" i="2"/>
  <c r="BK282" i="2"/>
  <c r="BK234" i="2"/>
  <c r="BK193" i="2"/>
  <c r="BK143" i="2"/>
  <c r="J336" i="2"/>
  <c r="BK310" i="2"/>
  <c r="J227" i="2"/>
  <c r="BK140" i="2"/>
  <c r="J386" i="2"/>
  <c r="BK356" i="2"/>
  <c r="J320" i="2"/>
  <c r="BK260" i="2"/>
  <c r="AS101" i="1"/>
  <c r="BK181" i="3"/>
  <c r="J154" i="3"/>
  <c r="BK177" i="3"/>
  <c r="J199" i="3"/>
  <c r="J163" i="3"/>
  <c r="BK136" i="3"/>
  <c r="BK154" i="3"/>
  <c r="J147" i="3"/>
  <c r="BK187" i="3"/>
  <c r="J185" i="3"/>
  <c r="BK202" i="3"/>
  <c r="J183" i="3"/>
  <c r="J151" i="3"/>
  <c r="J148" i="4"/>
  <c r="J144" i="4"/>
  <c r="BK135" i="4"/>
  <c r="BK150" i="4"/>
  <c r="J130" i="4"/>
  <c r="BK173" i="5"/>
  <c r="J218" i="5"/>
  <c r="J240" i="5"/>
  <c r="J174" i="5"/>
  <c r="J214" i="5"/>
  <c r="BK178" i="5"/>
  <c r="BK234" i="5"/>
  <c r="J162" i="5"/>
  <c r="BK245" i="5"/>
  <c r="BK144" i="5"/>
  <c r="BK223" i="5"/>
  <c r="J188" i="5"/>
  <c r="J255" i="5"/>
  <c r="J237" i="5"/>
  <c r="J206" i="5"/>
  <c r="J142" i="5"/>
  <c r="J173" i="5"/>
  <c r="J234" i="5"/>
  <c r="J191" i="5"/>
  <c r="J203" i="5"/>
  <c r="BK152" i="5"/>
  <c r="BK231" i="5"/>
  <c r="BK160" i="5"/>
  <c r="BK142" i="6"/>
  <c r="BK155" i="6"/>
  <c r="BK137" i="6"/>
  <c r="J153" i="6"/>
  <c r="J143" i="6"/>
  <c r="J160" i="7"/>
  <c r="J244" i="7"/>
  <c r="BK210" i="7"/>
  <c r="BK223" i="7"/>
  <c r="BK218" i="7"/>
  <c r="BK237" i="7"/>
  <c r="J144" i="8"/>
  <c r="J133" i="8"/>
  <c r="J124" i="8"/>
  <c r="BK453" i="2"/>
  <c r="BK443" i="2"/>
  <c r="J429" i="2"/>
  <c r="BK412" i="2"/>
  <c r="BK374" i="2"/>
  <c r="BK352" i="2"/>
  <c r="J310" i="2"/>
  <c r="J291" i="2"/>
  <c r="J208" i="2"/>
  <c r="J143" i="2"/>
  <c r="J319" i="2"/>
  <c r="BK288" i="2"/>
  <c r="J193" i="2"/>
  <c r="J35" i="2"/>
  <c r="BK162" i="2"/>
  <c r="BK402" i="2"/>
  <c r="BK368" i="2"/>
  <c r="J351" i="2"/>
  <c r="BK272" i="2"/>
  <c r="J158" i="2"/>
  <c r="BK196" i="3"/>
  <c r="J179" i="3"/>
  <c r="J142" i="3"/>
  <c r="J171" i="3"/>
  <c r="J148" i="3"/>
  <c r="BK165" i="3"/>
  <c r="BK201" i="3"/>
  <c r="J161" i="3"/>
  <c r="J207" i="3"/>
  <c r="BK192" i="3"/>
  <c r="BK172" i="3"/>
  <c r="BK180" i="3"/>
  <c r="J140" i="3"/>
  <c r="BK186" i="3"/>
  <c r="BK204" i="3"/>
  <c r="J170" i="3"/>
  <c r="J201" i="3"/>
  <c r="J203" i="3"/>
  <c r="J136" i="3"/>
  <c r="BK138" i="4"/>
  <c r="BK132" i="4"/>
  <c r="J139" i="4"/>
  <c r="BK143" i="4"/>
  <c r="J169" i="5"/>
  <c r="J242" i="5"/>
  <c r="J175" i="5"/>
  <c r="BK167" i="5"/>
  <c r="BK247" i="5"/>
  <c r="J198" i="5"/>
  <c r="J138" i="5"/>
  <c r="BK205" i="5"/>
  <c r="BK254" i="5"/>
  <c r="BK213" i="5"/>
  <c r="BK162" i="5"/>
  <c r="BK229" i="5"/>
  <c r="J189" i="5"/>
  <c r="J252" i="5"/>
  <c r="BK207" i="5"/>
  <c r="J143" i="5"/>
  <c r="BK193" i="5"/>
  <c r="J221" i="5"/>
  <c r="BK242" i="5"/>
  <c r="J177" i="5"/>
  <c r="J140" i="5"/>
  <c r="J210" i="5"/>
  <c r="BK156" i="5"/>
  <c r="BK157" i="6"/>
  <c r="J152" i="6"/>
  <c r="BK156" i="6"/>
  <c r="J147" i="6"/>
  <c r="BK143" i="6"/>
  <c r="BK161" i="7"/>
  <c r="J170" i="7"/>
  <c r="BK187" i="7"/>
  <c r="BK144" i="7"/>
  <c r="J215" i="7"/>
  <c r="BK217" i="7"/>
  <c r="J237" i="7"/>
  <c r="J139" i="7"/>
  <c r="J145" i="8"/>
  <c r="BK140" i="8"/>
  <c r="BK142" i="8"/>
  <c r="BK132" i="8"/>
  <c r="J135" i="8"/>
  <c r="BK449" i="2"/>
  <c r="BK437" i="2"/>
  <c r="BK419" i="2"/>
  <c r="J368" i="2"/>
  <c r="BK351" i="2"/>
  <c r="BK324" i="2"/>
  <c r="BK297" i="2"/>
  <c r="BK203" i="2"/>
  <c r="BK343" i="2"/>
  <c r="BK259" i="2"/>
  <c r="J162" i="2"/>
  <c r="BK481" i="2"/>
  <c r="J472" i="2"/>
  <c r="BK456" i="2"/>
  <c r="J321" i="2"/>
  <c r="BK303" i="2"/>
  <c r="J285" i="2"/>
  <c r="BK241" i="2"/>
  <c r="J203" i="2"/>
  <c r="J164" i="2"/>
  <c r="AS95" i="1"/>
  <c r="BK208" i="2"/>
  <c r="J419" i="2"/>
  <c r="J376" i="2"/>
  <c r="J352" i="2"/>
  <c r="BK321" i="2"/>
  <c r="BK285" i="2"/>
  <c r="J184" i="2"/>
  <c r="BK197" i="3"/>
  <c r="J182" i="3"/>
  <c r="BK135" i="3"/>
  <c r="J167" i="3"/>
  <c r="J190" i="3"/>
  <c r="J152" i="3"/>
  <c r="BK193" i="3"/>
  <c r="J162" i="3"/>
  <c r="J160" i="3"/>
  <c r="BK155" i="3"/>
  <c r="J168" i="3"/>
  <c r="J188" i="3"/>
  <c r="BK147" i="3"/>
  <c r="J155" i="3"/>
  <c r="J149" i="3"/>
  <c r="J172" i="3"/>
  <c r="BK128" i="4"/>
  <c r="BK131" i="4"/>
  <c r="J145" i="4"/>
  <c r="BK148" i="4"/>
  <c r="BK175" i="5"/>
  <c r="BK217" i="5"/>
  <c r="J225" i="5"/>
  <c r="BK165" i="5"/>
  <c r="BK139" i="5"/>
  <c r="BK187" i="5"/>
  <c r="BK148" i="5"/>
  <c r="BK186" i="5"/>
  <c r="BK198" i="5"/>
  <c r="BK154" i="5"/>
  <c r="J207" i="5"/>
  <c r="J254" i="5"/>
  <c r="BK226" i="5"/>
  <c r="J168" i="5"/>
  <c r="BK182" i="5"/>
  <c r="J235" i="5"/>
  <c r="J155" i="5"/>
  <c r="BK188" i="5"/>
  <c r="BK161" i="5"/>
  <c r="J224" i="5"/>
  <c r="BK166" i="5"/>
  <c r="BK133" i="6"/>
  <c r="J157" i="6"/>
  <c r="BK147" i="6"/>
  <c r="BK150" i="6"/>
  <c r="J141" i="6"/>
  <c r="BK144" i="6"/>
  <c r="J246" i="7"/>
  <c r="BK135" i="7"/>
  <c r="BK182" i="7"/>
  <c r="BK167" i="7"/>
  <c r="BK231" i="7"/>
  <c r="BK200" i="7"/>
  <c r="J135" i="7"/>
  <c r="J136" i="8"/>
  <c r="J132" i="8"/>
  <c r="J455" i="2"/>
  <c r="BK445" i="2"/>
  <c r="BK435" i="2"/>
  <c r="J427" i="2"/>
  <c r="BK394" i="2"/>
  <c r="J359" i="2"/>
  <c r="BK338" i="2"/>
  <c r="J299" i="2"/>
  <c r="J166" i="2"/>
  <c r="J134" i="3"/>
  <c r="J206" i="3"/>
  <c r="BK182" i="3"/>
  <c r="BK161" i="3"/>
  <c r="BK185" i="3"/>
  <c r="BK210" i="3"/>
  <c r="J141" i="3"/>
  <c r="BK145" i="3"/>
  <c r="BK152" i="3"/>
  <c r="BK157" i="3"/>
  <c r="J169" i="3"/>
  <c r="BK138" i="3"/>
  <c r="BK146" i="4"/>
  <c r="BK140" i="4"/>
  <c r="J143" i="4"/>
  <c r="J135" i="4"/>
  <c r="J196" i="5"/>
  <c r="BK230" i="5"/>
  <c r="J135" i="5"/>
  <c r="BK179" i="5"/>
  <c r="BK138" i="5"/>
  <c r="J201" i="5"/>
  <c r="BK149" i="5"/>
  <c r="J231" i="5"/>
  <c r="BK255" i="5"/>
  <c r="J187" i="5"/>
  <c r="BK244" i="5"/>
  <c r="J220" i="5"/>
  <c r="BK135" i="5"/>
  <c r="BK212" i="5"/>
  <c r="J180" i="5"/>
  <c r="J215" i="5"/>
  <c r="J247" i="5"/>
  <c r="BK194" i="5"/>
  <c r="J194" i="5"/>
  <c r="BK145" i="5"/>
  <c r="BK185" i="5"/>
  <c r="BK142" i="5"/>
  <c r="BK148" i="6"/>
  <c r="J149" i="6"/>
  <c r="BK140" i="6"/>
  <c r="J140" i="6"/>
  <c r="BK134" i="6"/>
  <c r="J210" i="7"/>
  <c r="J154" i="7"/>
  <c r="J248" i="7"/>
  <c r="BK148" i="7"/>
  <c r="BK229" i="7"/>
  <c r="J223" i="7"/>
  <c r="J207" i="7"/>
  <c r="J146" i="8"/>
  <c r="BK138" i="8"/>
  <c r="J125" i="8"/>
  <c r="J129" i="8"/>
  <c r="J139" i="8"/>
  <c r="BK133" i="8"/>
  <c r="BK129" i="8"/>
  <c r="BK451" i="2"/>
  <c r="J445" i="2"/>
  <c r="J435" i="2"/>
  <c r="BK410" i="2"/>
  <c r="BK366" i="2"/>
  <c r="BK347" i="2"/>
  <c r="J280" i="2"/>
  <c r="J168" i="2"/>
  <c r="BK495" i="2"/>
  <c r="J282" i="2"/>
  <c r="BK220" i="2"/>
  <c r="BK501" i="2"/>
  <c r="J487" i="2"/>
  <c r="BK473" i="2"/>
  <c r="J466" i="2"/>
  <c r="BK455" i="2"/>
  <c r="BK315" i="2"/>
  <c r="BK294" i="2"/>
  <c r="BK247" i="2"/>
  <c r="BK212" i="2"/>
  <c r="J181" i="2"/>
  <c r="J146" i="2"/>
  <c r="J495" i="2"/>
  <c r="BK330" i="2"/>
  <c r="J303" i="2"/>
  <c r="J207" i="2"/>
  <c r="J417" i="2"/>
  <c r="BK362" i="2"/>
  <c r="J338" i="2"/>
  <c r="BK291" i="2"/>
  <c r="BK199" i="2"/>
  <c r="BK194" i="3"/>
  <c r="BK169" i="3"/>
  <c r="J210" i="3"/>
  <c r="BK168" i="3"/>
  <c r="J197" i="3"/>
  <c r="BK162" i="3"/>
  <c r="BK200" i="3"/>
  <c r="BK170" i="3"/>
  <c r="BK134" i="3"/>
  <c r="J157" i="3"/>
  <c r="J177" i="3"/>
  <c r="J186" i="3"/>
  <c r="J159" i="3"/>
  <c r="J174" i="3"/>
  <c r="BK190" i="3"/>
  <c r="J180" i="3"/>
  <c r="J184" i="3"/>
  <c r="J196" i="3"/>
  <c r="J166" i="3"/>
  <c r="J150" i="4"/>
  <c r="BK136" i="4"/>
  <c r="BK152" i="4"/>
  <c r="J128" i="4"/>
  <c r="BK216" i="5"/>
  <c r="J164" i="5"/>
  <c r="J226" i="5"/>
  <c r="J146" i="5"/>
  <c r="J233" i="5"/>
  <c r="J163" i="5"/>
  <c r="J222" i="5"/>
  <c r="BK164" i="5"/>
  <c r="BK202" i="5"/>
  <c r="J246" i="5"/>
  <c r="J166" i="5"/>
  <c r="BK249" i="5"/>
  <c r="BK224" i="5"/>
  <c r="J186" i="5"/>
  <c r="BK227" i="5"/>
  <c r="BK191" i="5"/>
  <c r="J227" i="5"/>
  <c r="BK153" i="5"/>
  <c r="BK195" i="5"/>
  <c r="J229" i="5"/>
  <c r="J167" i="5"/>
  <c r="BK252" i="5"/>
  <c r="BK208" i="5"/>
  <c r="BK140" i="5"/>
  <c r="J156" i="6"/>
  <c r="BK141" i="6"/>
  <c r="J133" i="6"/>
  <c r="J145" i="6"/>
  <c r="J142" i="6"/>
  <c r="BK192" i="7"/>
  <c r="J181" i="7"/>
  <c r="J220" i="7"/>
  <c r="J196" i="7"/>
  <c r="J161" i="7"/>
  <c r="BK203" i="7"/>
  <c r="BK213" i="7"/>
  <c r="J178" i="7"/>
  <c r="BK135" i="8"/>
  <c r="BK124" i="8"/>
  <c r="J142" i="8"/>
  <c r="BK143" i="8"/>
  <c r="J451" i="2"/>
  <c r="J441" i="2"/>
  <c r="BK427" i="2"/>
  <c r="BK386" i="2"/>
  <c r="J356" i="2"/>
  <c r="BK323" i="2"/>
  <c r="BK253" i="2"/>
  <c r="BK181" i="2"/>
  <c r="BK496" i="2"/>
  <c r="J297" i="2"/>
  <c r="BK168" i="2"/>
  <c r="J500" i="2"/>
  <c r="BK490" i="2"/>
  <c r="J473" i="2"/>
  <c r="BK464" i="2"/>
  <c r="J456" i="2"/>
  <c r="BK319" i="2"/>
  <c r="BK299" i="2"/>
  <c r="J272" i="2"/>
  <c r="BK235" i="2"/>
  <c r="J199" i="2"/>
  <c r="BK156" i="2"/>
  <c r="J345" i="2"/>
  <c r="BK320" i="2"/>
  <c r="J235" i="2"/>
  <c r="J490" i="2"/>
  <c r="BK384" i="2"/>
  <c r="J330" i="2"/>
  <c r="BK309" i="2"/>
  <c r="J265" i="2"/>
  <c r="J204" i="3"/>
  <c r="BK189" i="3"/>
  <c r="BK151" i="3"/>
  <c r="BK195" i="3"/>
  <c r="J143" i="3"/>
  <c r="J176" i="3"/>
  <c r="J205" i="3"/>
  <c r="J187" i="3"/>
  <c r="BK141" i="3"/>
  <c r="BK191" i="3"/>
  <c r="BK143" i="3"/>
  <c r="BK160" i="3"/>
  <c r="J194" i="3"/>
  <c r="BK153" i="3"/>
  <c r="J173" i="3"/>
  <c r="BK150" i="3"/>
  <c r="BK145" i="4"/>
  <c r="J131" i="4"/>
  <c r="J133" i="4"/>
  <c r="J146" i="4"/>
  <c r="BK133" i="4"/>
  <c r="BK183" i="5"/>
  <c r="J149" i="5"/>
  <c r="BK206" i="5"/>
  <c r="J184" i="5"/>
  <c r="J147" i="5"/>
  <c r="J208" i="5"/>
  <c r="BK150" i="5"/>
  <c r="J213" i="5"/>
  <c r="BK253" i="5"/>
  <c r="BK196" i="5"/>
  <c r="J148" i="5"/>
  <c r="BK240" i="5"/>
  <c r="BK215" i="5"/>
  <c r="J144" i="5"/>
  <c r="BK220" i="5"/>
  <c r="BK157" i="5"/>
  <c r="BK172" i="5"/>
  <c r="BK210" i="5"/>
  <c r="BK239" i="5"/>
  <c r="BK168" i="5"/>
  <c r="J139" i="5"/>
  <c r="BK169" i="5"/>
  <c r="J148" i="6"/>
  <c r="J134" i="6"/>
  <c r="BK139" i="6"/>
  <c r="BK161" i="6"/>
  <c r="J139" i="6"/>
  <c r="BK170" i="7"/>
  <c r="J167" i="7"/>
  <c r="BK244" i="7"/>
  <c r="BK205" i="7"/>
  <c r="J205" i="7"/>
  <c r="J187" i="7"/>
  <c r="BK154" i="7"/>
  <c r="BK128" i="8"/>
  <c r="BK146" i="8"/>
  <c r="BK147" i="8"/>
  <c r="J130" i="8"/>
  <c r="J137" i="8"/>
  <c r="BK493" i="2"/>
  <c r="J449" i="2"/>
  <c r="J437" i="2"/>
  <c r="BK425" i="2"/>
  <c r="J384" i="2"/>
  <c r="J348" i="2"/>
  <c r="BK300" i="2"/>
  <c r="BK227" i="2"/>
  <c r="F37" i="2"/>
  <c r="BK179" i="3"/>
  <c r="J208" i="3"/>
  <c r="J195" i="3"/>
  <c r="J138" i="3"/>
  <c r="J153" i="3"/>
  <c r="BK176" i="3"/>
  <c r="BK175" i="3"/>
  <c r="BK166" i="3"/>
  <c r="BK208" i="3"/>
  <c r="J147" i="4"/>
  <c r="J136" i="4"/>
  <c r="BK139" i="4"/>
  <c r="J141" i="4"/>
  <c r="BK130" i="4"/>
  <c r="BK129" i="4"/>
  <c r="J161" i="5"/>
  <c r="BK174" i="5"/>
  <c r="BK237" i="5"/>
  <c r="J158" i="5"/>
  <c r="BK246" i="5"/>
  <c r="J183" i="5"/>
  <c r="BK141" i="5"/>
  <c r="J171" i="5"/>
  <c r="J248" i="5"/>
  <c r="J195" i="5"/>
  <c r="J245" i="5"/>
  <c r="J182" i="5"/>
  <c r="J249" i="5"/>
  <c r="BK203" i="5"/>
  <c r="J239" i="5"/>
  <c r="J181" i="5"/>
  <c r="J219" i="5"/>
  <c r="J236" i="5"/>
  <c r="BK147" i="5"/>
  <c r="BK201" i="5"/>
  <c r="BK159" i="6"/>
  <c r="J131" i="6"/>
  <c r="BK131" i="6"/>
  <c r="J135" i="6"/>
  <c r="BK135" i="6"/>
  <c r="J231" i="7"/>
  <c r="J192" i="7"/>
  <c r="J148" i="7"/>
  <c r="BK215" i="7"/>
  <c r="BK139" i="7"/>
  <c r="J203" i="7"/>
  <c r="J239" i="7"/>
  <c r="BK160" i="7"/>
  <c r="J147" i="8"/>
  <c r="BK131" i="8"/>
  <c r="J140" i="8"/>
  <c r="BK139" i="8"/>
  <c r="BK125" i="8"/>
  <c r="J493" i="2"/>
  <c r="BK441" i="2"/>
  <c r="J425" i="2"/>
  <c r="J402" i="2"/>
  <c r="J362" i="2"/>
  <c r="BK345" i="2"/>
  <c r="J294" i="2"/>
  <c r="BK172" i="2"/>
  <c r="J140" i="2"/>
  <c r="J315" i="2"/>
  <c r="BK280" i="2"/>
  <c r="J496" i="2"/>
  <c r="J492" i="2"/>
  <c r="J481" i="2"/>
  <c r="BK466" i="2"/>
  <c r="BK348" i="2"/>
  <c r="BK304" i="2"/>
  <c r="J288" i="2"/>
  <c r="BK265" i="2"/>
  <c r="J220" i="2"/>
  <c r="J172" i="2"/>
  <c r="BK500" i="2"/>
  <c r="J324" i="2"/>
  <c r="J259" i="2"/>
  <c r="BK146" i="2"/>
  <c r="J412" i="2"/>
  <c r="J374" i="2"/>
  <c r="BK336" i="2"/>
  <c r="BK295" i="2"/>
  <c r="J253" i="2"/>
  <c r="F38" i="2"/>
  <c r="BK147" i="4"/>
  <c r="J193" i="5"/>
  <c r="BK222" i="5"/>
  <c r="BK243" i="5"/>
  <c r="BK180" i="5"/>
  <c r="J157" i="5"/>
  <c r="BK211" i="5"/>
  <c r="BK177" i="5"/>
  <c r="J232" i="5"/>
  <c r="J154" i="5"/>
  <c r="J197" i="5"/>
  <c r="J136" i="5"/>
  <c r="J230" i="5"/>
  <c r="J211" i="5"/>
  <c r="J141" i="5"/>
  <c r="BK225" i="5"/>
  <c r="BK146" i="5"/>
  <c r="J185" i="5"/>
  <c r="BK233" i="5"/>
  <c r="BK184" i="5"/>
  <c r="J216" i="5"/>
  <c r="J150" i="5"/>
  <c r="J212" i="5"/>
  <c r="J155" i="6"/>
  <c r="J132" i="6"/>
  <c r="BK153" i="6"/>
  <c r="BK132" i="6"/>
  <c r="BK146" i="6"/>
  <c r="J137" i="6"/>
  <c r="J222" i="7"/>
  <c r="J182" i="7"/>
  <c r="BK248" i="7"/>
  <c r="BK239" i="7"/>
  <c r="J204" i="7"/>
  <c r="J229" i="7"/>
  <c r="BK201" i="7"/>
  <c r="J138" i="8"/>
  <c r="BK134" i="8"/>
  <c r="J131" i="8"/>
  <c r="BK130" i="8"/>
  <c r="J127" i="8"/>
  <c r="J143" i="8"/>
  <c r="BK127" i="8"/>
  <c r="R139" i="2" l="1"/>
  <c r="P264" i="2"/>
  <c r="P361" i="2"/>
  <c r="T452" i="2"/>
  <c r="T139" i="3"/>
  <c r="BK178" i="3"/>
  <c r="J178" i="3"/>
  <c r="J106" i="3" s="1"/>
  <c r="R137" i="4"/>
  <c r="P159" i="5"/>
  <c r="BK192" i="5"/>
  <c r="J192" i="5" s="1"/>
  <c r="J104" i="5" s="1"/>
  <c r="BK238" i="5"/>
  <c r="J238" i="5"/>
  <c r="J109" i="5" s="1"/>
  <c r="R151" i="6"/>
  <c r="BK240" i="2"/>
  <c r="J240" i="2"/>
  <c r="J102" i="2" s="1"/>
  <c r="T264" i="2"/>
  <c r="T281" i="2"/>
  <c r="R293" i="2"/>
  <c r="R452" i="2"/>
  <c r="R133" i="3"/>
  <c r="R139" i="3"/>
  <c r="T146" i="3"/>
  <c r="P178" i="3"/>
  <c r="BK137" i="4"/>
  <c r="J137" i="4"/>
  <c r="J101" i="4"/>
  <c r="T151" i="5"/>
  <c r="T170" i="5"/>
  <c r="T200" i="5"/>
  <c r="R228" i="5"/>
  <c r="T251" i="5"/>
  <c r="P138" i="6"/>
  <c r="BK159" i="5"/>
  <c r="J159" i="5"/>
  <c r="J101" i="5" s="1"/>
  <c r="T192" i="5"/>
  <c r="T204" i="5"/>
  <c r="BK228" i="5"/>
  <c r="J228" i="5" s="1"/>
  <c r="J108" i="5" s="1"/>
  <c r="R251" i="5"/>
  <c r="T138" i="6"/>
  <c r="T134" i="7"/>
  <c r="T177" i="7"/>
  <c r="R209" i="7"/>
  <c r="BK249" i="7"/>
  <c r="J249" i="7" s="1"/>
  <c r="J110" i="7" s="1"/>
  <c r="P139" i="2"/>
  <c r="T240" i="2"/>
  <c r="BK361" i="2"/>
  <c r="J361" i="2" s="1"/>
  <c r="J109" i="2" s="1"/>
  <c r="P444" i="2"/>
  <c r="R489" i="2"/>
  <c r="R488" i="2" s="1"/>
  <c r="P133" i="3"/>
  <c r="BK156" i="3"/>
  <c r="J156" i="3" s="1"/>
  <c r="J105" i="3" s="1"/>
  <c r="R198" i="3"/>
  <c r="T127" i="4"/>
  <c r="P176" i="5"/>
  <c r="R204" i="5"/>
  <c r="P228" i="5"/>
  <c r="P130" i="6"/>
  <c r="BK162" i="6"/>
  <c r="J162" i="6" s="1"/>
  <c r="J106" i="6" s="1"/>
  <c r="BK139" i="2"/>
  <c r="J139" i="2" s="1"/>
  <c r="J100" i="2" s="1"/>
  <c r="BK264" i="2"/>
  <c r="J264" i="2"/>
  <c r="J103" i="2" s="1"/>
  <c r="R361" i="2"/>
  <c r="BK444" i="2"/>
  <c r="J444" i="2"/>
  <c r="J111" i="2" s="1"/>
  <c r="P489" i="2"/>
  <c r="P488" i="2"/>
  <c r="P146" i="3"/>
  <c r="BK198" i="3"/>
  <c r="J198" i="3" s="1"/>
  <c r="J107" i="3" s="1"/>
  <c r="T134" i="4"/>
  <c r="P134" i="5"/>
  <c r="T159" i="5"/>
  <c r="P209" i="5"/>
  <c r="BK256" i="5"/>
  <c r="J256" i="5" s="1"/>
  <c r="J111" i="5" s="1"/>
  <c r="P151" i="6"/>
  <c r="BK180" i="2"/>
  <c r="J180" i="2" s="1"/>
  <c r="J101" i="2" s="1"/>
  <c r="P296" i="2"/>
  <c r="BK428" i="2"/>
  <c r="J428" i="2" s="1"/>
  <c r="J110" i="2" s="1"/>
  <c r="BK502" i="2"/>
  <c r="J502" i="2"/>
  <c r="J115" i="2" s="1"/>
  <c r="BK127" i="4"/>
  <c r="R134" i="4"/>
  <c r="R134" i="5"/>
  <c r="T176" i="5"/>
  <c r="BK204" i="5"/>
  <c r="J204" i="5"/>
  <c r="J106" i="5"/>
  <c r="T228" i="5"/>
  <c r="R138" i="6"/>
  <c r="P240" i="2"/>
  <c r="P281" i="2"/>
  <c r="T361" i="2"/>
  <c r="T444" i="2"/>
  <c r="R156" i="3"/>
  <c r="T198" i="3"/>
  <c r="P127" i="4"/>
  <c r="BK153" i="4"/>
  <c r="J153" i="4"/>
  <c r="J104" i="4"/>
  <c r="T134" i="5"/>
  <c r="BK176" i="5"/>
  <c r="J176" i="5"/>
  <c r="J103" i="5"/>
  <c r="P200" i="5"/>
  <c r="P238" i="5"/>
  <c r="BK130" i="6"/>
  <c r="J130" i="6"/>
  <c r="J100" i="6" s="1"/>
  <c r="T151" i="6"/>
  <c r="BK134" i="7"/>
  <c r="J134" i="7"/>
  <c r="J100" i="7" s="1"/>
  <c r="BK209" i="7"/>
  <c r="T209" i="7"/>
  <c r="T238" i="7"/>
  <c r="T180" i="2"/>
  <c r="R264" i="2"/>
  <c r="BK293" i="2"/>
  <c r="J293" i="2"/>
  <c r="J105" i="2" s="1"/>
  <c r="T293" i="2"/>
  <c r="P428" i="2"/>
  <c r="R444" i="2"/>
  <c r="P151" i="5"/>
  <c r="BK170" i="5"/>
  <c r="J170" i="5"/>
  <c r="J102" i="5"/>
  <c r="R192" i="5"/>
  <c r="R209" i="5"/>
  <c r="P251" i="5"/>
  <c r="P134" i="7"/>
  <c r="P133" i="7" s="1"/>
  <c r="P177" i="7"/>
  <c r="BK219" i="7"/>
  <c r="J219" i="7"/>
  <c r="J107" i="7" s="1"/>
  <c r="BK238" i="7"/>
  <c r="J238" i="7"/>
  <c r="J108" i="7"/>
  <c r="BK123" i="8"/>
  <c r="R240" i="2"/>
  <c r="BK281" i="2"/>
  <c r="J281" i="2"/>
  <c r="J104" i="2" s="1"/>
  <c r="R281" i="2"/>
  <c r="P293" i="2"/>
  <c r="BK452" i="2"/>
  <c r="J452" i="2" s="1"/>
  <c r="J112" i="2" s="1"/>
  <c r="BK133" i="3"/>
  <c r="J133" i="3"/>
  <c r="J100" i="3" s="1"/>
  <c r="P139" i="3"/>
  <c r="R146" i="3"/>
  <c r="T178" i="3"/>
  <c r="P137" i="4"/>
  <c r="R159" i="5"/>
  <c r="P192" i="5"/>
  <c r="BK209" i="5"/>
  <c r="J209" i="5" s="1"/>
  <c r="J107" i="5" s="1"/>
  <c r="BK251" i="5"/>
  <c r="J251" i="5"/>
  <c r="J110" i="5" s="1"/>
  <c r="R130" i="6"/>
  <c r="R129" i="6"/>
  <c r="R128" i="6"/>
  <c r="R134" i="7"/>
  <c r="BK177" i="7"/>
  <c r="J177" i="7"/>
  <c r="J103" i="7"/>
  <c r="P219" i="7"/>
  <c r="R238" i="7"/>
  <c r="P123" i="8"/>
  <c r="P122" i="8"/>
  <c r="AU103" i="1" s="1"/>
  <c r="P180" i="2"/>
  <c r="R296" i="2"/>
  <c r="R428" i="2"/>
  <c r="T489" i="2"/>
  <c r="T488" i="2" s="1"/>
  <c r="T133" i="3"/>
  <c r="BK146" i="3"/>
  <c r="J146" i="3" s="1"/>
  <c r="J104" i="3" s="1"/>
  <c r="R178" i="3"/>
  <c r="T137" i="4"/>
  <c r="BK151" i="5"/>
  <c r="J151" i="5" s="1"/>
  <c r="J100" i="5" s="1"/>
  <c r="R170" i="5"/>
  <c r="BK200" i="5"/>
  <c r="J200" i="5" s="1"/>
  <c r="J105" i="5" s="1"/>
  <c r="R238" i="5"/>
  <c r="BK138" i="6"/>
  <c r="J138" i="6" s="1"/>
  <c r="J102" i="6" s="1"/>
  <c r="R123" i="8"/>
  <c r="R122" i="8" s="1"/>
  <c r="T139" i="2"/>
  <c r="BK296" i="2"/>
  <c r="J296" i="2" s="1"/>
  <c r="J106" i="2" s="1"/>
  <c r="T428" i="2"/>
  <c r="BK489" i="2"/>
  <c r="J489" i="2"/>
  <c r="J114" i="2" s="1"/>
  <c r="P156" i="3"/>
  <c r="P132" i="3"/>
  <c r="P131" i="3"/>
  <c r="AU97" i="1" s="1"/>
  <c r="P198" i="3"/>
  <c r="BK134" i="4"/>
  <c r="J134" i="4" s="1"/>
  <c r="J100" i="4" s="1"/>
  <c r="R151" i="5"/>
  <c r="P170" i="5"/>
  <c r="P204" i="5"/>
  <c r="T238" i="5"/>
  <c r="T130" i="6"/>
  <c r="T129" i="6"/>
  <c r="T128" i="6" s="1"/>
  <c r="R219" i="7"/>
  <c r="P238" i="7"/>
  <c r="T123" i="8"/>
  <c r="T122" i="8" s="1"/>
  <c r="R180" i="2"/>
  <c r="R138" i="2" s="1"/>
  <c r="T296" i="2"/>
  <c r="P452" i="2"/>
  <c r="BK139" i="3"/>
  <c r="J139" i="3" s="1"/>
  <c r="J102" i="3" s="1"/>
  <c r="T156" i="3"/>
  <c r="BK211" i="3"/>
  <c r="J211" i="3" s="1"/>
  <c r="J109" i="3" s="1"/>
  <c r="R127" i="4"/>
  <c r="R126" i="4" s="1"/>
  <c r="P134" i="4"/>
  <c r="BK134" i="5"/>
  <c r="J134" i="5" s="1"/>
  <c r="J99" i="5" s="1"/>
  <c r="R176" i="5"/>
  <c r="R200" i="5"/>
  <c r="T209" i="5"/>
  <c r="BK151" i="6"/>
  <c r="J151" i="6" s="1"/>
  <c r="J103" i="6" s="1"/>
  <c r="R177" i="7"/>
  <c r="P209" i="7"/>
  <c r="P208" i="7" s="1"/>
  <c r="T219" i="7"/>
  <c r="BK148" i="8"/>
  <c r="J148" i="8" s="1"/>
  <c r="J100" i="8" s="1"/>
  <c r="BK144" i="3"/>
  <c r="J144" i="3" s="1"/>
  <c r="J103" i="3" s="1"/>
  <c r="BK209" i="3"/>
  <c r="J209" i="3"/>
  <c r="J108" i="3" s="1"/>
  <c r="BK158" i="6"/>
  <c r="J158" i="6" s="1"/>
  <c r="J104" i="6" s="1"/>
  <c r="BK160" i="6"/>
  <c r="J160" i="6" s="1"/>
  <c r="J105" i="6" s="1"/>
  <c r="BK149" i="4"/>
  <c r="J149" i="4" s="1"/>
  <c r="J102" i="4" s="1"/>
  <c r="BK151" i="4"/>
  <c r="J151" i="4"/>
  <c r="J103" i="4" s="1"/>
  <c r="BK137" i="3"/>
  <c r="J137" i="3" s="1"/>
  <c r="J101" i="3" s="1"/>
  <c r="BK169" i="7"/>
  <c r="J169" i="7" s="1"/>
  <c r="J102" i="7" s="1"/>
  <c r="BK247" i="7"/>
  <c r="J247" i="7" s="1"/>
  <c r="J109" i="7" s="1"/>
  <c r="BK358" i="2"/>
  <c r="J358" i="2"/>
  <c r="J107" i="2" s="1"/>
  <c r="BK206" i="7"/>
  <c r="J206" i="7" s="1"/>
  <c r="J104" i="7" s="1"/>
  <c r="BK136" i="6"/>
  <c r="J136" i="6" s="1"/>
  <c r="J101" i="6" s="1"/>
  <c r="BK166" i="7"/>
  <c r="J166" i="7" s="1"/>
  <c r="J101" i="7" s="1"/>
  <c r="BF128" i="8"/>
  <c r="J94" i="8"/>
  <c r="BF125" i="8"/>
  <c r="BF132" i="8"/>
  <c r="BF141" i="8"/>
  <c r="BF145" i="8"/>
  <c r="F93" i="8"/>
  <c r="BF124" i="8"/>
  <c r="BF126" i="8"/>
  <c r="BF129" i="8"/>
  <c r="BF130" i="8"/>
  <c r="BF137" i="8"/>
  <c r="BF144" i="8"/>
  <c r="BF146" i="8"/>
  <c r="BF134" i="8"/>
  <c r="BF140" i="8"/>
  <c r="J209" i="7"/>
  <c r="J106" i="7"/>
  <c r="J91" i="8"/>
  <c r="J118" i="8"/>
  <c r="BF136" i="8"/>
  <c r="BF147" i="8"/>
  <c r="BK133" i="7"/>
  <c r="BF135" i="8"/>
  <c r="BF138" i="8"/>
  <c r="BF133" i="8"/>
  <c r="E110" i="8"/>
  <c r="BF131" i="8"/>
  <c r="BF139" i="8"/>
  <c r="BF143" i="8"/>
  <c r="F119" i="8"/>
  <c r="BF127" i="8"/>
  <c r="BF142" i="8"/>
  <c r="BF210" i="7"/>
  <c r="E85" i="7"/>
  <c r="BF139" i="7"/>
  <c r="BF244" i="7"/>
  <c r="F93" i="7"/>
  <c r="BF144" i="7"/>
  <c r="BF170" i="7"/>
  <c r="BK129" i="6"/>
  <c r="BK128" i="6"/>
  <c r="J128" i="6" s="1"/>
  <c r="J98" i="6" s="1"/>
  <c r="BF160" i="7"/>
  <c r="BF207" i="7"/>
  <c r="BF213" i="7"/>
  <c r="BF222" i="7"/>
  <c r="BF182" i="7"/>
  <c r="BF187" i="7"/>
  <c r="BF218" i="7"/>
  <c r="BF220" i="7"/>
  <c r="BF181" i="7"/>
  <c r="BF154" i="7"/>
  <c r="BF205" i="7"/>
  <c r="BF246" i="7"/>
  <c r="F94" i="7"/>
  <c r="BF148" i="7"/>
  <c r="BF167" i="7"/>
  <c r="BF239" i="7"/>
  <c r="BF135" i="7"/>
  <c r="BF200" i="7"/>
  <c r="J126" i="7"/>
  <c r="BF161" i="7"/>
  <c r="BF192" i="7"/>
  <c r="BF196" i="7"/>
  <c r="BF201" i="7"/>
  <c r="BF229" i="7"/>
  <c r="BF215" i="7"/>
  <c r="BF217" i="7"/>
  <c r="BF231" i="7"/>
  <c r="BF248" i="7"/>
  <c r="BF178" i="7"/>
  <c r="BF203" i="7"/>
  <c r="BF204" i="7"/>
  <c r="BF223" i="7"/>
  <c r="BF237" i="7"/>
  <c r="J94" i="6"/>
  <c r="BF131" i="6"/>
  <c r="BF145" i="6"/>
  <c r="BF147" i="6"/>
  <c r="F125" i="6"/>
  <c r="BF150" i="6"/>
  <c r="J91" i="6"/>
  <c r="BF133" i="6"/>
  <c r="BF140" i="6"/>
  <c r="BF148" i="6"/>
  <c r="BF157" i="6"/>
  <c r="BF159" i="6"/>
  <c r="E85" i="6"/>
  <c r="J124" i="6"/>
  <c r="BF156" i="6"/>
  <c r="BK133" i="5"/>
  <c r="J133" i="5"/>
  <c r="J98" i="5"/>
  <c r="BF142" i="6"/>
  <c r="BF149" i="6"/>
  <c r="BF154" i="6"/>
  <c r="BF141" i="6"/>
  <c r="BF143" i="6"/>
  <c r="F93" i="6"/>
  <c r="BF161" i="6"/>
  <c r="BF137" i="6"/>
  <c r="BF144" i="6"/>
  <c r="BF146" i="6"/>
  <c r="BF153" i="6"/>
  <c r="BF155" i="6"/>
  <c r="BF135" i="6"/>
  <c r="BF139" i="6"/>
  <c r="BF132" i="6"/>
  <c r="BF134" i="6"/>
  <c r="BF152" i="6"/>
  <c r="BF173" i="5"/>
  <c r="BF186" i="5"/>
  <c r="BF188" i="5"/>
  <c r="BF214" i="5"/>
  <c r="BF221" i="5"/>
  <c r="BF229" i="5"/>
  <c r="BF233" i="5"/>
  <c r="BF242" i="5"/>
  <c r="BF245" i="5"/>
  <c r="BF249" i="5"/>
  <c r="BF255" i="5"/>
  <c r="F94" i="5"/>
  <c r="BF155" i="5"/>
  <c r="BF169" i="5"/>
  <c r="BF189" i="5"/>
  <c r="BF191" i="5"/>
  <c r="BF195" i="5"/>
  <c r="BF196" i="5"/>
  <c r="BF206" i="5"/>
  <c r="BF234" i="5"/>
  <c r="BF250" i="5"/>
  <c r="F93" i="5"/>
  <c r="BF138" i="5"/>
  <c r="BF139" i="5"/>
  <c r="BF148" i="5"/>
  <c r="BF152" i="5"/>
  <c r="BF162" i="5"/>
  <c r="BF166" i="5"/>
  <c r="BF205" i="5"/>
  <c r="BF211" i="5"/>
  <c r="BF240" i="5"/>
  <c r="J127" i="4"/>
  <c r="J99" i="4" s="1"/>
  <c r="J94" i="5"/>
  <c r="BF144" i="5"/>
  <c r="BF179" i="5"/>
  <c r="BF219" i="5"/>
  <c r="BF222" i="5"/>
  <c r="BF224" i="5"/>
  <c r="BF135" i="5"/>
  <c r="BF147" i="5"/>
  <c r="BF181" i="5"/>
  <c r="BF187" i="5"/>
  <c r="BF193" i="5"/>
  <c r="BF199" i="5"/>
  <c r="BF231" i="5"/>
  <c r="BF252" i="5"/>
  <c r="BF253" i="5"/>
  <c r="BF136" i="5"/>
  <c r="BF146" i="5"/>
  <c r="BF149" i="5"/>
  <c r="BF194" i="5"/>
  <c r="BF208" i="5"/>
  <c r="BF216" i="5"/>
  <c r="BF232" i="5"/>
  <c r="BF246" i="5"/>
  <c r="BF156" i="5"/>
  <c r="BF164" i="5"/>
  <c r="BF167" i="5"/>
  <c r="BF175" i="5"/>
  <c r="BF180" i="5"/>
  <c r="BF182" i="5"/>
  <c r="BF202" i="5"/>
  <c r="BF220" i="5"/>
  <c r="BF226" i="5"/>
  <c r="BF230" i="5"/>
  <c r="BF236" i="5"/>
  <c r="J91" i="5"/>
  <c r="J129" i="5"/>
  <c r="BF137" i="5"/>
  <c r="BF150" i="5"/>
  <c r="BF157" i="5"/>
  <c r="BF160" i="5"/>
  <c r="BF163" i="5"/>
  <c r="BF168" i="5"/>
  <c r="BF177" i="5"/>
  <c r="BF183" i="5"/>
  <c r="BF190" i="5"/>
  <c r="BF197" i="5"/>
  <c r="BF207" i="5"/>
  <c r="BF215" i="5"/>
  <c r="BF217" i="5"/>
  <c r="BF235" i="5"/>
  <c r="BF239" i="5"/>
  <c r="BF243" i="5"/>
  <c r="BF247" i="5"/>
  <c r="BF143" i="5"/>
  <c r="BF158" i="5"/>
  <c r="BF184" i="5"/>
  <c r="BF218" i="5"/>
  <c r="BF225" i="5"/>
  <c r="BF227" i="5"/>
  <c r="E85" i="5"/>
  <c r="BF140" i="5"/>
  <c r="BF142" i="5"/>
  <c r="BF161" i="5"/>
  <c r="BF172" i="5"/>
  <c r="BF174" i="5"/>
  <c r="BF185" i="5"/>
  <c r="BF201" i="5"/>
  <c r="BF212" i="5"/>
  <c r="BF223" i="5"/>
  <c r="BF241" i="5"/>
  <c r="BF244" i="5"/>
  <c r="BF248" i="5"/>
  <c r="BF141" i="5"/>
  <c r="BF153" i="5"/>
  <c r="BF165" i="5"/>
  <c r="BF198" i="5"/>
  <c r="BF210" i="5"/>
  <c r="BF237" i="5"/>
  <c r="BF254" i="5"/>
  <c r="BF145" i="5"/>
  <c r="BF154" i="5"/>
  <c r="BF171" i="5"/>
  <c r="BF178" i="5"/>
  <c r="BF203" i="5"/>
  <c r="BF213" i="5"/>
  <c r="E114" i="4"/>
  <c r="BF130" i="4"/>
  <c r="J93" i="4"/>
  <c r="J120" i="4"/>
  <c r="BF140" i="4"/>
  <c r="BF138" i="4"/>
  <c r="BF146" i="4"/>
  <c r="BF152" i="4"/>
  <c r="F93" i="4"/>
  <c r="BF144" i="4"/>
  <c r="BF148" i="4"/>
  <c r="BF128" i="4"/>
  <c r="BF135" i="4"/>
  <c r="BF136" i="4"/>
  <c r="BF142" i="4"/>
  <c r="BF133" i="4"/>
  <c r="BF145" i="4"/>
  <c r="BF147" i="4"/>
  <c r="F123" i="4"/>
  <c r="BF132" i="4"/>
  <c r="BF141" i="4"/>
  <c r="BK132" i="3"/>
  <c r="J132" i="3" s="1"/>
  <c r="J99" i="3" s="1"/>
  <c r="J123" i="4"/>
  <c r="BF129" i="4"/>
  <c r="BF139" i="4"/>
  <c r="BF131" i="4"/>
  <c r="BF143" i="4"/>
  <c r="BF150" i="4"/>
  <c r="BK138" i="2"/>
  <c r="J138" i="2" s="1"/>
  <c r="J99" i="2" s="1"/>
  <c r="BK360" i="2"/>
  <c r="J360" i="2" s="1"/>
  <c r="J108" i="2" s="1"/>
  <c r="BK488" i="2"/>
  <c r="J488" i="2" s="1"/>
  <c r="J113" i="2" s="1"/>
  <c r="J94" i="3"/>
  <c r="BF159" i="3"/>
  <c r="BF167" i="3"/>
  <c r="BF187" i="3"/>
  <c r="BF190" i="3"/>
  <c r="BF193" i="3"/>
  <c r="BF197" i="3"/>
  <c r="BF134" i="3"/>
  <c r="BF140" i="3"/>
  <c r="BF151" i="3"/>
  <c r="BF154" i="3"/>
  <c r="BF177" i="3"/>
  <c r="BF179" i="3"/>
  <c r="BF182" i="3"/>
  <c r="BF186" i="3"/>
  <c r="BF204" i="3"/>
  <c r="BF207" i="3"/>
  <c r="J91" i="3"/>
  <c r="BF135" i="3"/>
  <c r="BF138" i="3"/>
  <c r="BF158" i="3"/>
  <c r="BF162" i="3"/>
  <c r="BF181" i="3"/>
  <c r="F128" i="3"/>
  <c r="BF136" i="3"/>
  <c r="BF141" i="3"/>
  <c r="BF148" i="3"/>
  <c r="BF157" i="3"/>
  <c r="BF160" i="3"/>
  <c r="BF172" i="3"/>
  <c r="BF173" i="3"/>
  <c r="BF176" i="3"/>
  <c r="BF202" i="3"/>
  <c r="BF205" i="3"/>
  <c r="F127" i="3"/>
  <c r="BF142" i="3"/>
  <c r="BF165" i="3"/>
  <c r="BF168" i="3"/>
  <c r="BF169" i="3"/>
  <c r="BF195" i="3"/>
  <c r="J93" i="3"/>
  <c r="BF149" i="3"/>
  <c r="BF161" i="3"/>
  <c r="BF170" i="3"/>
  <c r="BF174" i="3"/>
  <c r="BF184" i="3"/>
  <c r="BF196" i="3"/>
  <c r="BF164" i="3"/>
  <c r="BF199" i="3"/>
  <c r="E85" i="3"/>
  <c r="BF163" i="3"/>
  <c r="BF185" i="3"/>
  <c r="BF194" i="3"/>
  <c r="BF206" i="3"/>
  <c r="BF143" i="3"/>
  <c r="BF150" i="3"/>
  <c r="BF153" i="3"/>
  <c r="BF166" i="3"/>
  <c r="BF171" i="3"/>
  <c r="BF189" i="3"/>
  <c r="BF203" i="3"/>
  <c r="BF208" i="3"/>
  <c r="BF145" i="3"/>
  <c r="BF192" i="3"/>
  <c r="BF210" i="3"/>
  <c r="BF152" i="3"/>
  <c r="BF155" i="3"/>
  <c r="BF175" i="3"/>
  <c r="BF188" i="3"/>
  <c r="BF191" i="3"/>
  <c r="BF147" i="3"/>
  <c r="BF180" i="3"/>
  <c r="BF183" i="3"/>
  <c r="BF200" i="3"/>
  <c r="BF201" i="3"/>
  <c r="J91" i="2"/>
  <c r="E125" i="2"/>
  <c r="BF146" i="2"/>
  <c r="BF247" i="2"/>
  <c r="BF319" i="2"/>
  <c r="BF324" i="2"/>
  <c r="BF330" i="2"/>
  <c r="BF348" i="2"/>
  <c r="BF351" i="2"/>
  <c r="BF362" i="2"/>
  <c r="BF368" i="2"/>
  <c r="BF374" i="2"/>
  <c r="BF384" i="2"/>
  <c r="BF402" i="2"/>
  <c r="BF410" i="2"/>
  <c r="BF419" i="2"/>
  <c r="BF493" i="2"/>
  <c r="F94" i="2"/>
  <c r="BF158" i="2"/>
  <c r="BF164" i="2"/>
  <c r="BF181" i="2"/>
  <c r="BF220" i="2"/>
  <c r="BF294" i="2"/>
  <c r="BF304" i="2"/>
  <c r="BF343" i="2"/>
  <c r="BF347" i="2"/>
  <c r="BF496" i="2"/>
  <c r="BF501" i="2"/>
  <c r="AV96" i="1"/>
  <c r="F133" i="2"/>
  <c r="BF140" i="2"/>
  <c r="BF143" i="2"/>
  <c r="BF156" i="2"/>
  <c r="BF166" i="2"/>
  <c r="BF172" i="2"/>
  <c r="BF193" i="2"/>
  <c r="BF203" i="2"/>
  <c r="BF208" i="2"/>
  <c r="BF227" i="2"/>
  <c r="BF234" i="2"/>
  <c r="BF253" i="2"/>
  <c r="BF259" i="2"/>
  <c r="BF265" i="2"/>
  <c r="BF282" i="2"/>
  <c r="BF285" i="2"/>
  <c r="BF288" i="2"/>
  <c r="BF297" i="2"/>
  <c r="BF300" i="2"/>
  <c r="BF303" i="2"/>
  <c r="BF306" i="2"/>
  <c r="BF307" i="2"/>
  <c r="BF315" i="2"/>
  <c r="BF320" i="2"/>
  <c r="BF323" i="2"/>
  <c r="BF336" i="2"/>
  <c r="BF345" i="2"/>
  <c r="BF350" i="2"/>
  <c r="BF455" i="2"/>
  <c r="BF456" i="2"/>
  <c r="BF464" i="2"/>
  <c r="BF466" i="2"/>
  <c r="BF472" i="2"/>
  <c r="BF473" i="2"/>
  <c r="BF481" i="2"/>
  <c r="BF487" i="2"/>
  <c r="BF490" i="2"/>
  <c r="BF492" i="2"/>
  <c r="BB96" i="1"/>
  <c r="BF162" i="2"/>
  <c r="BF168" i="2"/>
  <c r="BF212" i="2"/>
  <c r="BF235" i="2"/>
  <c r="BF241" i="2"/>
  <c r="BF272" i="2"/>
  <c r="BF295" i="2"/>
  <c r="BF299" i="2"/>
  <c r="BF338" i="2"/>
  <c r="BF495" i="2"/>
  <c r="BF500" i="2"/>
  <c r="AZ96" i="1"/>
  <c r="BC96" i="1"/>
  <c r="BF184" i="2"/>
  <c r="BF199" i="2"/>
  <c r="BF207" i="2"/>
  <c r="BF260" i="2"/>
  <c r="BF280" i="2"/>
  <c r="BF291" i="2"/>
  <c r="BF309" i="2"/>
  <c r="BF310" i="2"/>
  <c r="BF321" i="2"/>
  <c r="BF352" i="2"/>
  <c r="BF356" i="2"/>
  <c r="BF359" i="2"/>
  <c r="BF366" i="2"/>
  <c r="BF376" i="2"/>
  <c r="BF386" i="2"/>
  <c r="BF394" i="2"/>
  <c r="BF412" i="2"/>
  <c r="BF417" i="2"/>
  <c r="BF425" i="2"/>
  <c r="BF427" i="2"/>
  <c r="BF429" i="2"/>
  <c r="BF435" i="2"/>
  <c r="BF437" i="2"/>
  <c r="BF441" i="2"/>
  <c r="BF443" i="2"/>
  <c r="BF445" i="2"/>
  <c r="BF449" i="2"/>
  <c r="BF451" i="2"/>
  <c r="BF453" i="2"/>
  <c r="BD96" i="1"/>
  <c r="F39" i="6"/>
  <c r="BD100" i="1" s="1"/>
  <c r="J35" i="8"/>
  <c r="AV103" i="1"/>
  <c r="F37" i="3"/>
  <c r="BB97" i="1" s="1"/>
  <c r="F37" i="6"/>
  <c r="BB100" i="1"/>
  <c r="F39" i="7"/>
  <c r="BD102" i="1" s="1"/>
  <c r="F37" i="4"/>
  <c r="BB98" i="1"/>
  <c r="F39" i="5"/>
  <c r="BD99" i="1" s="1"/>
  <c r="F38" i="4"/>
  <c r="BC98" i="1" s="1"/>
  <c r="J35" i="6"/>
  <c r="AV100" i="1" s="1"/>
  <c r="F35" i="8"/>
  <c r="AZ103" i="1" s="1"/>
  <c r="F39" i="8"/>
  <c r="BD103" i="1" s="1"/>
  <c r="F35" i="4"/>
  <c r="AZ98" i="1" s="1"/>
  <c r="F37" i="5"/>
  <c r="BB99" i="1" s="1"/>
  <c r="F39" i="3"/>
  <c r="BD97" i="1" s="1"/>
  <c r="F38" i="5"/>
  <c r="BC99" i="1" s="1"/>
  <c r="J35" i="4"/>
  <c r="AV98" i="1" s="1"/>
  <c r="J35" i="5"/>
  <c r="AV99" i="1" s="1"/>
  <c r="F35" i="7"/>
  <c r="AZ102" i="1" s="1"/>
  <c r="AS94" i="1"/>
  <c r="F35" i="5"/>
  <c r="AZ99" i="1"/>
  <c r="F38" i="6"/>
  <c r="BC100" i="1"/>
  <c r="F38" i="7"/>
  <c r="BC102" i="1"/>
  <c r="J35" i="3"/>
  <c r="AV97" i="1"/>
  <c r="F35" i="3"/>
  <c r="AZ97" i="1"/>
  <c r="J35" i="7"/>
  <c r="AV102" i="1"/>
  <c r="F38" i="3"/>
  <c r="BC97" i="1"/>
  <c r="F37" i="8"/>
  <c r="BB103" i="1"/>
  <c r="F38" i="8"/>
  <c r="BC103" i="1"/>
  <c r="F39" i="4"/>
  <c r="BD98" i="1"/>
  <c r="F35" i="6"/>
  <c r="AZ100" i="1"/>
  <c r="F37" i="7"/>
  <c r="BB102" i="1"/>
  <c r="T360" i="2" l="1"/>
  <c r="T132" i="3"/>
  <c r="T131" i="3" s="1"/>
  <c r="T133" i="5"/>
  <c r="BK126" i="4"/>
  <c r="J126" i="4"/>
  <c r="J98" i="4" s="1"/>
  <c r="R360" i="2"/>
  <c r="R137" i="2" s="1"/>
  <c r="P129" i="6"/>
  <c r="P128" i="6" s="1"/>
  <c r="AU100" i="1" s="1"/>
  <c r="T133" i="7"/>
  <c r="T132" i="7"/>
  <c r="T208" i="7"/>
  <c r="BK122" i="8"/>
  <c r="J122" i="8" s="1"/>
  <c r="J98" i="8" s="1"/>
  <c r="R133" i="5"/>
  <c r="P133" i="5"/>
  <c r="AU99" i="1" s="1"/>
  <c r="T126" i="4"/>
  <c r="P138" i="2"/>
  <c r="R208" i="7"/>
  <c r="P126" i="4"/>
  <c r="AU98" i="1"/>
  <c r="R133" i="7"/>
  <c r="R132" i="7"/>
  <c r="P360" i="2"/>
  <c r="P132" i="7"/>
  <c r="AU102" i="1"/>
  <c r="T138" i="2"/>
  <c r="T137" i="2" s="1"/>
  <c r="BK208" i="7"/>
  <c r="J208" i="7"/>
  <c r="J105" i="7"/>
  <c r="R132" i="3"/>
  <c r="R131" i="3"/>
  <c r="J123" i="8"/>
  <c r="J99" i="8"/>
  <c r="J133" i="7"/>
  <c r="J99" i="7"/>
  <c r="J129" i="6"/>
  <c r="J99" i="6"/>
  <c r="BK131" i="3"/>
  <c r="J131" i="3"/>
  <c r="J98" i="3"/>
  <c r="BK137" i="2"/>
  <c r="J137" i="2" s="1"/>
  <c r="J32" i="2" s="1"/>
  <c r="AG96" i="1" s="1"/>
  <c r="J36" i="4"/>
  <c r="AW98" i="1" s="1"/>
  <c r="AT98" i="1" s="1"/>
  <c r="F36" i="6"/>
  <c r="BA100" i="1"/>
  <c r="AZ101" i="1"/>
  <c r="AV101" i="1"/>
  <c r="F36" i="8"/>
  <c r="BA103" i="1"/>
  <c r="J36" i="3"/>
  <c r="AW97" i="1"/>
  <c r="AT97" i="1" s="1"/>
  <c r="J32" i="6"/>
  <c r="AG100" i="1"/>
  <c r="F36" i="7"/>
  <c r="BA102" i="1" s="1"/>
  <c r="AU101" i="1"/>
  <c r="F36" i="2"/>
  <c r="BA96" i="1" s="1"/>
  <c r="J36" i="5"/>
  <c r="AW99" i="1" s="1"/>
  <c r="AT99" i="1" s="1"/>
  <c r="F36" i="4"/>
  <c r="BA98" i="1" s="1"/>
  <c r="BD95" i="1"/>
  <c r="BC95" i="1"/>
  <c r="AY95" i="1" s="1"/>
  <c r="AZ95" i="1"/>
  <c r="AV95" i="1" s="1"/>
  <c r="BB95" i="1"/>
  <c r="BC101" i="1"/>
  <c r="AY101" i="1" s="1"/>
  <c r="BD101" i="1"/>
  <c r="J36" i="2"/>
  <c r="AW96" i="1" s="1"/>
  <c r="AT96" i="1" s="1"/>
  <c r="F36" i="3"/>
  <c r="BA97" i="1"/>
  <c r="J36" i="7"/>
  <c r="AW102" i="1" s="1"/>
  <c r="AT102" i="1" s="1"/>
  <c r="F36" i="5"/>
  <c r="BA99" i="1" s="1"/>
  <c r="J32" i="5"/>
  <c r="AG99" i="1" s="1"/>
  <c r="J36" i="6"/>
  <c r="AW100" i="1" s="1"/>
  <c r="AT100" i="1" s="1"/>
  <c r="BB101" i="1"/>
  <c r="AX101" i="1"/>
  <c r="J36" i="8"/>
  <c r="AW103" i="1" s="1"/>
  <c r="AT103" i="1" s="1"/>
  <c r="P137" i="2" l="1"/>
  <c r="AU96" i="1"/>
  <c r="BK132" i="7"/>
  <c r="J132" i="7"/>
  <c r="AN100" i="1"/>
  <c r="AN99" i="1"/>
  <c r="J41" i="6"/>
  <c r="J41" i="5"/>
  <c r="AN96" i="1"/>
  <c r="J98" i="2"/>
  <c r="J41" i="2"/>
  <c r="AU95" i="1"/>
  <c r="AU94" i="1" s="1"/>
  <c r="AX95" i="1"/>
  <c r="BA95" i="1"/>
  <c r="AW95" i="1"/>
  <c r="AT95" i="1" s="1"/>
  <c r="J32" i="8"/>
  <c r="AG103" i="1"/>
  <c r="J32" i="4"/>
  <c r="AG98" i="1" s="1"/>
  <c r="BB94" i="1"/>
  <c r="W31" i="1"/>
  <c r="J32" i="7"/>
  <c r="AG102" i="1" s="1"/>
  <c r="AZ94" i="1"/>
  <c r="W29" i="1"/>
  <c r="J32" i="3"/>
  <c r="AG97" i="1" s="1"/>
  <c r="BA101" i="1"/>
  <c r="AW101" i="1"/>
  <c r="AT101" i="1"/>
  <c r="BC94" i="1"/>
  <c r="W32" i="1" s="1"/>
  <c r="BD94" i="1"/>
  <c r="W33" i="1"/>
  <c r="J41" i="4" l="1"/>
  <c r="J41" i="7"/>
  <c r="J41" i="8"/>
  <c r="J98" i="7"/>
  <c r="J41" i="3"/>
  <c r="AN97" i="1"/>
  <c r="AN98" i="1"/>
  <c r="AN102" i="1"/>
  <c r="AN103" i="1"/>
  <c r="AG95" i="1"/>
  <c r="AG101" i="1"/>
  <c r="AY94" i="1"/>
  <c r="AV94" i="1"/>
  <c r="AK29" i="1"/>
  <c r="BA94" i="1"/>
  <c r="W30" i="1"/>
  <c r="AX94" i="1"/>
  <c r="AN95" i="1" l="1"/>
  <c r="AN101" i="1"/>
  <c r="AG94" i="1"/>
  <c r="AK26" i="1"/>
  <c r="AW94" i="1"/>
  <c r="AK30" i="1"/>
  <c r="AK35" i="1" l="1"/>
  <c r="AT94" i="1"/>
  <c r="AN94" i="1" l="1"/>
</calcChain>
</file>

<file path=xl/sharedStrings.xml><?xml version="1.0" encoding="utf-8"?>
<sst xmlns="http://schemas.openxmlformats.org/spreadsheetml/2006/main" count="10755" uniqueCount="1468">
  <si>
    <t>Export Komplet</t>
  </si>
  <si>
    <t/>
  </si>
  <si>
    <t>2.0</t>
  </si>
  <si>
    <t>False</t>
  </si>
  <si>
    <t>{81d04132-7bc9-420f-9897-40a22c989e7d}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</si>
  <si>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</si>
  <si>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</si>
  <si>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</si>
  <si>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</si>
  <si>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</si>
  <si>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</si>
  <si>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</si>
  <si>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</si>
  <si>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20230406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</si>
  <si>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</si>
  <si>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</si>
  <si>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 03.01 Rekonštrukcia fontány</t>
  </si>
  <si>
    <t>JKSO:</t>
  </si>
  <si>
    <t>KS:</t>
  </si>
  <si>
    <t>Miesto:</t>
  </si>
  <si>
    <t>Bratislava</t>
  </si>
  <si>
    <t>Dátum:</t>
  </si>
  <si>
    <t>6. 3. 2023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</si>
  <si>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</si>
  <si>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</si>
  <si>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</si>
  <si>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</si>
  <si>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</si>
  <si>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</si>
  <si>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</si>
  <si>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CUBEDESIGN s.r.o.</t>
  </si>
  <si>
    <t>True</t>
  </si>
  <si>
    <t>Spracovateľ:</t>
  </si>
  <si>
    <t>Ing. Peter Mateáš</t>
  </si>
  <si>
    <t>Poznámka:</t>
  </si>
  <si>
    <t>K správnemu naceneniu výkazu výmer je potrebné naštudovanie PD a obhliadka stavby. Naceniť je potrebné jestvujúci výkaz výmer podľa pokynov tendrového zadávateľa, resp. zmluvy o dielo. Rozdiely uviesť pod čiaru.
Výkaz výmer výberom položiek, priloženými výpočtami má pomôcť a urýchliť dodávateľovi správne naceniť všetky práce podľa PD ku kompletnej realizácii, skolaudovaní a užívateľnosti stavebného diela.
Práce a dodávky obsiahnuté v projektovej dokumentácii a neobsiahnuté vo výkaze výmer je dodávateľ povinný položkovo rozšpecifikovať a naceniť pod čiaru, mimo ponukového rozpočtu pre objektívne rozhodovanie.
Zmeny, opravy VV a návrhy na možné zniženie stavebných nákladov dodávateľ nacení rovnako pod čiaru a priloží k ponukovému rozpočtu. Výmeny materiálov je potrebné prekonzultovať s architektom a investorom. Pri materiáloch uvedených všeobecne dodávateľ špecifikuje konkrétny uvažovaný druh._x000D_
VŠETKY NA STAVBU DODÁVANÉ  POLOŹKY (VÝROBKY) SÚ VĆÍTANE MONTÁŽE A NEVYHNUTNÉHO MONTÁŽEHO MATERIÁLU !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</si>
  <si>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</si>
  <si>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</si>
  <si>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</si>
  <si>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</si>
  <si>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</si>
  <si>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</si>
  <si>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</si>
  <si>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</si>
  <si>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</si>
  <si>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</si>
  <si>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</si>
  <si>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</si>
  <si>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</si>
  <si>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</si>
  <si>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</si>
  <si>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</si>
  <si>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</si>
  <si>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</si>
  <si>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</si>
  <si>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</si>
  <si>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</si>
  <si>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</si>
  <si>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</si>
  <si>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</si>
  <si>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</si>
  <si>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</si>
  <si>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</si>
  <si>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</si>
  <si>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</si>
  <si>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</si>
  <si>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</si>
  <si>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</si>
  <si>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</si>
  <si>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</si>
  <si>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</si>
  <si>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</si>
  <si>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</si>
  <si>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</si>
  <si>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</si>
  <si>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</si>
  <si>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</si>
  <si>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</si>
  <si>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</si>
  <si>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</si>
  <si>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E1</t>
  </si>
  <si>
    <t>1. Etapa</t>
  </si>
  <si>
    <t>STA</t>
  </si>
  <si>
    <t>1</t>
  </si>
  <si>
    <t>{31c1b75c-28da-44f4-aeca-78d3764211d6}</t>
  </si>
  <si>
    <t>/</t>
  </si>
  <si>
    <t>ARCH</t>
  </si>
  <si>
    <t>Architektúra bez fontány</t>
  </si>
  <si>
    <t>Časť</t>
  </si>
  <si>
    <t>2</t>
  </si>
  <si>
    <t>{2bf8a6d5-8a31-4f89-b369-fa76be14d346}</t>
  </si>
  <si>
    <t>B6</t>
  </si>
  <si>
    <t>Krajinno-architektonické úpravy</t>
  </si>
  <si>
    <t>{2490234e-1672-4bb5-a5c8-c5f26f50bb85}</t>
  </si>
  <si>
    <t>EL</t>
  </si>
  <si>
    <t>Elektroinštalácia</t>
  </si>
  <si>
    <t>{7a615071-20b7-4121-9fdc-be5ae30008c7}</t>
  </si>
  <si>
    <t>Z</t>
  </si>
  <si>
    <t>Závlahové systémy</t>
  </si>
  <si>
    <t>{b85b1bfa-c1da-4768-a0f4-c3628b918717}</t>
  </si>
  <si>
    <t>ZTI</t>
  </si>
  <si>
    <t>Zdravotechnika</t>
  </si>
  <si>
    <t>{adca7761-26a6-4391-b219-304de491168a}</t>
  </si>
  <si>
    <t>E2</t>
  </si>
  <si>
    <t>2. Etapa - fontána</t>
  </si>
  <si>
    <t>{6d92f9ea-fa91-41e2-9320-ef0b1231e2fd}</t>
  </si>
  <si>
    <t>ARCH2</t>
  </si>
  <si>
    <t>Architektúra - fontána</t>
  </si>
  <si>
    <t>{250c61bc-a7dd-4d65-b71f-9fb86716efad}</t>
  </si>
  <si>
    <t>TF</t>
  </si>
  <si>
    <t>Technológia fontány</t>
  </si>
  <si>
    <t>{91b166c5-b220-455c-a023-93714ba10c6e}</t>
  </si>
  <si>
    <t>jama</t>
  </si>
  <si>
    <t>86,135</t>
  </si>
  <si>
    <t>ryha600</t>
  </si>
  <si>
    <t>19,584</t>
  </si>
  <si>
    <t>KRYCÍ LIST ROZPOČTU</t>
  </si>
  <si>
    <t>zasyp</t>
  </si>
  <si>
    <t>61,827</t>
  </si>
  <si>
    <t>Objekt:</t>
  </si>
  <si>
    <t>E1 - 1. Etapa</t>
  </si>
  <si>
    <t>Časť:</t>
  </si>
  <si>
    <t>ARCH - Architektúra bez fontány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</si>
  <si>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</si>
  <si>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</si>
  <si>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</si>
  <si>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</si>
  <si>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</si>
  <si>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</si>
  <si>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</si>
  <si>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</si>
  <si>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</si>
  <si>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</si>
  <si>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</si>
  <si>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</si>
  <si>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</si>
  <si>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</si>
  <si>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</si>
  <si>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</si>
  <si>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</si>
  <si>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766 - Konštrukcie stolárske</t>
  </si>
  <si>
    <t xml:space="preserve">    767 - Konštrukcie doplnkové kovové</t>
  </si>
  <si>
    <t>M - Práce a dodávky M</t>
  </si>
  <si>
    <t xml:space="preserve">    21-M - Elektromontáže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</si>
  <si>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</si>
  <si>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</si>
  <si>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</si>
  <si>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</si>
  <si>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</si>
  <si>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</si>
  <si>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</si>
  <si>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</si>
  <si>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</si>
  <si>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</si>
  <si>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</si>
  <si>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</si>
  <si>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</si>
  <si>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</si>
  <si>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</si>
  <si>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</si>
  <si>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</si>
  <si>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</si>
  <si>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113107124.S</t>
  </si>
  <si>
    <t>Odstránenie krytu v ploche do 200 m2 z kameniva hrubého drveného, hr.300 do 400 mm,  -0,5600t</t>
  </si>
  <si>
    <t>m2</t>
  </si>
  <si>
    <t>4</t>
  </si>
  <si>
    <t>395511324</t>
  </si>
  <si>
    <t>VV</t>
  </si>
  <si>
    <t>Pb_01 chodnik existujuci</t>
  </si>
  <si>
    <t>31,627*5,59+1,924*5,612+3,007*9,2+36,958*4,1+4,56*15,169+24,714*4,1</t>
  </si>
  <si>
    <t>113107142.S</t>
  </si>
  <si>
    <t>Odstránenie krytu asfaltového v ploche do 200 m2, hr. nad 50 do 100 mm,  -0,25000t</t>
  </si>
  <si>
    <t>-1706342093</t>
  </si>
  <si>
    <t>3</t>
  </si>
  <si>
    <t>131201101.S</t>
  </si>
  <si>
    <t>Výkop nezapaženej jamy v hornine 3, do 100 m3</t>
  </si>
  <si>
    <t>m3</t>
  </si>
  <si>
    <t>2022497469</t>
  </si>
  <si>
    <t>sachta</t>
  </si>
  <si>
    <t>(4,27*2,57+7,7*6)/2*2,95</t>
  </si>
  <si>
    <t>MO1 odpadkovy kos</t>
  </si>
  <si>
    <t>0,6*0,6*1</t>
  </si>
  <si>
    <t>MO3 stojan na bicykle</t>
  </si>
  <si>
    <t>0,35*0,35*0,4*(3)</t>
  </si>
  <si>
    <t>MO5 vlajkoslavy</t>
  </si>
  <si>
    <t>0,6*0,6*1,2*(3)</t>
  </si>
  <si>
    <t>Súčet</t>
  </si>
  <si>
    <t>131201109.S</t>
  </si>
  <si>
    <t>Hĺbenie nezapažených jám a zárezov. Príplatok za lepivosť horniny 3</t>
  </si>
  <si>
    <t>1026729244</t>
  </si>
  <si>
    <t>0,2*jama</t>
  </si>
  <si>
    <t>5</t>
  </si>
  <si>
    <t>132201101.S</t>
  </si>
  <si>
    <t>Výkop ryhy do šírky 600 mm v horn.3 do 100 m3</t>
  </si>
  <si>
    <t>502878461</t>
  </si>
  <si>
    <t>3ks steny slavy - zaklad</t>
  </si>
  <si>
    <t>0,6*1*10,88*(3)</t>
  </si>
  <si>
    <t>6</t>
  </si>
  <si>
    <t>132201109.S</t>
  </si>
  <si>
    <t>Príplatok k cene za lepivosť pri hĺbení rýh šírky do 600 mm zapažených i nezapažených s urovnaním dna v hornine 3</t>
  </si>
  <si>
    <t>1939934349</t>
  </si>
  <si>
    <t>0,2*ryha600</t>
  </si>
  <si>
    <t>7</t>
  </si>
  <si>
    <t>162501102.S</t>
  </si>
  <si>
    <t>Vodorovné premiestnenie výkopku po spevnenej ceste z horniny tr.1-4, do 100 m3 na vzdialenosť do 3000 m</t>
  </si>
  <si>
    <t>-820611150</t>
  </si>
  <si>
    <t>jama+ryha600-zasyp</t>
  </si>
  <si>
    <t>8</t>
  </si>
  <si>
    <t>162501105.S</t>
  </si>
  <si>
    <t>Vodorovné premiestnenie výkopku po spevnenej ceste z horniny tr.1-4, do 100 m3, príplatok k cene za každých ďalšich a začatých 1000 m</t>
  </si>
  <si>
    <t>2124902614</t>
  </si>
  <si>
    <t>(jama+ryha600-zasyp)*17</t>
  </si>
  <si>
    <t>9</t>
  </si>
  <si>
    <t>171209002.S</t>
  </si>
  <si>
    <t>Poplatok za skladovanie - zemina a kamenivo (17 05) ostatné</t>
  </si>
  <si>
    <t>t</t>
  </si>
  <si>
    <t>272750471</t>
  </si>
  <si>
    <t>(jama+ryha600-zasyp)*1,5</t>
  </si>
  <si>
    <t>300,878"kamenivo z existujuceho chodnika Pb_01</t>
  </si>
  <si>
    <t>10</t>
  </si>
  <si>
    <t>174101001.S</t>
  </si>
  <si>
    <t>Zásyp sypaninou so zhutnením jám, šachiet, rýh, zárezov alebo okolo objektov do 100 m3</t>
  </si>
  <si>
    <t>1256800446</t>
  </si>
  <si>
    <t>spatny zasyp sachta</t>
  </si>
  <si>
    <t>-4,07*2,5*(2,95-0,225)</t>
  </si>
  <si>
    <t>spatny zasyp passteny</t>
  </si>
  <si>
    <t>0,2*0,4*2*10,88*(3)</t>
  </si>
  <si>
    <t>Zakladanie</t>
  </si>
  <si>
    <t>11</t>
  </si>
  <si>
    <t>215901101.S</t>
  </si>
  <si>
    <t>Zhutnenie podložia z rastlej horniny 1 až 4 pod násypy, z hornina súdržných do 92 % PS a nesúdržných</t>
  </si>
  <si>
    <t>-849398978</t>
  </si>
  <si>
    <t>Pn_01 novy chodnik</t>
  </si>
  <si>
    <t>36,977*5,545+4,924*5,612+3*(4,213+4,987)+(26,172+10,48)*4,05+4*(10,48+0,4+3+8,775+1,737)+3*21,5</t>
  </si>
  <si>
    <t>12</t>
  </si>
  <si>
    <t>271573001.S</t>
  </si>
  <si>
    <t>Násyp pod základové konštrukcie so zhutnením zo štrkopiesku fr.0-32 mm</t>
  </si>
  <si>
    <t>1573546070</t>
  </si>
  <si>
    <t>dno technologickej sachty</t>
  </si>
  <si>
    <t>0,2*4,27*2,7</t>
  </si>
  <si>
    <t>nasyp pod lavicky steny slavy</t>
  </si>
  <si>
    <t>0,15*0,5*5*(3)</t>
  </si>
  <si>
    <t>0,6*0,6*0,1*(3)</t>
  </si>
  <si>
    <t>13</t>
  </si>
  <si>
    <t>273313611.S</t>
  </si>
  <si>
    <t>Betón základových dosiek, prostý tr. C 16/20</t>
  </si>
  <si>
    <t>1375883477</t>
  </si>
  <si>
    <t>vykres statiky T-01</t>
  </si>
  <si>
    <t>podkladny beton</t>
  </si>
  <si>
    <t>0,1*4,07*2,6</t>
  </si>
  <si>
    <t>14</t>
  </si>
  <si>
    <t>273321411.S</t>
  </si>
  <si>
    <t>Betón základových dosiek, železový (bez výstuže), tr. C 25/30</t>
  </si>
  <si>
    <t>306085885</t>
  </si>
  <si>
    <t>0,2*4,07*2,5</t>
  </si>
  <si>
    <t>15</t>
  </si>
  <si>
    <t>273351215.S</t>
  </si>
  <si>
    <t>Debnenie stien základových dosiek, zhotovenie-dielce</t>
  </si>
  <si>
    <t>1015792759</t>
  </si>
  <si>
    <t>0,2*(4,07*2+2,5*2)</t>
  </si>
  <si>
    <t>16</t>
  </si>
  <si>
    <t>273351216.S</t>
  </si>
  <si>
    <t>Debnenie stien základových dosiek, odstránenie-dielce</t>
  </si>
  <si>
    <t>156014583</t>
  </si>
  <si>
    <t>17</t>
  </si>
  <si>
    <t>274321411.S</t>
  </si>
  <si>
    <t>Betón základových pásov, železový (bez výstuže), tr. C 25/30</t>
  </si>
  <si>
    <t>1662652724</t>
  </si>
  <si>
    <t>vykres statiky V-01</t>
  </si>
  <si>
    <t>0,6*0,6*10,88*(3)</t>
  </si>
  <si>
    <t>18</t>
  </si>
  <si>
    <t>275313612.S</t>
  </si>
  <si>
    <t>Betón základových pätiek, prostý tr. C 20/25</t>
  </si>
  <si>
    <t>579528122</t>
  </si>
  <si>
    <t>19</t>
  </si>
  <si>
    <t>279321411.S</t>
  </si>
  <si>
    <t>Betón základových múrov, železový (bez výstuže), tr. C 25/30</t>
  </si>
  <si>
    <t>821813994</t>
  </si>
  <si>
    <t>stena sachty</t>
  </si>
  <si>
    <t>0,2*2,1*(4,07*2+2,1*3)</t>
  </si>
  <si>
    <t>0,15*0,225*(0,9*2+0,6*2)</t>
  </si>
  <si>
    <t>0,15*0,225*(1*2+0,7*2)</t>
  </si>
  <si>
    <t>279351101.S</t>
  </si>
  <si>
    <t>Debnenie základových múrov jednostranné zhotovenie-dielce</t>
  </si>
  <si>
    <t>-232813610</t>
  </si>
  <si>
    <t>2*2,1*(4,07*2+2,1*3)</t>
  </si>
  <si>
    <t>2*0,225*(0,9*2+0,6*2)</t>
  </si>
  <si>
    <t>2*0,225*(1*2+0,7*2)</t>
  </si>
  <si>
    <t>21</t>
  </si>
  <si>
    <t>279351102.S</t>
  </si>
  <si>
    <t>Debnenie základových múrov jednostranné odstránenie-dielce</t>
  </si>
  <si>
    <t>1562885214</t>
  </si>
  <si>
    <t>22</t>
  </si>
  <si>
    <t>279361821.S</t>
  </si>
  <si>
    <t>Výstuž základových konštrukií nosných z ocele B500 (10505)</t>
  </si>
  <si>
    <t>-66216948</t>
  </si>
  <si>
    <t>1,45219</t>
  </si>
  <si>
    <t>Zvislé a kompletné konštrukcie</t>
  </si>
  <si>
    <t>23</t>
  </si>
  <si>
    <t>311321511.S</t>
  </si>
  <si>
    <t>Betón nadzákladových múrov, železový (bez výstuže) tr. C 30/37</t>
  </si>
  <si>
    <t>-2143417536</t>
  </si>
  <si>
    <t>3ks steny slavy</t>
  </si>
  <si>
    <t>0,2*1,4*10,48*(3)</t>
  </si>
  <si>
    <t>-0,2*3,14*0,6*0,6</t>
  </si>
  <si>
    <t>24</t>
  </si>
  <si>
    <t>311321823.S</t>
  </si>
  <si>
    <t>Príplatok za pohľadový betón nadzákladových múrov triedy SB 3</t>
  </si>
  <si>
    <t>555309174</t>
  </si>
  <si>
    <t>1,0*(0,2*2+10,48*2)*(3)</t>
  </si>
  <si>
    <t>-3,14*0,6*0,6*2</t>
  </si>
  <si>
    <t>25</t>
  </si>
  <si>
    <t>311351101.S</t>
  </si>
  <si>
    <t>Debnenie nadzákladových múrov jednostranné, zhotovenie-dielce</t>
  </si>
  <si>
    <t>1078976408</t>
  </si>
  <si>
    <t>1,4*(0,2*2+10,48*2)*(3)</t>
  </si>
  <si>
    <t>26</t>
  </si>
  <si>
    <t>311351102.S</t>
  </si>
  <si>
    <t>Debnenie nadzákladových múrov jednostranné, odstránenie-dielce</t>
  </si>
  <si>
    <t>-1863625532</t>
  </si>
  <si>
    <t>27</t>
  </si>
  <si>
    <t>311361821.S</t>
  </si>
  <si>
    <t>Výstuž nadzákladových múrov B500 (10505)</t>
  </si>
  <si>
    <t>1686195830</t>
  </si>
  <si>
    <t>3ks steny</t>
  </si>
  <si>
    <t>1,65312</t>
  </si>
  <si>
    <t>Vodorovné konštrukcie</t>
  </si>
  <si>
    <t>28</t>
  </si>
  <si>
    <t>411321414.S</t>
  </si>
  <si>
    <t>Betón stropov doskových a trámových,  železový tr. C 25/30</t>
  </si>
  <si>
    <t>-222923351</t>
  </si>
  <si>
    <t>-0,2*(0,6*0,6)</t>
  </si>
  <si>
    <t>-0,2*(0,7*0,7)</t>
  </si>
  <si>
    <t>29</t>
  </si>
  <si>
    <t>411351101.S</t>
  </si>
  <si>
    <t>Debnenie stropov doskových zhotovenie-dielce</t>
  </si>
  <si>
    <t>-921623566</t>
  </si>
  <si>
    <t>2,1*(2,57+0,9)</t>
  </si>
  <si>
    <t>0,2*(4,07*2,5)"celo</t>
  </si>
  <si>
    <t>0,2*(0,6*4)"celo</t>
  </si>
  <si>
    <t>0,2*(0,7*4)"celo</t>
  </si>
  <si>
    <t>30</t>
  </si>
  <si>
    <t>411351102.S</t>
  </si>
  <si>
    <t>Debnenie stropov doskových odstránenie-dielce</t>
  </si>
  <si>
    <t>264783314</t>
  </si>
  <si>
    <t>Komunikácie</t>
  </si>
  <si>
    <t>31</t>
  </si>
  <si>
    <t>564231111.S</t>
  </si>
  <si>
    <t>Podklad alebo podsyp zo štrkopiesku s rozprestretím, vlhčením a zhutnením, po zhutnení hr. 100 mm</t>
  </si>
  <si>
    <t>-1047432639</t>
  </si>
  <si>
    <t>32</t>
  </si>
  <si>
    <t>564261111.S</t>
  </si>
  <si>
    <t>Podklad alebo podsyp zo štrkopiesku s rozprestretím, vlhčením a zhutnením, po zhutnení hr. 200 mm</t>
  </si>
  <si>
    <t>-2042121688</t>
  </si>
  <si>
    <t>33</t>
  </si>
  <si>
    <t>596811312.S</t>
  </si>
  <si>
    <t>Kladenie betónovej dlažby s vyplnením škár do lôžka z kameniva, veľ. do 0,09 m2 plochy od 100 do 300 m2</t>
  </si>
  <si>
    <t>-1355691111</t>
  </si>
  <si>
    <t>34</t>
  </si>
  <si>
    <t>M</t>
  </si>
  <si>
    <t>592460008300.S</t>
  </si>
  <si>
    <t>Dlažba betónová napr. ABW Cubicon Exclusive hr. 80 mm</t>
  </si>
  <si>
    <t>12641867</t>
  </si>
  <si>
    <t>570,78*1,01 'Prepočítané koeficientom množstva</t>
  </si>
  <si>
    <t>Rúrové vedenie</t>
  </si>
  <si>
    <t>35</t>
  </si>
  <si>
    <t>895991131.S</t>
  </si>
  <si>
    <t>Osadenie nerezového koša</t>
  </si>
  <si>
    <t>ks</t>
  </si>
  <si>
    <t>-1813850818</t>
  </si>
  <si>
    <t>36</t>
  </si>
  <si>
    <t>552410003600.S</t>
  </si>
  <si>
    <t>Nerezový kôš (K08)</t>
  </si>
  <si>
    <t>326744687</t>
  </si>
  <si>
    <t>Ostatné konštrukcie a práce-búranie</t>
  </si>
  <si>
    <t>37</t>
  </si>
  <si>
    <t>914431111.SA</t>
  </si>
  <si>
    <t>Osadenie a montáž mechanického stĺpika</t>
  </si>
  <si>
    <t>-741633057</t>
  </si>
  <si>
    <t>1"MO6 zahradzovaci stlpik</t>
  </si>
  <si>
    <t>38</t>
  </si>
  <si>
    <t>404450002300.S</t>
  </si>
  <si>
    <t>Zahradzovací stĺpik ponorný, výrobca napr. Morez</t>
  </si>
  <si>
    <t>1270522635</t>
  </si>
  <si>
    <t>39</t>
  </si>
  <si>
    <t>917511112.S</t>
  </si>
  <si>
    <t>Osadenie obruby oceľovej</t>
  </si>
  <si>
    <t>m</t>
  </si>
  <si>
    <t>-1836311422</t>
  </si>
  <si>
    <t>K07 ocelovy obrubnik</t>
  </si>
  <si>
    <t>44,613</t>
  </si>
  <si>
    <t>40</t>
  </si>
  <si>
    <t>553550500110.S</t>
  </si>
  <si>
    <t>Oceľový obrubník, povrch hrdza</t>
  </si>
  <si>
    <t>459543591</t>
  </si>
  <si>
    <t>41</t>
  </si>
  <si>
    <t>936104212.S</t>
  </si>
  <si>
    <t>Osadenie odpadkového koša kotevnými skrutkami na pevný podklad</t>
  </si>
  <si>
    <t>2129418298</t>
  </si>
  <si>
    <t>1"MO1_odpadkovy kos</t>
  </si>
  <si>
    <t>42</t>
  </si>
  <si>
    <t>5535600036.SA</t>
  </si>
  <si>
    <t>Odpadkový kôš pre triedený odpad, napr. výrobca MMCITÉ</t>
  </si>
  <si>
    <t>1821198656</t>
  </si>
  <si>
    <t>43</t>
  </si>
  <si>
    <t>936174311.S</t>
  </si>
  <si>
    <t>Osadenie stojana na bicykle so zabetonováním nôh</t>
  </si>
  <si>
    <t>828622005</t>
  </si>
  <si>
    <t>3"MO3_stojan na bicykle</t>
  </si>
  <si>
    <t>44</t>
  </si>
  <si>
    <t>5535600092.SA</t>
  </si>
  <si>
    <t>Stojan na bicykel, oceľový v tvare písmena O, na zabetónovanie, napr. výrobca MMCITÉ</t>
  </si>
  <si>
    <t>-904364553</t>
  </si>
  <si>
    <t>45</t>
  </si>
  <si>
    <t>939941225.S</t>
  </si>
  <si>
    <t>Tesniaci krížový plech pre riadené trhliny betónových konštrukcií s bitúmenovým povrchom obojstranným šírky 200 mm typ ASS</t>
  </si>
  <si>
    <t>-156645330</t>
  </si>
  <si>
    <t>steny sachty-dno dosky</t>
  </si>
  <si>
    <t>4,07*2+2,5*2</t>
  </si>
  <si>
    <t>46</t>
  </si>
  <si>
    <t>953171001.S</t>
  </si>
  <si>
    <t>Osadenie kovového predmetu, poklopu liatin.alebo oceľového vrátane rámu, hmotnosti do 50 kg</t>
  </si>
  <si>
    <t>1448577582</t>
  </si>
  <si>
    <t>1"k05a</t>
  </si>
  <si>
    <t>1"k05b</t>
  </si>
  <si>
    <t>47</t>
  </si>
  <si>
    <t>552410002650.S</t>
  </si>
  <si>
    <t>Poklop 600x600, 700x700 mm</t>
  </si>
  <si>
    <t>-824711766</t>
  </si>
  <si>
    <t>48</t>
  </si>
  <si>
    <t>552410002800.S</t>
  </si>
  <si>
    <t xml:space="preserve">Rám kanálový </t>
  </si>
  <si>
    <t>-1650229561</t>
  </si>
  <si>
    <t>49</t>
  </si>
  <si>
    <t>953171011.S</t>
  </si>
  <si>
    <t>Osadenie stúpadla z betonárskej ocele alebo liatinového</t>
  </si>
  <si>
    <t>-1993563198</t>
  </si>
  <si>
    <t>7"K06</t>
  </si>
  <si>
    <t>50</t>
  </si>
  <si>
    <t>553430002700.S</t>
  </si>
  <si>
    <t>Stupadlo šachtové kapsové</t>
  </si>
  <si>
    <t>1992539330</t>
  </si>
  <si>
    <t>51</t>
  </si>
  <si>
    <t>959941113.S</t>
  </si>
  <si>
    <t>Chemická kotva s kotevným svorníkom tesnená chemickou ampulkou do betónu, ŽB, kameňa, s vyvŕtaním otvoru M10/90/190 mm</t>
  </si>
  <si>
    <t>-777895105</t>
  </si>
  <si>
    <t>15*4"detail A</t>
  </si>
  <si>
    <t>vykres D1.12</t>
  </si>
  <si>
    <t>9"K10</t>
  </si>
  <si>
    <t>52</t>
  </si>
  <si>
    <t>961055111.S</t>
  </si>
  <si>
    <t>Búranie základov alebo vybúranie otvorov plochy nad 4 m2 v základoch železobetónových,  -2,40000t</t>
  </si>
  <si>
    <t>321673368</t>
  </si>
  <si>
    <t>vyburanie vlajkoveho zakladu</t>
  </si>
  <si>
    <t>1*4*2</t>
  </si>
  <si>
    <t>vyburanie obruby v priestore nového plata</t>
  </si>
  <si>
    <t>53</t>
  </si>
  <si>
    <t>971052241.S</t>
  </si>
  <si>
    <t>Vybúranie otvoru v želzobet. priečkach a stenách plochy do 0,0225 m2, do 300 mm,  -0,01700t</t>
  </si>
  <si>
    <t>-921132772</t>
  </si>
  <si>
    <t>7"techn sachta</t>
  </si>
  <si>
    <t>54</t>
  </si>
  <si>
    <t>971052261.S</t>
  </si>
  <si>
    <t>Vybúranie otvoru v želzobet. priečkach a stenách plochy do 0,0225 m2, do 600 mm,  -0,03400t</t>
  </si>
  <si>
    <t>-581554541</t>
  </si>
  <si>
    <t>1"PR_e1</t>
  </si>
  <si>
    <t>1"PR_t1</t>
  </si>
  <si>
    <t>1"PR_t2</t>
  </si>
  <si>
    <t>55</t>
  </si>
  <si>
    <t>971052341.S</t>
  </si>
  <si>
    <t>Vybúranie otvoru v želzobet. priečkach a stenách plochy do 0,09 m2, do 300 mm,  -0,05900t</t>
  </si>
  <si>
    <t>-1285074804</t>
  </si>
  <si>
    <t>4"tech sachta</t>
  </si>
  <si>
    <t>56</t>
  </si>
  <si>
    <t>971052361.S</t>
  </si>
  <si>
    <t>Vybúranie otvoru v želzobet. priečkach a stenách plochy do 0,09 m2, do 600 mm,  -0,13900t</t>
  </si>
  <si>
    <t>1673860587</t>
  </si>
  <si>
    <t>4"PR_t3-t6</t>
  </si>
  <si>
    <t>57</t>
  </si>
  <si>
    <t>979081111.S</t>
  </si>
  <si>
    <t>Odvoz sutiny a vybúraných hmôt na skládku do 1 km</t>
  </si>
  <si>
    <t>-848982568</t>
  </si>
  <si>
    <t>58</t>
  </si>
  <si>
    <t>979081121.S</t>
  </si>
  <si>
    <t>Odvoz sutiny a vybúraných hmôt na skládku za každý ďalší 1 km</t>
  </si>
  <si>
    <t>1387484154</t>
  </si>
  <si>
    <t>457,812*19 'Prepočítané koeficientom množstva</t>
  </si>
  <si>
    <t>59</t>
  </si>
  <si>
    <t>979082111.S</t>
  </si>
  <si>
    <t>Vnútrostavenisková doprava sutiny a vybúraných hmôt do 10 m</t>
  </si>
  <si>
    <t>-796741241</t>
  </si>
  <si>
    <t>60</t>
  </si>
  <si>
    <t>979082121.S</t>
  </si>
  <si>
    <t>Vnútrostavenisková doprava sutiny a vybúraných hmôt za každých ďalších 5 m</t>
  </si>
  <si>
    <t>576183808</t>
  </si>
  <si>
    <t>61</t>
  </si>
  <si>
    <t>979089012.S</t>
  </si>
  <si>
    <t>Poplatok za skládku - betón, tehly, dlaždice (17 01) ostatné</t>
  </si>
  <si>
    <t>-1023068151</t>
  </si>
  <si>
    <t>457,812"celkovo</t>
  </si>
  <si>
    <t>-134,312"bitumen zmesi</t>
  </si>
  <si>
    <t>62</t>
  </si>
  <si>
    <t>979089212.S</t>
  </si>
  <si>
    <t>Poplatok za skladovanie - bitúmenové zmesi, uholný decht, dechtové výrobky (17 03 ), ostatné</t>
  </si>
  <si>
    <t>-115555908</t>
  </si>
  <si>
    <t>134,312"asfaltový povrch</t>
  </si>
  <si>
    <t>99</t>
  </si>
  <si>
    <t>Presun hmôt HSV</t>
  </si>
  <si>
    <t>63</t>
  </si>
  <si>
    <t>998223011.S</t>
  </si>
  <si>
    <t>Presun hmôt pre pozemné komunikácie s krytom dláždeným (822 2.3, 822 5.3) akejkoľvek dĺžky objektu</t>
  </si>
  <si>
    <t>287002168</t>
  </si>
  <si>
    <t>PSV</t>
  </si>
  <si>
    <t>Práce a dodávky PSV</t>
  </si>
  <si>
    <t>711</t>
  </si>
  <si>
    <t>Izolácie proti vode a vlhkosti</t>
  </si>
  <si>
    <t>64</t>
  </si>
  <si>
    <t>711131103.S</t>
  </si>
  <si>
    <t>Zhotovenie  izolácie proti zemnej vlhkosti vodorovne, separačná fólia na sucho</t>
  </si>
  <si>
    <t>-1768866357</t>
  </si>
  <si>
    <t>folia proti prerastaniu korenov</t>
  </si>
  <si>
    <t>lavicky</t>
  </si>
  <si>
    <t>10,88*0,85*3</t>
  </si>
  <si>
    <t>65</t>
  </si>
  <si>
    <t>283230006625.S</t>
  </si>
  <si>
    <t xml:space="preserve">Fólia koreňovzdorná </t>
  </si>
  <si>
    <t>-110176619</t>
  </si>
  <si>
    <t>27,744*1,15 'Prepočítané koeficientom množstva</t>
  </si>
  <si>
    <t>66</t>
  </si>
  <si>
    <t>711131106.S</t>
  </si>
  <si>
    <t>Zhotovenie izolácie proti zemnej vlhkosti nopovou fóloiu položenou voľne na ploche vodorovnej</t>
  </si>
  <si>
    <t>371823210</t>
  </si>
  <si>
    <t>strop technologickej sachty</t>
  </si>
  <si>
    <t>4,07*2,5*2</t>
  </si>
  <si>
    <t>-0,6*0,6*2</t>
  </si>
  <si>
    <t>-0,7*0,7*2</t>
  </si>
  <si>
    <t>67</t>
  </si>
  <si>
    <t>283230002700.S</t>
  </si>
  <si>
    <t>Nopová HDPE fólia hrúbky 0,5 mm, výška nopu 8 mm, proti zemnej vlhkosti s radónovou ochranou, pre spodnú stavbu</t>
  </si>
  <si>
    <t>389414251</t>
  </si>
  <si>
    <t>18,65*1,15 'Prepočítané koeficientom množstva</t>
  </si>
  <si>
    <t>68</t>
  </si>
  <si>
    <t>711132107.S</t>
  </si>
  <si>
    <t>Zhotovenie izolácie proti zemnej vlhkosti nopovou fóloiu položenou voľne na ploche zvislej</t>
  </si>
  <si>
    <t>-1077673863</t>
  </si>
  <si>
    <t>steny technologickej sachty</t>
  </si>
  <si>
    <t>(4,07*2+2,5*2)*2,5</t>
  </si>
  <si>
    <t>0,225*0,9*4</t>
  </si>
  <si>
    <t>0,225*1*4</t>
  </si>
  <si>
    <t>lavicky zaklad</t>
  </si>
  <si>
    <t>(0,6+0,2+0,4)*2*10,48*(3)</t>
  </si>
  <si>
    <t>69</t>
  </si>
  <si>
    <t>648773249</t>
  </si>
  <si>
    <t>110,016*1,15 'Prepočítané koeficientom množstva</t>
  </si>
  <si>
    <t>70</t>
  </si>
  <si>
    <t>711415110.S</t>
  </si>
  <si>
    <t>Izolácia proti tlakovej vode bitúmenovou emulziou na ploche vodorovnej</t>
  </si>
  <si>
    <t>1224053864</t>
  </si>
  <si>
    <t>Pn_02 dno technologickej sachty</t>
  </si>
  <si>
    <t>4,07*2,5</t>
  </si>
  <si>
    <t>Pn_03 strop technologickej sachty</t>
  </si>
  <si>
    <t>-0,6*0,6</t>
  </si>
  <si>
    <t>-0,7*0,7</t>
  </si>
  <si>
    <t>71</t>
  </si>
  <si>
    <t>711415120.S</t>
  </si>
  <si>
    <t>Izolácia proti tlakovej vode bitúmenovou emulziou na ploche zvislej</t>
  </si>
  <si>
    <t>-424478311</t>
  </si>
  <si>
    <t>steny dno technologickej sachty</t>
  </si>
  <si>
    <t>72</t>
  </si>
  <si>
    <t>711131102.S</t>
  </si>
  <si>
    <t>Zhotovenie geotextílie alebo tkaniny na plochu vodorovnú</t>
  </si>
  <si>
    <t>2103037916</t>
  </si>
  <si>
    <t>strop tech sachty</t>
  </si>
  <si>
    <t>pod nasyp pod lavicky steny slavy</t>
  </si>
  <si>
    <t>0,5*5*(3)</t>
  </si>
  <si>
    <t>73</t>
  </si>
  <si>
    <t>693110004500.S</t>
  </si>
  <si>
    <t>Geotextília polypropylénová netkaná 300 g/m2</t>
  </si>
  <si>
    <t>486798421</t>
  </si>
  <si>
    <t>16,825*1,15 'Prepočítané koeficientom množstva</t>
  </si>
  <si>
    <t>74</t>
  </si>
  <si>
    <t>711132102.S</t>
  </si>
  <si>
    <t>Zhotovenie geotextílie alebo tkaniny na plochu zvislú</t>
  </si>
  <si>
    <t>-1396545259</t>
  </si>
  <si>
    <t>steny tech sachty</t>
  </si>
  <si>
    <t>2,5*(4,07*2+2,5*2)</t>
  </si>
  <si>
    <t>0,225*(1*4+0,9*4)</t>
  </si>
  <si>
    <t>75</t>
  </si>
  <si>
    <t>1961803742</t>
  </si>
  <si>
    <t>34,56*1,2 'Prepočítané koeficientom množstva</t>
  </si>
  <si>
    <t>76</t>
  </si>
  <si>
    <t>711472051.S</t>
  </si>
  <si>
    <t>Zhotovenie izolácie proti tlakovej vode PVC fóliou položenou voľne na ploche zvislej so zvarením spoju</t>
  </si>
  <si>
    <t>975059005</t>
  </si>
  <si>
    <t>77</t>
  </si>
  <si>
    <t>283220002000.S</t>
  </si>
  <si>
    <t>Hydroizolačná fólia PVC-P hr. 1,5 mm izolácia plochých striech</t>
  </si>
  <si>
    <t>1028101669</t>
  </si>
  <si>
    <t>78</t>
  </si>
  <si>
    <t>998711101.S</t>
  </si>
  <si>
    <t>Presun hmôt pre izoláciu proti vode v objektoch výšky do 6 m</t>
  </si>
  <si>
    <t>1533902964</t>
  </si>
  <si>
    <t>713</t>
  </si>
  <si>
    <t>Izolácie tepelné</t>
  </si>
  <si>
    <t>79</t>
  </si>
  <si>
    <t>713122111.S</t>
  </si>
  <si>
    <t>Montáž tepelnej izolácie podláh polystyrénom, kladeným voľne v jednej vrstve</t>
  </si>
  <si>
    <t>-263656139</t>
  </si>
  <si>
    <t>-0,9*0,9</t>
  </si>
  <si>
    <t>-1*1</t>
  </si>
  <si>
    <t>80</t>
  </si>
  <si>
    <t>283720011400.S</t>
  </si>
  <si>
    <t>Doska EPS hr. 100 mm so zníženou nasiakavosťou pre zateplenie suterénu</t>
  </si>
  <si>
    <t>-550957938</t>
  </si>
  <si>
    <t>8,365*1,05 'Prepočítané koeficientom množstva</t>
  </si>
  <si>
    <t>81</t>
  </si>
  <si>
    <t>713132202.S</t>
  </si>
  <si>
    <t>Montáž tepelnej izolácie podzemných stien a základov polystyrénom celoplošným prilepením</t>
  </si>
  <si>
    <t>-206189608</t>
  </si>
  <si>
    <t>(4,07*2+2,5*2)*2,725</t>
  </si>
  <si>
    <t>82</t>
  </si>
  <si>
    <t>-1354676356</t>
  </si>
  <si>
    <t>35,807*1,05 'Prepočítané koeficientom množstva</t>
  </si>
  <si>
    <t>83</t>
  </si>
  <si>
    <t>998713101.S</t>
  </si>
  <si>
    <t>Presun hmôt pre izolácie tepelné v objektoch výšky do 6 m</t>
  </si>
  <si>
    <t>802842061</t>
  </si>
  <si>
    <t>766</t>
  </si>
  <si>
    <t>Konštrukcie stolárske</t>
  </si>
  <si>
    <t>84</t>
  </si>
  <si>
    <t>766411131.S</t>
  </si>
  <si>
    <t>Montáž obloženia lavičiek</t>
  </si>
  <si>
    <t>-645467835</t>
  </si>
  <si>
    <t>obklad lavicky steny slavy</t>
  </si>
  <si>
    <t>(0,45+0,15)*5*(3)</t>
  </si>
  <si>
    <t>85</t>
  </si>
  <si>
    <t>611980005600.SA</t>
  </si>
  <si>
    <t>Drevený obklad lavičky</t>
  </si>
  <si>
    <t>1436266752</t>
  </si>
  <si>
    <t>9*1,05 'Prepočítané koeficientom množstva</t>
  </si>
  <si>
    <t>86</t>
  </si>
  <si>
    <t>998766101.S</t>
  </si>
  <si>
    <t>Presun hmot pre konštrukcie stolárske v objektoch výšky do 6 m</t>
  </si>
  <si>
    <t>-779399254</t>
  </si>
  <si>
    <t>767</t>
  </si>
  <si>
    <t>Konštrukcie doplnkové kovové</t>
  </si>
  <si>
    <t>87</t>
  </si>
  <si>
    <t>767995104.S</t>
  </si>
  <si>
    <t>Montáž ostatných atypických kovových stavebných doplnkových konštrukcií nad 20 do 50 kg</t>
  </si>
  <si>
    <t>kg</t>
  </si>
  <si>
    <t>885433293</t>
  </si>
  <si>
    <t>24*3"MO5 vlajkoslavy</t>
  </si>
  <si>
    <t>88</t>
  </si>
  <si>
    <t>42960/C45PM</t>
  </si>
  <si>
    <t>Hliníkový vlajkový stožiar dl. 6 m, napr. Mannus Prestige</t>
  </si>
  <si>
    <t>-1546003520</t>
  </si>
  <si>
    <t>89</t>
  </si>
  <si>
    <t>767995108.S</t>
  </si>
  <si>
    <t>Montáž ostatných atypických kovových stavebných doplnkových konštrukcií nad 500 kg</t>
  </si>
  <si>
    <t>97657415</t>
  </si>
  <si>
    <t>164,77</t>
  </si>
  <si>
    <t>vykres D1.08-10</t>
  </si>
  <si>
    <t>jokle 40x40x4 - rost</t>
  </si>
  <si>
    <t>18,216*3*4,323</t>
  </si>
  <si>
    <t>90</t>
  </si>
  <si>
    <t>133840000200.S</t>
  </si>
  <si>
    <t>Konštrukčná oceľ  S235</t>
  </si>
  <si>
    <t>-1001347282</t>
  </si>
  <si>
    <t>401,013*0,001 'Prepočítané koeficientom množstva</t>
  </si>
  <si>
    <t>91</t>
  </si>
  <si>
    <t>-1073412603</t>
  </si>
  <si>
    <t>K10-olymp kruhy</t>
  </si>
  <si>
    <t>3,8*0,25*0,015*7800*(5)</t>
  </si>
  <si>
    <t>3,71*0,03*0,02*7800*(5)</t>
  </si>
  <si>
    <t>3,52*0,25*0,01*7800*(5)</t>
  </si>
  <si>
    <t>92</t>
  </si>
  <si>
    <t>136110035900.S</t>
  </si>
  <si>
    <t>Plech nerezový</t>
  </si>
  <si>
    <t>1184123205</t>
  </si>
  <si>
    <t>93</t>
  </si>
  <si>
    <t>767995390.S</t>
  </si>
  <si>
    <t>Výroba doplnku stavebného atypického o hmotnosti od 20,01 do 300 kg stupňa zložitosti 3</t>
  </si>
  <si>
    <t>2008761330</t>
  </si>
  <si>
    <t>94</t>
  </si>
  <si>
    <t>767995395.S</t>
  </si>
  <si>
    <t>Výroba doplnku stavebného atypického o hmotnosti od 20,01 do 300 kg stupňa zložitosti 4</t>
  </si>
  <si>
    <t>-1734120069</t>
  </si>
  <si>
    <t>95</t>
  </si>
  <si>
    <t>998767101.S</t>
  </si>
  <si>
    <t>Presun hmôt pre kovové stavebné doplnkové konštrukcie v objektoch výšky do 6 m</t>
  </si>
  <si>
    <t>-384362344</t>
  </si>
  <si>
    <t>Práce a dodávky M</t>
  </si>
  <si>
    <t>21-M</t>
  </si>
  <si>
    <t>Elektromontáže</t>
  </si>
  <si>
    <t>96</t>
  </si>
  <si>
    <t>210204051.S</t>
  </si>
  <si>
    <t>Osadenie hliníkového svetelného stĺpa LED výšky do 1,3 m s prírubou</t>
  </si>
  <si>
    <t>764013729</t>
  </si>
  <si>
    <t>6"MO02 arealove osvetlenie fontana</t>
  </si>
  <si>
    <t>97</t>
  </si>
  <si>
    <t>348370005610.SA</t>
  </si>
  <si>
    <t>Areálové stĺpikové osvetlenie dl. 815 mm, výrobca napr. BEGA oznečenie 99 622</t>
  </si>
  <si>
    <t>128</t>
  </si>
  <si>
    <t>1548382537</t>
  </si>
  <si>
    <t>98</t>
  </si>
  <si>
    <t>210204052.S</t>
  </si>
  <si>
    <t>Osadenie hliníkového svetelného stĺpa LED výšky nad 1,3 do 4 m s prírubou</t>
  </si>
  <si>
    <t>-1385170523</t>
  </si>
  <si>
    <t>3"MO4 arealove osvetlenie pristupovy chodnik</t>
  </si>
  <si>
    <t>348370005850.SA</t>
  </si>
  <si>
    <t>Areálové stĺpikové osvetlenie dl. 3600 mm, výrobca napr. BEGA označenie 84 708</t>
  </si>
  <si>
    <t>-773928932</t>
  </si>
  <si>
    <t>100</t>
  </si>
  <si>
    <t>210204061.SA</t>
  </si>
  <si>
    <t>Osadenie svetelného bodu</t>
  </si>
  <si>
    <t>22643750</t>
  </si>
  <si>
    <t>3"MO7 arealove osvetlenie zelen</t>
  </si>
  <si>
    <t>3"MO8 nove osvetlenie sochy</t>
  </si>
  <si>
    <t>101</t>
  </si>
  <si>
    <t>369260098600.SA</t>
  </si>
  <si>
    <t>Areálové osvetlenie, výrobca napr. BEGA označenie 847 90 K3</t>
  </si>
  <si>
    <t>1185463673</t>
  </si>
  <si>
    <t>102</t>
  </si>
  <si>
    <t>348310000100.S</t>
  </si>
  <si>
    <t>Vodeodolné svietidlo Paulmann Plug &amp; Shine Pool bodové svetlo, IP68</t>
  </si>
  <si>
    <t>-80538756</t>
  </si>
  <si>
    <t>VP</t>
  </si>
  <si>
    <t xml:space="preserve">  Práce naviac</t>
  </si>
  <si>
    <t>PN</t>
  </si>
  <si>
    <t>B6 - Krajinno-architektonické úpravy</t>
  </si>
  <si>
    <t xml:space="preserve">    D1 - Zakladanie</t>
  </si>
  <si>
    <t xml:space="preserve">    D2 - Ošetrenie drevín</t>
  </si>
  <si>
    <t xml:space="preserve">    D3 - Plochy a úpravy územia</t>
  </si>
  <si>
    <t xml:space="preserve">    1.2 - Výsadba stromov – 39 ks</t>
  </si>
  <si>
    <t xml:space="preserve">    1.3 - Výsadba trvaliek –  ks</t>
  </si>
  <si>
    <t xml:space="preserve">    1.4 - Osievanie plôch – 1 376 m², hr. substrátu v rovine 100 mm</t>
  </si>
  <si>
    <t>Výkop ryhy pre obrubníky</t>
  </si>
  <si>
    <t>162206112.S</t>
  </si>
  <si>
    <t>Vodorovné premiestnenie výkopku bez naloženia ale so zložením zúrod. zeminy do 50 m</t>
  </si>
  <si>
    <t>171201101.S</t>
  </si>
  <si>
    <t>Uloženie sypaniny  s rozprestretím sypaniny vo vrstve a s hrubým urovnaním nezhutnených</t>
  </si>
  <si>
    <t>275313529</t>
  </si>
  <si>
    <t>Betón základových pätiek,obrubníkov tr. C 12/15</t>
  </si>
  <si>
    <t>D1</t>
  </si>
  <si>
    <t>184180199</t>
  </si>
  <si>
    <t>Ochrana pôvodných drevín pri stavebnej činnosti, debnením z dosiek, obalenie kmeňov agrotextíliou. Definuje STN 83 7010</t>
  </si>
  <si>
    <t>184202112</t>
  </si>
  <si>
    <t>Zakotvenie dreviny troma a viac kolmi, pri priemere kolov do 100 mm, pri dĺžke kolov od 2 m do 3 m</t>
  </si>
  <si>
    <t>184807001</t>
  </si>
  <si>
    <t>Koly ihličnanové priemeru do 6 cm, dĺžky 3 m</t>
  </si>
  <si>
    <t>184807002</t>
  </si>
  <si>
    <t>Polokoly ihličnanové na spájanie kolov okolo stromu</t>
  </si>
  <si>
    <t>D2</t>
  </si>
  <si>
    <t>Ošetrenie drevín</t>
  </si>
  <si>
    <t>184806200</t>
  </si>
  <si>
    <t>Úprava koruny podľa arboristického štandardu – úprava podchôdznej výšky, s odvozom drevnej hmoty na skládku</t>
  </si>
  <si>
    <t>D3</t>
  </si>
  <si>
    <t>Plochy a úpravy územia</t>
  </si>
  <si>
    <t>184802111</t>
  </si>
  <si>
    <t>Chemické odburinenie pôdy pred založením kultúry, plôch výmery jednotlivo cez 20 m2, v rovine alebo na svahu do 1:5 postrekom naširoko *aplikovať len v prípade vzíjdenia burín</t>
  </si>
  <si>
    <t>252340001</t>
  </si>
  <si>
    <t>Dodávka postreku - totálny herbicíd, 250 ml *aplikovať len v prípade vzíjdenia burín</t>
  </si>
  <si>
    <t>917511199</t>
  </si>
  <si>
    <t>Osadenie obrubníka z oceľovej pásoviny, hr. 3 mm, výška 150 mm., do lôžka z bet. pros. tr. C 16/20 s bočnou oporou, vrátane materiálu</t>
  </si>
  <si>
    <t>55355050177</t>
  </si>
  <si>
    <t>Obrubník z oceľovej pásoviny, hr. 3 mm, výška 150 mm, rezerva 5%</t>
  </si>
  <si>
    <t>183403114.1</t>
  </si>
  <si>
    <t>Obrobenie pôdy rotadaironom - spätnou frézou so zapracovaním koloidných silikátov do pôdy, v rovine (len plochy trávnikov), nepracovať v koreňovej zóne!!!</t>
  </si>
  <si>
    <t>183403114.2</t>
  </si>
  <si>
    <t>Obrobenie pôdy rotadaironom - spätnou frézou so zapracovaním kamennej drvy fr. 4/8, v rovine (len plochy záhonov so sortimentom A a B), nepracovať v koreňovej zóne!!!</t>
  </si>
  <si>
    <t>183403131</t>
  </si>
  <si>
    <t>Obrobenie pôdy rýľovaním (len tieňomilný záhon so sortimentom C), nepracovať v koreňovej zóne!!!</t>
  </si>
  <si>
    <t>184185008</t>
  </si>
  <si>
    <t>Hnojenie pôdy – aplikácia pôdneho kondicionéru pre záhony so sortimentom A, B a C, v dávke 60g/m²</t>
  </si>
  <si>
    <t>182001101</t>
  </si>
  <si>
    <t>Plošná úprava plôch na rastlom teréne s urovnaním povrchu, bez doplnenia ornice, v horn. 1-4, pri nerovnostiach terénu nad +-50 do +-100 mm, v rovine (plochy záhonov so sortimentom A, B a C a trávnikov)</t>
  </si>
  <si>
    <t>1.2</t>
  </si>
  <si>
    <t>Výsadba stromov – 39 ks</t>
  </si>
  <si>
    <t>18201001</t>
  </si>
  <si>
    <t>Príprava výsadbovej plochy – vytýčenie výsadieb</t>
  </si>
  <si>
    <t>184502113</t>
  </si>
  <si>
    <t>Vyzdvihnutie dreviny na presadenie s balom v rovine alebo svahu do 1:5, prie priemere balu nad 500 do 600 mm</t>
  </si>
  <si>
    <t>183101121</t>
  </si>
  <si>
    <t>Hĺbenie jamiek pre výsadbu rastlín v horn.1-4 s výmenou pôdy do 50%, v rovine alebo na svahu do 1:5, objemu nad 0,40 do 1 m3 *postupovať podľa Arboristického štandardu – Výsadba stromov a krov</t>
  </si>
  <si>
    <t>1661011011</t>
  </si>
  <si>
    <t>Prehodenie neuľahnutého výkopku ( prebytočná zemina zo sadby drevín)</t>
  </si>
  <si>
    <t>184185001</t>
  </si>
  <si>
    <t>Hnojenie – aplikácia pôdneho kondicionéru pre dreviny - 1,5 kg/ks + aplikácia substrátu pre výsadbu drevín – 200 l/ks</t>
  </si>
  <si>
    <t>252340002</t>
  </si>
  <si>
    <t>Pôdny kondicioner Arbor ( 10 kg/bal.)</t>
  </si>
  <si>
    <t>bal</t>
  </si>
  <si>
    <t>252340003</t>
  </si>
  <si>
    <t>Záhradnícky kompost, 1 m³</t>
  </si>
  <si>
    <t>184102114.1</t>
  </si>
  <si>
    <t>Výsadba dreviny s balom ( 450 mm ) v rovine, priemer balu nad 400 do 500 mm, s výmenou pôdy 50%</t>
  </si>
  <si>
    <t>026620004</t>
  </si>
  <si>
    <t>Quercus robur ´Fastigiata Koster´, obvod kmienka 12/14 cm, ø bal 40 cm</t>
  </si>
  <si>
    <t>026620005</t>
  </si>
  <si>
    <t>Acer griseum, mnohokmeň v=180-200 cm / v alternatíve Cercis siliquastrum mnohokmeň, v=180-200 cm</t>
  </si>
  <si>
    <t>184501111</t>
  </si>
  <si>
    <t>Zhotovenie obalu kmeňa z juty v dvoch vrstvách ( 0,06 m2/strom ), v rovine</t>
  </si>
  <si>
    <t>676133001</t>
  </si>
  <si>
    <t>Pás jutový 15cm široký a 25m dl.</t>
  </si>
  <si>
    <t>676133002</t>
  </si>
  <si>
    <t>Úväz popruh čierny,35mm / 50bm</t>
  </si>
  <si>
    <t>184199001</t>
  </si>
  <si>
    <t>Povýsadbová úprava koruny podľa arboristického štandardu</t>
  </si>
  <si>
    <t>184921116</t>
  </si>
  <si>
    <t>Položenie mulčovacej kôry, v rovine alebo na svahu do 1:5 ( len pod Quercus robur ´Fastigiata Koster´)</t>
  </si>
  <si>
    <t>252340004</t>
  </si>
  <si>
    <t>Mulč, smreková kôra 70 l</t>
  </si>
  <si>
    <t>184804112</t>
  </si>
  <si>
    <t>Ochrana bázy kmeňu drevín, v rovine alebo na svahu do 1:5h</t>
  </si>
  <si>
    <t>3132451001</t>
  </si>
  <si>
    <t>Celoplastové pletivo 1000 mm / 50 bm, čierne</t>
  </si>
  <si>
    <t>212755114</t>
  </si>
  <si>
    <t>Dodávka a osadenie zavlažovacej sondy z drenážnych rúrok bez lôžka, vnútorného priem. rúrok 50 mm, na parkovisko ( 1500 mm na strom )</t>
  </si>
  <si>
    <t>185804311</t>
  </si>
  <si>
    <t>Zaliatie rastlín vodou, plochy jednotlivo do 20 m2 ( dávka 150 l / strom )</t>
  </si>
  <si>
    <t>185851111</t>
  </si>
  <si>
    <t>Dovoz vody pre zálievku rastlín na vzdialenosť do 6000 m</t>
  </si>
  <si>
    <t>1.3</t>
  </si>
  <si>
    <t>Výsadba trvaliek –  ks</t>
  </si>
  <si>
    <t>18201001.1</t>
  </si>
  <si>
    <t>Príprava výsadbovej plochy – vytýčenie záhonov</t>
  </si>
  <si>
    <t>289971212</t>
  </si>
  <si>
    <t>Zhotovenie vrstvy z kompostovateľnej agr. textílie na upravenom povrchu ( pre záhon so sortimentom A, B a C a pre plochu vysypanú kôrou, pri budove, pod borovicami )</t>
  </si>
  <si>
    <t>676133003</t>
  </si>
  <si>
    <t>Mulčovacia agrotextília s organickými vláknami kompostovateľná 157g/m², s dopravou ( stratné 10 % ), rolka 1x50 bm</t>
  </si>
  <si>
    <t>289971224</t>
  </si>
  <si>
    <t>Prichytenie textílie bodcami   ( 2 ks/bm )</t>
  </si>
  <si>
    <t>676133005</t>
  </si>
  <si>
    <t>Bodce pre ukotvenie geotextílie, plastové dl. 10cm, priemer 3cm</t>
  </si>
  <si>
    <t>viď položka č. 13</t>
  </si>
  <si>
    <t>252340005</t>
  </si>
  <si>
    <t>Pôdny kondicioner Univerzal ( 20 kg/bal.)</t>
  </si>
  <si>
    <t>252340006</t>
  </si>
  <si>
    <t>Pôdny kondicioner Univerzal ( 5 kg/bal.)</t>
  </si>
  <si>
    <t>183101311.1</t>
  </si>
  <si>
    <t>Hĺbenie jamiek pre výsadbu v horn. 1 až 4 bez výmeny pôdy v rovine, objemu do 0, 01 m3</t>
  </si>
  <si>
    <t>184102110</t>
  </si>
  <si>
    <t>Výsadba trvalky s balom do vopred vyhĺbenej jamky so zaliatím, v rovine, priemer balu do 100 mm</t>
  </si>
  <si>
    <t>026620011</t>
  </si>
  <si>
    <t>trvalky a trávy K9 a clt 1 – sortiment záhonov A, B a C + 24 ks Carex x morrowii  ´Ice Dance´</t>
  </si>
  <si>
    <t>183204113</t>
  </si>
  <si>
    <t>Výsadba kvetín do pripravovanej pôdy so zaliatím s jednoduchými koreňami cibuliek alebo hľúz</t>
  </si>
  <si>
    <t>026620012.1</t>
  </si>
  <si>
    <t>Cibuľa / hľuza</t>
  </si>
  <si>
    <t>104</t>
  </si>
  <si>
    <t>564801112</t>
  </si>
  <si>
    <t>Mulčovanie kamennou drvou fr. 8/16, hr. do 30 mm</t>
  </si>
  <si>
    <t>106</t>
  </si>
  <si>
    <t>025833001.1</t>
  </si>
  <si>
    <t>Drvené kamenivo fr. 4/8, s dopravou, do pôdy, drvené kamenivo 8/16 s dopravou, mulč</t>
  </si>
  <si>
    <t>108</t>
  </si>
  <si>
    <t>184921116.1</t>
  </si>
  <si>
    <t>Položenie mulčovacej kôry, v rovine ( tieňomilný záhon a záhon so sortimentom C )</t>
  </si>
  <si>
    <t>110</t>
  </si>
  <si>
    <t>112</t>
  </si>
  <si>
    <t>185804311.1.1</t>
  </si>
  <si>
    <t>Zaliatie rastlín vodou, plochy jednotlivo do 20 m2 ( dávka 10 l / m² )</t>
  </si>
  <si>
    <t>114</t>
  </si>
  <si>
    <t>116</t>
  </si>
  <si>
    <t>1.4</t>
  </si>
  <si>
    <t>Osievanie plôch – 1 376 m², hr. substrátu v rovine 100 mm</t>
  </si>
  <si>
    <t>0057211200</t>
  </si>
  <si>
    <t>Kondicioner na báze silikátových koloidov, 100 g/m²</t>
  </si>
  <si>
    <t>118</t>
  </si>
  <si>
    <t>185803211</t>
  </si>
  <si>
    <t>Povalcovanie plochy v rovine alebo na svahu 2x</t>
  </si>
  <si>
    <t>120</t>
  </si>
  <si>
    <t>180402111</t>
  </si>
  <si>
    <t>Založenie trávnika na pôde vopred pripravenej, s pokosením, naložením, odvozom odpadu do 20 km, parkového výsevom, v rovine</t>
  </si>
  <si>
    <t>122</t>
  </si>
  <si>
    <t>025722001</t>
  </si>
  <si>
    <t>Trávne osivo VV-3/1 Okrasná zmes do sucha, 2 kg, výsevok 30 g/m2,  s dopravou</t>
  </si>
  <si>
    <t>124</t>
  </si>
  <si>
    <t>025722002</t>
  </si>
  <si>
    <t>Trávne osivo VV-3/1 Okrasná zmes do sucha, 10 kg, výsevok 30 g/m2,  s dopravou</t>
  </si>
  <si>
    <t>126</t>
  </si>
  <si>
    <t>185802001</t>
  </si>
  <si>
    <t>Zapracovanie osiva do pôdy hrabľami</t>
  </si>
  <si>
    <t>185803211.1</t>
  </si>
  <si>
    <t>Povalcovanie plochy v rovine 2x</t>
  </si>
  <si>
    <t>130</t>
  </si>
  <si>
    <t>185804311.3</t>
  </si>
  <si>
    <t>Zaliatie rastlín vodou, plochy jednotlivo do 20 m2 ( dávka 10 l týždenne / m2 ) 2x v prípade sucha</t>
  </si>
  <si>
    <t>132</t>
  </si>
  <si>
    <t>134</t>
  </si>
  <si>
    <t>111151121</t>
  </si>
  <si>
    <t>Kosenie parkového trávnika do 1000 m2 s naložením na dopr.prostr., odvozom do 20 km so zložením, v rovine</t>
  </si>
  <si>
    <t>136</t>
  </si>
  <si>
    <t>998231311</t>
  </si>
  <si>
    <t>Presun hmôt pre sadovnícke a krajinárske úpravy do 5000 m vodorovne bez zvislého presunu</t>
  </si>
  <si>
    <t>138</t>
  </si>
  <si>
    <t>EL - Elektroinštalácia</t>
  </si>
  <si>
    <t>D1 - Ostatné náklady</t>
  </si>
  <si>
    <t>D2 - Svietidlá</t>
  </si>
  <si>
    <t xml:space="preserve">D3 - Nosný materiál </t>
  </si>
  <si>
    <t>D4 - Rozvádzač RF</t>
  </si>
  <si>
    <t>D5 - Zemné práce</t>
  </si>
  <si>
    <t>Ostatné náklady</t>
  </si>
  <si>
    <t>Pol52</t>
  </si>
  <si>
    <t>Nosný materiál - montáž (60% z hodnoty materiálu)</t>
  </si>
  <si>
    <t>Pol53</t>
  </si>
  <si>
    <t>Dopravné náklady (8% z hodnoty všetkého materiálu)</t>
  </si>
  <si>
    <t>Pol54</t>
  </si>
  <si>
    <t>Demontáž existujúceho rozvádzača RE a znovu montáž</t>
  </si>
  <si>
    <t>Pol55</t>
  </si>
  <si>
    <t>Prierazy a drážkovanie pre káble do priemeru D29</t>
  </si>
  <si>
    <t>Pol56</t>
  </si>
  <si>
    <t>Nepredvídané práce</t>
  </si>
  <si>
    <t>Pol57</t>
  </si>
  <si>
    <t>Revízna správa 10 hod x 18</t>
  </si>
  <si>
    <t>Svietidlá</t>
  </si>
  <si>
    <t>Pol58</t>
  </si>
  <si>
    <t>Stropné, stropné IP65</t>
  </si>
  <si>
    <t>Pol59</t>
  </si>
  <si>
    <t>Montáž svietidiel</t>
  </si>
  <si>
    <t xml:space="preserve">Nosný materiál </t>
  </si>
  <si>
    <t>Pol60</t>
  </si>
  <si>
    <t>Vypínač 1-pól. IP54</t>
  </si>
  <si>
    <t>Pol61</t>
  </si>
  <si>
    <t>Istič 3x35A</t>
  </si>
  <si>
    <t>Pol62</t>
  </si>
  <si>
    <t>Súmrakový spínač SS</t>
  </si>
  <si>
    <t>Pol63</t>
  </si>
  <si>
    <t>Kábel CYKY-O3x2,5</t>
  </si>
  <si>
    <t>Pol64</t>
  </si>
  <si>
    <t>Kábel CYKY-J3x2,5</t>
  </si>
  <si>
    <t>Pol65</t>
  </si>
  <si>
    <t>Kábel CYKY-J5x4</t>
  </si>
  <si>
    <t>Pol66</t>
  </si>
  <si>
    <t>Kábel CYKY-J5x6</t>
  </si>
  <si>
    <t>Pol67</t>
  </si>
  <si>
    <t>Krabica ACIDUR</t>
  </si>
  <si>
    <t>Pol68</t>
  </si>
  <si>
    <t>Rošt 200 mm</t>
  </si>
  <si>
    <t>Pol69</t>
  </si>
  <si>
    <t>Chráničky</t>
  </si>
  <si>
    <t>Pol70</t>
  </si>
  <si>
    <t>Drobný inštalačný materiál</t>
  </si>
  <si>
    <t>D4</t>
  </si>
  <si>
    <t>Rozvádzač RF</t>
  </si>
  <si>
    <t>Pol71</t>
  </si>
  <si>
    <t>Rozvádzač RF, 36 modulový IP54, nástenný</t>
  </si>
  <si>
    <t>D5</t>
  </si>
  <si>
    <t>Pol72</t>
  </si>
  <si>
    <t>Z - Závlahové systémy</t>
  </si>
  <si>
    <t>A1 - 1. POSTREKOVAČE, TRYSKY, PRIPOJENIE A PRÍSLUŠENSTVO</t>
  </si>
  <si>
    <t>A2 - 2. ZÁVLAHA SOLITÉRNYCH STROMOV, PRIPOJENIE A PRÍSLUŠENSTVO</t>
  </si>
  <si>
    <t xml:space="preserve">A3 - 3. KVAPKOVÁ ZÁVLAHA ZÁHONOVEJ VÝSADBY, PRIPOJENIE A PRÍSLUŠENSTVO	_x000D_
</t>
  </si>
  <si>
    <t>A4 - 4. ROZVODY VODY, PRIPÁJACIE TVAROVKY  A PRÍSLUŠENSTVO</t>
  </si>
  <si>
    <t xml:space="preserve">A5 - 5. UZATVÁRACIE ARMATÚRY PRE SEKCIE, ROZDEĽOVACIE ARMATÚRY  A PRÍSLUŠENSTVO	_x000D_
</t>
  </si>
  <si>
    <t xml:space="preserve">A6 - 6. RIADIACI SYSTÉM, KÁBLOVÉ VEDENIE	_x000D_
</t>
  </si>
  <si>
    <t xml:space="preserve">A7 - 7. VENTILOVÉ BOXY </t>
  </si>
  <si>
    <t xml:space="preserve">A8 - 8. POMOCNÝ MATERIÁL	_x000D_
</t>
  </si>
  <si>
    <t xml:space="preserve">A9 - 9. TECHNOLÓGIA PRÍPOJKA VODY PRE AZS	_x000D_
</t>
  </si>
  <si>
    <t xml:space="preserve">A10 - 10. VYTYČOVACIE  A ZEMNÉ PRÁC_x000D_
</t>
  </si>
  <si>
    <t xml:space="preserve">A11 - 11. MONTÁŽNE PRÁCE_x000D_
</t>
  </si>
  <si>
    <t xml:space="preserve">A12 - 12. OSTATNÉ	_x000D_
</t>
  </si>
  <si>
    <t>A1</t>
  </si>
  <si>
    <t>1. POSTREKOVAČE, TRYSKY, PRIPOJENIE A PRÍSLUŠENSTVO</t>
  </si>
  <si>
    <t>Pol74</t>
  </si>
  <si>
    <t>Postrekovač PROS-04-PRS-40, bez trysky, výsuv 10cm, reg.tlaku 2,8bar/kart.50ks</t>
  </si>
  <si>
    <t>Pol75</t>
  </si>
  <si>
    <t>Tryska MP-LCS-515, dostrek 1.5x4.6m, ľavý roh, bal. 10/200ks-box</t>
  </si>
  <si>
    <t>Pol76</t>
  </si>
  <si>
    <t>Tryska MP-1000-90, dostrek 3,7-4,5m, nast. uhol 90°-210°, bal. 10/200ks-box</t>
  </si>
  <si>
    <t>Pol77</t>
  </si>
  <si>
    <t>Tryska MP-2000-360, dostrek 5,2-6,4m, pevný uhol 360°, bal. 10/200ks-box</t>
  </si>
  <si>
    <t>Pol78</t>
  </si>
  <si>
    <t>Tryska MP-2000-90, dostrek 5,2-6,4m, nast. uhol 90°-210°, bal. 10/200ks-box</t>
  </si>
  <si>
    <t>Pol79</t>
  </si>
  <si>
    <t>Tryska MP-800SR-90, dostrek 1,8-3,5m, nast. uhol 90°-210°, bal. 10/200ks-box</t>
  </si>
  <si>
    <t>Pol80</t>
  </si>
  <si>
    <t>Tryska MP-815SR-90, dostrek 2,5-4,9m, nast. uhol 90°-210°, bal. 10/200ks-box</t>
  </si>
  <si>
    <t>Pol81</t>
  </si>
  <si>
    <t>Tryska MP-CORNER, dostrek 2,5-4,5m, nast. uhol 45°-105°, bal. 10/200ks-box</t>
  </si>
  <si>
    <t>Pol82</t>
  </si>
  <si>
    <t>Tryska MP-RCS-515,dostrek 1.5x4.6m, pravý roh, bal. 10/200ks-box</t>
  </si>
  <si>
    <t>Pol83</t>
  </si>
  <si>
    <t>Tryska MP-SS-530, dostrek 1.5x9.1m, stredový, bal. 10/200ks-box</t>
  </si>
  <si>
    <t>Pol84</t>
  </si>
  <si>
    <t>IT Spojka pre PE 16 x 3/4"M_PN4, 50/500ks-box</t>
  </si>
  <si>
    <t>Pol85</t>
  </si>
  <si>
    <t>IT Koleno pre PE 16 x 1/2"M_PN4, 50/450ks-box</t>
  </si>
  <si>
    <t>Pol86</t>
  </si>
  <si>
    <t>VSA expresná objímka 32mm x 3/4"F_bal /5ks+dierovač_PN10</t>
  </si>
  <si>
    <t>Pol87</t>
  </si>
  <si>
    <t>IT Koleno pre PE 16 x 3/4"M_PN4, 50/450ks-box</t>
  </si>
  <si>
    <t>Pol88</t>
  </si>
  <si>
    <t>Spojka pre PE 32x3/4"F_PN16, 10/160ks-box</t>
  </si>
  <si>
    <t>Pol89</t>
  </si>
  <si>
    <t>Hadica LDPE PE-40 0,6MPa 16/1,5mm bal. po 50m/predaj na celý kotúč, 1600m/pal</t>
  </si>
  <si>
    <t>bm</t>
  </si>
  <si>
    <t>A2</t>
  </si>
  <si>
    <t>2. ZÁVLAHA SOLITÉRNYCH STROMOV, PRIPOJENIE A PRÍSLUŠENSTVO</t>
  </si>
  <si>
    <t>Pol90</t>
  </si>
  <si>
    <t>Koreňový zavlažovač RWS-M-BG (v 45cm) + bubbler + 16mm koleno</t>
  </si>
  <si>
    <t>Pol91</t>
  </si>
  <si>
    <t>Filtračný plášť RWS-SOCK pre koreň. zavlažovače RWS</t>
  </si>
  <si>
    <t>Pol92</t>
  </si>
  <si>
    <t>IT T-kus pre PE 16 x 16 x 16mm_PN4, 30/210ks-box</t>
  </si>
  <si>
    <t>Pol93</t>
  </si>
  <si>
    <t>Spojka pre PE 25x3/4"F_PN16, 10/250ks-box</t>
  </si>
  <si>
    <t>A3</t>
  </si>
  <si>
    <t xml:space="preserve">3. KVAPKOVÁ ZÁVLAHA ZÁHONOVEJ VÝSADBY, PRIPOJENIE A PRÍSLUŠENSTVO	_x000D_
</t>
  </si>
  <si>
    <t>Pol94</t>
  </si>
  <si>
    <t>Kvapková hadica PC (kompen. tlaku) NORMA hnedá, 16mm - 30cm - 2,1l/h - 100bm</t>
  </si>
  <si>
    <t>Pol95</t>
  </si>
  <si>
    <t>Držiak kvapkovej hadice IT - 100 ks/bal-cena za bal., 12ks-box</t>
  </si>
  <si>
    <t>Pol96</t>
  </si>
  <si>
    <t>Držiak kvapkovej hadice IT - 1000 ks/ bal -cena za bal.</t>
  </si>
  <si>
    <t>Pol97</t>
  </si>
  <si>
    <t>Koleno pre PE 32x3/4"F_PN16, 10/120ks-box</t>
  </si>
  <si>
    <t>Pol98</t>
  </si>
  <si>
    <t>IT T-kus pre PE 16 x 3/4"M x 16mm_PN4, 30/240ks-box</t>
  </si>
  <si>
    <t>Pol99</t>
  </si>
  <si>
    <t>PP cylindrový ventil  3/4"MM_PN6, 50/450ks-box</t>
  </si>
  <si>
    <t>Pol100</t>
  </si>
  <si>
    <t>PP cylindrový ventil 16 x 3/4"F_PN6, 50/500ks-box</t>
  </si>
  <si>
    <t>Pol101</t>
  </si>
  <si>
    <t>IT Spojka pre PE 16 x 16mm_PN4, 50/400ks-box</t>
  </si>
  <si>
    <t>Pol102</t>
  </si>
  <si>
    <t>Ostatné pripájacie tvarovky pre pripojenie kvapkovej hadice</t>
  </si>
  <si>
    <t>A4</t>
  </si>
  <si>
    <t>4. ROZVODY VODY, PRIPÁJACIE TVAROVKY  A PRÍSLUŠENSTVO</t>
  </si>
  <si>
    <t>Pol103</t>
  </si>
  <si>
    <t>Hadica  HDPE PE-100 1,0Mpa 32/2,0mm bal. po 100m</t>
  </si>
  <si>
    <t>Pol104</t>
  </si>
  <si>
    <t>Hadica LDPE PE-40 0,6Mpa 25/2,3mm bal. po 100m</t>
  </si>
  <si>
    <t>Pol105</t>
  </si>
  <si>
    <t>Hadica LDPE PE-40/0,6Mpa 32/2,9mm bal. po 100m</t>
  </si>
  <si>
    <t>Pol106</t>
  </si>
  <si>
    <t>T-kus pre PE 32mm_PN16, 10/50ks-box</t>
  </si>
  <si>
    <t>Pol107</t>
  </si>
  <si>
    <t>Koleno pre PE 32mm_PN16, 10/80ks-box</t>
  </si>
  <si>
    <t>A5</t>
  </si>
  <si>
    <t xml:space="preserve">5. UZATVÁRACIE ARMATÚRY PRE SEKCIE, ROZDEĽOVACIE ARMATÚRY  A PRÍSLUŠENSTVO	_x000D_
</t>
  </si>
  <si>
    <t>Pol108</t>
  </si>
  <si>
    <t>Elektromag. ventil PGV-101MM-B, s reg.prietoku, 1" Vo-Vo, 24V/AC /kart.20ks</t>
  </si>
  <si>
    <t>Pol109</t>
  </si>
  <si>
    <t>IT Spojka holender. pre PE 32x1"F _PN12.5,10/160ks-box</t>
  </si>
  <si>
    <t>Pol110</t>
  </si>
  <si>
    <t>IT Spojka holender. pre PE 25x1"F _PN12.5,10/260ks-box</t>
  </si>
  <si>
    <t>Pol111</t>
  </si>
  <si>
    <t>Regulátor tlaku PSI-M30-2,1bar-0,45-5m3/h 3/4"vnz, 20/80 ks- box</t>
  </si>
  <si>
    <t>Pol112</t>
  </si>
  <si>
    <t>Redukcia dlhá závit. 1 1/4"F x 3/4"M, PN10_10/400ks-box</t>
  </si>
  <si>
    <t>Pol113</t>
  </si>
  <si>
    <t>Vsuvka závit. red. 1"M x 3/4"M, PN16_20/800ks-box</t>
  </si>
  <si>
    <t>Pol114</t>
  </si>
  <si>
    <t>Ventil guľový 1" FF, DN25, páka, s odvodnením_ 8/64ks/kart.</t>
  </si>
  <si>
    <t>Pol115</t>
  </si>
  <si>
    <t>Irritec PP holendrový T kus 1" M x F x F_PN10, _/__ks-box</t>
  </si>
  <si>
    <t>Pol116</t>
  </si>
  <si>
    <t>Viečko závit. 1"F, PN16_20/1300ks-box</t>
  </si>
  <si>
    <t>Pol117</t>
  </si>
  <si>
    <t>Vsuvka 1"M, PN16_20/700ks-box</t>
  </si>
  <si>
    <t>Pol118</t>
  </si>
  <si>
    <t>HQB-3/4"F mosadzná hydrant. prípojka</t>
  </si>
  <si>
    <t>Pol119</t>
  </si>
  <si>
    <t>HK-3/4" kľúč mosadzný k hydrant. prípojke</t>
  </si>
  <si>
    <t>Pol120</t>
  </si>
  <si>
    <t>Koleno pre PE 32x3/4"M_PN16, 10/120ks-box</t>
  </si>
  <si>
    <t>Pol121</t>
  </si>
  <si>
    <t>Spojka pre PE 32x1"M_PN16, 10/160ks-box</t>
  </si>
  <si>
    <t>Pol122</t>
  </si>
  <si>
    <t>Ostatné pripájacie PE-tvarovky pre pripojenie vo ventilovom boxe</t>
  </si>
  <si>
    <t>A6</t>
  </si>
  <si>
    <t xml:space="preserve">6. RIADIACI SYSTÉM, KÁBLOVÉ VEDENIE	_x000D_
</t>
  </si>
  <si>
    <t>Pol123</t>
  </si>
  <si>
    <t>Riadiaca jednotka X2-1401-E, alternatíva WiFi, 14 sekcií, vonk. model, 10ks - box</t>
  </si>
  <si>
    <t>Pol124</t>
  </si>
  <si>
    <t>WAND, modul WiFi Hydrawise, pre riadiacu jednotku X2 20ks-box</t>
  </si>
  <si>
    <t>Pol125</t>
  </si>
  <si>
    <t>Irricable 13/75 komunikačný kábel 13žil./0,8mm2/75m</t>
  </si>
  <si>
    <t>Pol126</t>
  </si>
  <si>
    <t>Dažďový senzor WR-CLIK, bezdrôtový, rýchla aktivácia /kart.12ks</t>
  </si>
  <si>
    <t>Pol127</t>
  </si>
  <si>
    <t>Vodotesný  konektor (tuba) DBO/B-6, do 600V,100 ks - box</t>
  </si>
  <si>
    <t>Pol128</t>
  </si>
  <si>
    <t>3M vodotesný konektor IR (malý), do 30V, 30/300 ks - box</t>
  </si>
  <si>
    <t>Pol129</t>
  </si>
  <si>
    <t>Ostatný elektroinštalačný materiál (napájacie káble,spojovací materiál, ochranné lišty.....)</t>
  </si>
  <si>
    <t>A7</t>
  </si>
  <si>
    <t xml:space="preserve">7. VENTILOVÉ BOXY </t>
  </si>
  <si>
    <t>Pol131</t>
  </si>
  <si>
    <t>Ventilová šachta kruhová RAIN EzOPEN PZCM RN 25, 396 ks/pal</t>
  </si>
  <si>
    <t>Pol132</t>
  </si>
  <si>
    <t>Ventilová šachta RAIN EzOPEN PZRM 117, Super Jumbo, 810x590x415mm (d x š x v)</t>
  </si>
  <si>
    <t>Pol133</t>
  </si>
  <si>
    <t>Geotextília NETEX HQ PES 50 x 2 m Biela (300g/m2)/100m2 rolka</t>
  </si>
  <si>
    <t>A8</t>
  </si>
  <si>
    <t xml:space="preserve">8. POMOCNÝ MATERIÁL	_x000D_
</t>
  </si>
  <si>
    <t>Pol134</t>
  </si>
  <si>
    <t>Teflonová niť TANGIT UNI-LOCK 80 m</t>
  </si>
  <si>
    <t>Pol135</t>
  </si>
  <si>
    <t>Teflonová páska ECO  12mm x 10 m x 0,075 mm</t>
  </si>
  <si>
    <t>Pol136</t>
  </si>
  <si>
    <t>Podsypový materiál pre ventilové boxy, štrk fr 8-16mm</t>
  </si>
  <si>
    <t>Pol137</t>
  </si>
  <si>
    <t>Chránička PVC rúra DN125</t>
  </si>
  <si>
    <t>A9</t>
  </si>
  <si>
    <t xml:space="preserve">9. TECHNOLÓGIA PRÍPOJKA VODY PRE AZS	_x000D_
</t>
  </si>
  <si>
    <t>Pol138</t>
  </si>
  <si>
    <t>Elektromag. ventil ICV-101G-B, s reg.prietoku, 1" Vn-Vn, 24V/AC /kart.8ks</t>
  </si>
  <si>
    <t>140</t>
  </si>
  <si>
    <t>Pol139</t>
  </si>
  <si>
    <t>Filter ATLAS Hydra M 1" RLH 90mic + manometer, 6ks-box</t>
  </si>
  <si>
    <t>142</t>
  </si>
  <si>
    <t>Pol140</t>
  </si>
  <si>
    <t>Šróbenie kúr. priame mosadz MF 1"_12ks-bal.</t>
  </si>
  <si>
    <t>144</t>
  </si>
  <si>
    <t>146</t>
  </si>
  <si>
    <t>148</t>
  </si>
  <si>
    <t>Pol141</t>
  </si>
  <si>
    <t>T-kus mosadz FFF 1"_5/25ks-bal.</t>
  </si>
  <si>
    <t>150</t>
  </si>
  <si>
    <t>Pol142</t>
  </si>
  <si>
    <t>Vsuvka mosadz MM 1"_10/100 ks-bal.</t>
  </si>
  <si>
    <t>152</t>
  </si>
  <si>
    <t>Pol143</t>
  </si>
  <si>
    <t>Vsuvka redukovaná mosadz MM 3/4" x 1"_10/100ks-bal.</t>
  </si>
  <si>
    <t>154</t>
  </si>
  <si>
    <t>Pol144</t>
  </si>
  <si>
    <t>Ventil guľový 3/4" FF, DN20, motýľ_20/80ks/kart.</t>
  </si>
  <si>
    <t>156</t>
  </si>
  <si>
    <t>Pol145</t>
  </si>
  <si>
    <t>Redukcia mosadz MF 1" x 3/4"_10/50ks-bal.</t>
  </si>
  <si>
    <t>158</t>
  </si>
  <si>
    <t>Pol146</t>
  </si>
  <si>
    <t>Vsuvka redukovaná mosadz MM 1/2" x 3/4"_10/150ks-bal.</t>
  </si>
  <si>
    <t>160</t>
  </si>
  <si>
    <t>Pol147</t>
  </si>
  <si>
    <t>Ventil guľový 3/4" MF, DN20, motýľ_ 20/80ks/kart.</t>
  </si>
  <si>
    <t>162</t>
  </si>
  <si>
    <t>Pol148</t>
  </si>
  <si>
    <t>Redukcia mosadz MF 3/4" x 1/2"_10/150ks-bal.</t>
  </si>
  <si>
    <t>164</t>
  </si>
  <si>
    <t>Pol149</t>
  </si>
  <si>
    <t>Rýchlospojka German type , vzduch - zástrč - G 1/2" voz</t>
  </si>
  <si>
    <t>166</t>
  </si>
  <si>
    <t>168</t>
  </si>
  <si>
    <t>Pol150</t>
  </si>
  <si>
    <t>Spätná klapka celomosadzná 1", pružinková_15/90ks-box</t>
  </si>
  <si>
    <t>170</t>
  </si>
  <si>
    <t>Pol151</t>
  </si>
  <si>
    <t>Ostatný pomocný materiál (PE tvarovka, konzoly, úchyty......)</t>
  </si>
  <si>
    <t>172</t>
  </si>
  <si>
    <t>A10</t>
  </si>
  <si>
    <t xml:space="preserve">10. VYTYČOVACIE  A ZEMNÉ PRÁC_x000D_
</t>
  </si>
  <si>
    <t>Pol152</t>
  </si>
  <si>
    <t>Vytýčenie ventilových boxov a trás rozvodov</t>
  </si>
  <si>
    <t>174</t>
  </si>
  <si>
    <t>Pol153</t>
  </si>
  <si>
    <t>Vytýčenie postrekovačov</t>
  </si>
  <si>
    <t>176</t>
  </si>
  <si>
    <t>Pol154</t>
  </si>
  <si>
    <t>Vyhĺbenie ryhy PE rúry + komunikačné káble</t>
  </si>
  <si>
    <t>178</t>
  </si>
  <si>
    <t>Pol155</t>
  </si>
  <si>
    <t>Zásyp ryhy pre PE rúry + komunikačné káble</t>
  </si>
  <si>
    <t>180</t>
  </si>
  <si>
    <t>Pol156</t>
  </si>
  <si>
    <t>Vyhĺbenie ryhy cez spevnené plochy (napr. rezanie betón, asfalt, rozobranie dlažby, atď.)</t>
  </si>
  <si>
    <t>182</t>
  </si>
  <si>
    <t>Pol157</t>
  </si>
  <si>
    <t>Zásyp ryhy s spevnenej ploche (napr. zhutňovanie po vrstvach, obsyp, pokladka dlažby, atď.)</t>
  </si>
  <si>
    <t>184</t>
  </si>
  <si>
    <t>Pol158</t>
  </si>
  <si>
    <t>Výkop pre ventilové boxy (kruhové RN25 a Standard), odizolovanie a podsyp drenážnym štrkom</t>
  </si>
  <si>
    <t>186</t>
  </si>
  <si>
    <t>Pol159</t>
  </si>
  <si>
    <t>Výkop pre ventilové boxy (Jumbo a Super Jumbo), odizolovanie a podsyp drenážnym štrkom</t>
  </si>
  <si>
    <t>188</t>
  </si>
  <si>
    <t>Pol160</t>
  </si>
  <si>
    <t>Výkop pre koreňové zavlažovače</t>
  </si>
  <si>
    <t>190</t>
  </si>
  <si>
    <t>A11</t>
  </si>
  <si>
    <t xml:space="preserve">11. MONTÁŽNE PRÁCE_x000D_
</t>
  </si>
  <si>
    <t>Pol161</t>
  </si>
  <si>
    <t>Montáž technológie prípojka vody AZS v technologickej šachte</t>
  </si>
  <si>
    <t>192</t>
  </si>
  <si>
    <t>Pol162</t>
  </si>
  <si>
    <t>Uloženie PVC chráničky</t>
  </si>
  <si>
    <t>194</t>
  </si>
  <si>
    <t>Pol163</t>
  </si>
  <si>
    <t>Uloženie a pripojenie PE rúr</t>
  </si>
  <si>
    <t>196</t>
  </si>
  <si>
    <t>Pol164</t>
  </si>
  <si>
    <t>Pripojenie elektromagnetického ventila do manifoldu vo ventilovom boxe</t>
  </si>
  <si>
    <t>198</t>
  </si>
  <si>
    <t>Pol165</t>
  </si>
  <si>
    <t>Montáž a nastavenie postrekovača + trysky, pripojenie k PE rúre</t>
  </si>
  <si>
    <t>200</t>
  </si>
  <si>
    <t>Pol166</t>
  </si>
  <si>
    <t>Osadenie a pripojenie koreňového zavlažovača</t>
  </si>
  <si>
    <t>202</t>
  </si>
  <si>
    <t>Pol167</t>
  </si>
  <si>
    <t>Montáž hydrantovej prípojky</t>
  </si>
  <si>
    <t>204</t>
  </si>
  <si>
    <t>Pol168</t>
  </si>
  <si>
    <t>Uloženie, ukotvenie a pripojenie nadzemnej kvapkovej hadice</t>
  </si>
  <si>
    <t>206</t>
  </si>
  <si>
    <t>Pol169</t>
  </si>
  <si>
    <t>Inštalácia riadiacej jednotky, pripojenie</t>
  </si>
  <si>
    <t>208</t>
  </si>
  <si>
    <t>Pol170</t>
  </si>
  <si>
    <t>Montáž a pripojenie poveternostného senzora</t>
  </si>
  <si>
    <t>210</t>
  </si>
  <si>
    <t>Pol171</t>
  </si>
  <si>
    <t>Naprogramovanie riadiacej jednotky</t>
  </si>
  <si>
    <t>212</t>
  </si>
  <si>
    <t>Pol172</t>
  </si>
  <si>
    <t>Uloženie a pripojenie komunikačného kábla</t>
  </si>
  <si>
    <t>214</t>
  </si>
  <si>
    <t>A12</t>
  </si>
  <si>
    <t xml:space="preserve">12. OSTATNÉ	_x000D_
</t>
  </si>
  <si>
    <t>Pol173</t>
  </si>
  <si>
    <t>Zazimovanie AZS</t>
  </si>
  <si>
    <t>216</t>
  </si>
  <si>
    <t>Pol174</t>
  </si>
  <si>
    <t>Jarné spustenie AZS</t>
  </si>
  <si>
    <t>218</t>
  </si>
  <si>
    <t>Pol175</t>
  </si>
  <si>
    <t>Mimo záručný servis (cena za hod)</t>
  </si>
  <si>
    <t>hod</t>
  </si>
  <si>
    <t>220</t>
  </si>
  <si>
    <t>Pol176</t>
  </si>
  <si>
    <t>Dopravné náklady pri realizácii</t>
  </si>
  <si>
    <t>222</t>
  </si>
  <si>
    <t>ZTI - Zdravotechnika</t>
  </si>
  <si>
    <t>VRN - Investičné náklady neobsiahnuté v cenách</t>
  </si>
  <si>
    <t>Pol27</t>
  </si>
  <si>
    <t>Rozoberanie chodníka z dlažby, z betónových alebo kamenin. dlaždíc, dosiek alebo tvaroviek, vrátane podkladných vrstiev  -0,13800t</t>
  </si>
  <si>
    <t>Pol28</t>
  </si>
  <si>
    <t>Výkop ryhy do šírky 1200 mm v horn.3</t>
  </si>
  <si>
    <t>Pol29</t>
  </si>
  <si>
    <t>Príplatok k cene za lepivosť pri hĺbení rýh šírky nad 600 mm zapažených i nezapažených s urovnaním dna v hornine 3</t>
  </si>
  <si>
    <t>Pol30</t>
  </si>
  <si>
    <t>Obsyp potrubia so zhutnením v hornine triedy 3</t>
  </si>
  <si>
    <t>Pol31</t>
  </si>
  <si>
    <t>Zásyp sypaninou so zhutnením jám, šachiet, rýh, zárezov alebo okolo objektov nad 100 do 1000 m3</t>
  </si>
  <si>
    <t>Pol32</t>
  </si>
  <si>
    <t>Lôžko pod potrubie z piesku</t>
  </si>
  <si>
    <t>Pol33</t>
  </si>
  <si>
    <t>Potrubie kanalizačné hladké PVC DN150 + montáž</t>
  </si>
  <si>
    <t>Pol34</t>
  </si>
  <si>
    <t>Potrubie vodovodné HDPE PE100 SDR11 PN16 D50*4,6 mm</t>
  </si>
  <si>
    <t>Pol35</t>
  </si>
  <si>
    <t>Zemné šupátko DN100 zo zemnou súpravou vrátane montáže</t>
  </si>
  <si>
    <t>Pol36</t>
  </si>
  <si>
    <t>Napojenie na existujúcu kanalizáciu</t>
  </si>
  <si>
    <t>Pol37</t>
  </si>
  <si>
    <t>Revízna šachta plastová DN400, hl. 2,90 m, s poklopom pojazdným D400, vrátane osadenia</t>
  </si>
  <si>
    <t>kpl</t>
  </si>
  <si>
    <t>Pol371</t>
  </si>
  <si>
    <t>Vodomer DN20 na závlahu</t>
  </si>
  <si>
    <t>75256691</t>
  </si>
  <si>
    <t>Pol38</t>
  </si>
  <si>
    <t>Skúška tesnosti kanalizácie do D 300 mm</t>
  </si>
  <si>
    <t>Pol39</t>
  </si>
  <si>
    <t>Preplachnutie a  dezinfekcia potrubia</t>
  </si>
  <si>
    <t>Pol40</t>
  </si>
  <si>
    <t>Skúška tesnosti vodovodu do D50 mm</t>
  </si>
  <si>
    <t>Pol41</t>
  </si>
  <si>
    <t>Signalizačný vodič na vodu a kanalizáciu</t>
  </si>
  <si>
    <t>Pol42</t>
  </si>
  <si>
    <t>Označenie vodovodného potrubia výstražnou fóliou</t>
  </si>
  <si>
    <t>Pol43</t>
  </si>
  <si>
    <t>Označenie kanalizačného potrubia hnedou výstražnou fóliou</t>
  </si>
  <si>
    <t>Pol44</t>
  </si>
  <si>
    <t>Montáž a demontáž paženia do ryhy</t>
  </si>
  <si>
    <t>Pol45</t>
  </si>
  <si>
    <t>Prestup cez technologickú šachtu</t>
  </si>
  <si>
    <t>Pol46</t>
  </si>
  <si>
    <t>Pol47</t>
  </si>
  <si>
    <t>Pol48</t>
  </si>
  <si>
    <t>Vodorovná doprava vybúraných hmôt po suchu bez naloženia a so zložením na vzdialenosť do 5 km</t>
  </si>
  <si>
    <t>Pol49</t>
  </si>
  <si>
    <t>Príplatok k cene za každých ďalších aj začatých 5 km</t>
  </si>
  <si>
    <t>Pol50</t>
  </si>
  <si>
    <t>Presun hmôt pre pozemné komunikácie s krytom monolitickým betónovým akejkoľvek dĺžky objektu</t>
  </si>
  <si>
    <t>VRN</t>
  </si>
  <si>
    <t>Investičné náklady neobsiahnuté v cenách</t>
  </si>
  <si>
    <t>Pol73</t>
  </si>
  <si>
    <t>Ostatné materiálové náklady stavby</t>
  </si>
  <si>
    <t>E2 - 2. Etapa - fontána</t>
  </si>
  <si>
    <t>ARCH2 - Architektúra - fontána</t>
  </si>
  <si>
    <t xml:space="preserve">    6 - Úpravy povrchov, podlahy, osadenie</t>
  </si>
  <si>
    <t xml:space="preserve">    763 - Konštrukcie - drevostavby</t>
  </si>
  <si>
    <t xml:space="preserve">    782 - Obklady z prírodného a konglomerovaného kameňa</t>
  </si>
  <si>
    <t>2099297729</t>
  </si>
  <si>
    <t>pod dreveny obklad fontany</t>
  </si>
  <si>
    <t>12,55</t>
  </si>
  <si>
    <t>1655770869</t>
  </si>
  <si>
    <t>doska fontana</t>
  </si>
  <si>
    <t>(0,25+0,3)/2*64,2</t>
  </si>
  <si>
    <t>273321511.S</t>
  </si>
  <si>
    <t>Betón základových dosiek, železový (bez výstuže), tr. C 30/37</t>
  </si>
  <si>
    <t>6347683</t>
  </si>
  <si>
    <t>0,1*64,2</t>
  </si>
  <si>
    <t>279321511.S</t>
  </si>
  <si>
    <t>Betón základových múrov, železový (bez výstuže), tr. C 30/37</t>
  </si>
  <si>
    <t>-917698341</t>
  </si>
  <si>
    <t>stena fontany</t>
  </si>
  <si>
    <t>0,25*0,7*(13,165+11,885+14,53)</t>
  </si>
  <si>
    <t>0,1*0,1*(13,165+11,885+14,53)</t>
  </si>
  <si>
    <t>-1333997054</t>
  </si>
  <si>
    <t>2*0,7*(13,165+11,885+14,53)</t>
  </si>
  <si>
    <t>2*0,1*(13,165+11,885+14,53)</t>
  </si>
  <si>
    <t>-944737521</t>
  </si>
  <si>
    <t>1576908878</t>
  </si>
  <si>
    <t>fontana</t>
  </si>
  <si>
    <t>2,96683</t>
  </si>
  <si>
    <t>388995211.S</t>
  </si>
  <si>
    <t>Chránička DN50</t>
  </si>
  <si>
    <t>-1294704144</t>
  </si>
  <si>
    <t>10"K04</t>
  </si>
  <si>
    <t>Úpravy povrchov, podlahy, osadenie</t>
  </si>
  <si>
    <t>622473255.S</t>
  </si>
  <si>
    <t>Ochranný impregnačný náter betónových konštrukcií</t>
  </si>
  <si>
    <t>849496131</t>
  </si>
  <si>
    <t>Pn_04 nove dno fontany</t>
  </si>
  <si>
    <t>64,2</t>
  </si>
  <si>
    <t>0,575*(13,165+11,885+14,53)</t>
  </si>
  <si>
    <t>935114223.S</t>
  </si>
  <si>
    <t xml:space="preserve">Osadenie odvodňovacieho žľabu </t>
  </si>
  <si>
    <t>553111959</t>
  </si>
  <si>
    <t>nerezovy zlab</t>
  </si>
  <si>
    <t>39,944"K02</t>
  </si>
  <si>
    <t>12515075</t>
  </si>
  <si>
    <t>Odvodňovací žľab - nerez</t>
  </si>
  <si>
    <t>-122222331</t>
  </si>
  <si>
    <t>1267095768</t>
  </si>
  <si>
    <t>11,8+14,5+13,2</t>
  </si>
  <si>
    <t>-293753298</t>
  </si>
  <si>
    <t>(13,165+11,885+14,53)*2"detail D1</t>
  </si>
  <si>
    <t>0,84"dorovnanie na cele ks</t>
  </si>
  <si>
    <t>965081812.S</t>
  </si>
  <si>
    <t>Búranie dlažieb, z kamen., cement., terazzových, čadičových alebo keramických, hr. nad 10 mm,  -0,06500t</t>
  </si>
  <si>
    <t>1365516780</t>
  </si>
  <si>
    <t>burany keramicky obklad na dne fontany - vykres E.1.1.1</t>
  </si>
  <si>
    <t>98,01</t>
  </si>
  <si>
    <t>978059631.S</t>
  </si>
  <si>
    <t>Odsekanie a odobratie obkladov stien z obkladačiek vonkajších vrátane podkladovej omietky nad 2 m2,  -0,08900t</t>
  </si>
  <si>
    <t>1403001102</t>
  </si>
  <si>
    <t>burany keramicky obklad na stene fontany - vykres E.1.1.1</t>
  </si>
  <si>
    <t>47,8</t>
  </si>
  <si>
    <t>-1401512303</t>
  </si>
  <si>
    <t>1577258115</t>
  </si>
  <si>
    <t>10,625*19 'Prepočítané koeficientom množstva</t>
  </si>
  <si>
    <t>-1375978738</t>
  </si>
  <si>
    <t>-411342517</t>
  </si>
  <si>
    <t>1524182181</t>
  </si>
  <si>
    <t>1067885479</t>
  </si>
  <si>
    <t>763</t>
  </si>
  <si>
    <t>Konštrukcie - drevostavby</t>
  </si>
  <si>
    <t>763750150.S</t>
  </si>
  <si>
    <t>Montáž obkladu fontány</t>
  </si>
  <si>
    <t>1234243581</t>
  </si>
  <si>
    <t>vykres D1.04</t>
  </si>
  <si>
    <t>611980004700.S</t>
  </si>
  <si>
    <t>Obklad fontány z Resysta materiálu</t>
  </si>
  <si>
    <t>1591412257</t>
  </si>
  <si>
    <t>38*1,05 'Prepočítané koeficientom množstva</t>
  </si>
  <si>
    <t>283810001300.S</t>
  </si>
  <si>
    <t>Terč rektifikačný v na inštaláciu dlažieb</t>
  </si>
  <si>
    <t>473367736</t>
  </si>
  <si>
    <t>67,6190476190476*1,05 'Prepočítané koeficientom množstva</t>
  </si>
  <si>
    <t>194160000200.S</t>
  </si>
  <si>
    <t>Hliníkový terasový rošt</t>
  </si>
  <si>
    <t>-651341982</t>
  </si>
  <si>
    <t>998763101.S</t>
  </si>
  <si>
    <t>Presun hmôt pre drevostavby v objektoch výšky do 12 m</t>
  </si>
  <si>
    <t>-1670881811</t>
  </si>
  <si>
    <t>767591220.S</t>
  </si>
  <si>
    <t>Montáž mriežky pre vypúšťanie fontány</t>
  </si>
  <si>
    <t>-707648124</t>
  </si>
  <si>
    <t>1"K03</t>
  </si>
  <si>
    <t>592270075500.S</t>
  </si>
  <si>
    <t>Odvodňovacia mriežka nerez 300x300 mm</t>
  </si>
  <si>
    <t>-919171756</t>
  </si>
  <si>
    <t>103899573</t>
  </si>
  <si>
    <t>K01</t>
  </si>
  <si>
    <t>13,611*(0,2+0,1)*0,01*7800</t>
  </si>
  <si>
    <t>851283348</t>
  </si>
  <si>
    <t>318,497*0,001 'Prepočítané koeficientom množstva</t>
  </si>
  <si>
    <t>328735984</t>
  </si>
  <si>
    <t>-2057298051</t>
  </si>
  <si>
    <t>782</t>
  </si>
  <si>
    <t>Obklady z prírodného a konglomerovaného kameňa</t>
  </si>
  <si>
    <t>782631323.S</t>
  </si>
  <si>
    <t>Montáž obkladu parapetov doskami z tvrdých kameňov, hr. do 50 mm</t>
  </si>
  <si>
    <t>1846356203</t>
  </si>
  <si>
    <t>obklad fontany z pohladoveho betonu</t>
  </si>
  <si>
    <t>0,8*(11,894+14,53)</t>
  </si>
  <si>
    <t>0,4*(11,894+14,53)"celo</t>
  </si>
  <si>
    <t>583840010600.S</t>
  </si>
  <si>
    <t>Doska obkladová z pohladového betónu</t>
  </si>
  <si>
    <t>322440760</t>
  </si>
  <si>
    <t>31,709*1,05 'Prepočítané koeficientom množstva</t>
  </si>
  <si>
    <t>998782101.S</t>
  </si>
  <si>
    <t>Presun hmôt pre kamenné obklady v objektoch výšky do 6 m</t>
  </si>
  <si>
    <t>1456675269</t>
  </si>
  <si>
    <t>000200051.S</t>
  </si>
  <si>
    <t>Zaberpečenie existujúcej sochy</t>
  </si>
  <si>
    <t>eur</t>
  </si>
  <si>
    <t>1024</t>
  </si>
  <si>
    <t>554916468</t>
  </si>
  <si>
    <t>TF - Technológia fontány</t>
  </si>
  <si>
    <t>D1 - Technológia  fontány</t>
  </si>
  <si>
    <t>Technológia  fontány</t>
  </si>
  <si>
    <t>Pol1</t>
  </si>
  <si>
    <t>Čerpadlo HERBORNER s predfiltrom a frekvenčným meničom H-050 -130A -H0302H,Q32-24m³,P2=3,2kW,400V 5,7A</t>
  </si>
  <si>
    <t>Pol2</t>
  </si>
  <si>
    <t>Čerpadlo HERBORNER s predfiltrom a frekvenčným meničom H-050 -130A -H152H,Q=28-34m³,P2=1,5kW,400V 3,1A</t>
  </si>
  <si>
    <t>Pol3</t>
  </si>
  <si>
    <t>Čerpadlo HERBORNER s predfiltrom  H-050 -130A -H0112H,Q=15-9m³,P2=1,1kW,400V 2,3A</t>
  </si>
  <si>
    <t>Pol4</t>
  </si>
  <si>
    <t>Pieskový filter Q 15m³/hod</t>
  </si>
  <si>
    <t>Pol5</t>
  </si>
  <si>
    <t>Filtračný piesok 25kg</t>
  </si>
  <si>
    <t>Pol6</t>
  </si>
  <si>
    <t>Šesťcestný ventil 11/2</t>
  </si>
  <si>
    <t>Pol7</t>
  </si>
  <si>
    <t>Chemické hospodárstvo dávkovanie - chlór,PH,koagulant</t>
  </si>
  <si>
    <t>Pol8</t>
  </si>
  <si>
    <t>Tekutý chlór 40kg</t>
  </si>
  <si>
    <t>Pol9</t>
  </si>
  <si>
    <t>Tekutý PH 35kg</t>
  </si>
  <si>
    <t>Pol10</t>
  </si>
  <si>
    <t>Koagulant 35kg</t>
  </si>
  <si>
    <t>Pol11</t>
  </si>
  <si>
    <t>Hladinová regulácia</t>
  </si>
  <si>
    <t>Pol12</t>
  </si>
  <si>
    <t>Zmäkčovacia jednotka</t>
  </si>
  <si>
    <t>Pol13</t>
  </si>
  <si>
    <t>Vodomer 1"</t>
  </si>
  <si>
    <t>Pol14</t>
  </si>
  <si>
    <t>Elektromagnetický ventil</t>
  </si>
  <si>
    <t>Pol15</t>
  </si>
  <si>
    <t>Radialny ventilátor CK100</t>
  </si>
  <si>
    <t>Pol16</t>
  </si>
  <si>
    <t>Fólia Arkoplan 1,5mm 15m²</t>
  </si>
  <si>
    <t>Pol17</t>
  </si>
  <si>
    <t>Rozvádzač MaR, Riadiaci počítač + softvér, Kom.modul, prísluch.jednotky</t>
  </si>
  <si>
    <t>Pol18</t>
  </si>
  <si>
    <t>Rozvádzač Pi = 6,1kW</t>
  </si>
  <si>
    <t>1938594124</t>
  </si>
  <si>
    <t>Pol19</t>
  </si>
  <si>
    <t>Tryska Lance Jet ɸ16</t>
  </si>
  <si>
    <t>Pol20</t>
  </si>
  <si>
    <t>Dnová tryska HL3860020 2"</t>
  </si>
  <si>
    <t>Pol23</t>
  </si>
  <si>
    <t>Samopreplachovací filter 1"</t>
  </si>
  <si>
    <t>Pol24</t>
  </si>
  <si>
    <t>Tlakové rúry</t>
  </si>
  <si>
    <t>Pol25</t>
  </si>
  <si>
    <t>Spojovací material - fitinky</t>
  </si>
  <si>
    <t>Pol26</t>
  </si>
  <si>
    <t>Realizácia + režijné náklady</t>
  </si>
  <si>
    <t>ZOZNAM FIGÚR</t>
  </si>
  <si>
    <t>Výmera</t>
  </si>
  <si>
    <t xml:space="preserve"> E1/ ARCH</t>
  </si>
  <si>
    <t>Použitie figúry: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</si>
</sst>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3" fillId="3" borderId="22" xfId="0" applyFont="1" applyFill="1" applyBorder="1" applyAlignment="1" applyProtection="1">
      <alignment horizontal="left" vertical="center"/>
      <protection locked="0"/>
    </xf>
    <xf numFmtId="0" fontId="23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88" workbookViewId="0">
      <selection activeCell="BE5" sqref="BE5:BE34"/>
    </sheetView>
  </sheetViews>
  <sheetFormatPr defaultColWidth="11.5546875" defaultRowHeight="10" x14ac:dyDescent="0.2"/>
  <cols>
    <col min="1" max="1" width="8.21875" customWidth="1"/>
    <col min="2" max="2" width="1.77734375" customWidth="1"/>
    <col min="3" max="3" width="4.21875" customWidth="1"/>
    <col min="4" max="33" width="2.77734375" customWidth="1"/>
    <col min="34" max="34" width="3.21875" customWidth="1"/>
    <col min="35" max="35" width="31.77734375" customWidth="1"/>
    <col min="36" max="37" width="2.44140625" customWidth="1"/>
    <col min="38" max="38" width="8.21875" customWidth="1"/>
    <col min="39" max="39" width="3.21875" customWidth="1"/>
    <col min="40" max="40" width="13.21875" customWidth="1"/>
    <col min="41" max="41" width="7.44140625" customWidth="1"/>
    <col min="42" max="42" width="4.21875" customWidth="1"/>
    <col min="43" max="43" width="15.77734375" hidden="1" customWidth="1"/>
    <col min="44" max="44" width="13.77734375" customWidth="1"/>
    <col min="45" max="47" width="25.77734375" hidden="1" customWidth="1"/>
    <col min="48" max="49" width="21.77734375" hidden="1" customWidth="1"/>
    <col min="50" max="51" width="25" hidden="1" customWidth="1"/>
    <col min="52" max="52" width="21.77734375" hidden="1" customWidth="1"/>
    <col min="53" max="53" width="19.21875" hidden="1" customWidth="1"/>
    <col min="54" max="54" width="25" hidden="1" customWidth="1"/>
    <col min="55" max="55" width="21.77734375" hidden="1" customWidth="1"/>
    <col min="56" max="56" width="19.21875" hidden="1" customWidth="1"/>
    <col min="57" max="57" width="66.44140625" customWidth="1"/>
    <col min="71" max="91" width="9.2187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 x14ac:dyDescent="0.2">
      <c r="AR2" s="212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6" t="s">
        <v>6</v>
      </c>
      <c r="BT2" s="16" t="s">
        <v>7</v>
      </c>
    </row>
    <row r="3" spans="1:74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27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19"/>
      <c r="BE5" s="224" t="s">
        <v>14</v>
      </c>
      <c r="BS5" s="16" t="s">
        <v>6</v>
      </c>
    </row>
    <row r="6" spans="1:74" ht="37" customHeight="1" x14ac:dyDescent="0.2">
      <c r="B6" s="19"/>
      <c r="D6" s="25" t="s">
        <v>15</v>
      </c>
      <c r="K6" s="228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19"/>
      <c r="BE6" s="225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5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5"/>
      <c r="BS8" s="16" t="s">
        <v>6</v>
      </c>
    </row>
    <row r="9" spans="1:74" ht="14.5" customHeight="1" x14ac:dyDescent="0.2">
      <c r="B9" s="19"/>
      <c r="AR9" s="19"/>
      <c r="BE9" s="225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225"/>
      <c r="BS10" s="16" t="s">
        <v>6</v>
      </c>
    </row>
    <row r="11" spans="1:74" ht="18.5" customHeight="1" x14ac:dyDescent="0.2">
      <c r="B11" s="19"/>
      <c r="E11" s="24" t="s">
        <v>25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7" customHeight="1" x14ac:dyDescent="0.2">
      <c r="B12" s="19"/>
      <c r="AR12" s="19"/>
      <c r="BE12" s="225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24</v>
      </c>
      <c r="AN13" s="28" t="s">
        <v>28</v>
      </c>
      <c r="AR13" s="19"/>
      <c r="BE13" s="225"/>
      <c r="BS13" s="16" t="s">
        <v>6</v>
      </c>
    </row>
    <row r="14" spans="1:74" ht="12.5" x14ac:dyDescent="0.2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7" customHeight="1" x14ac:dyDescent="0.2">
      <c r="B15" s="19"/>
      <c r="AR15" s="19"/>
      <c r="BE15" s="225"/>
      <c r="BS15" s="16" t="s">
        <v>3</v>
      </c>
    </row>
    <row r="16" spans="1:74" ht="12" customHeight="1" x14ac:dyDescent="0.2">
      <c r="B16" s="19"/>
      <c r="D16" s="26" t="s">
        <v>29</v>
      </c>
      <c r="AK16" s="26" t="s">
        <v>24</v>
      </c>
      <c r="AN16" s="24" t="s">
        <v>1</v>
      </c>
      <c r="AR16" s="19"/>
      <c r="BE16" s="225"/>
      <c r="BS16" s="16" t="s">
        <v>3</v>
      </c>
    </row>
    <row r="17" spans="2:71" ht="18.5" customHeight="1" x14ac:dyDescent="0.2">
      <c r="B17" s="19"/>
      <c r="E17" s="24" t="s">
        <v>30</v>
      </c>
      <c r="AK17" s="26" t="s">
        <v>26</v>
      </c>
      <c r="AN17" s="24" t="s">
        <v>1</v>
      </c>
      <c r="AR17" s="19"/>
      <c r="BE17" s="225"/>
      <c r="BS17" s="16" t="s">
        <v>31</v>
      </c>
    </row>
    <row r="18" spans="2:71" ht="7" customHeight="1" x14ac:dyDescent="0.2">
      <c r="B18" s="19"/>
      <c r="AR18" s="19"/>
      <c r="BE18" s="225"/>
      <c r="BS18" s="16" t="s">
        <v>6</v>
      </c>
    </row>
    <row r="19" spans="2:71" ht="12" customHeight="1" x14ac:dyDescent="0.2">
      <c r="B19" s="19"/>
      <c r="D19" s="26" t="s">
        <v>32</v>
      </c>
      <c r="AK19" s="26" t="s">
        <v>24</v>
      </c>
      <c r="AN19" s="24" t="s">
        <v>1</v>
      </c>
      <c r="AR19" s="19"/>
      <c r="BE19" s="225"/>
      <c r="BS19" s="16" t="s">
        <v>6</v>
      </c>
    </row>
    <row r="20" spans="2:71" ht="18.5" customHeight="1" x14ac:dyDescent="0.2">
      <c r="B20" s="19"/>
      <c r="E20" s="24" t="s">
        <v>33</v>
      </c>
      <c r="AK20" s="26" t="s">
        <v>26</v>
      </c>
      <c r="AN20" s="24" t="s">
        <v>1</v>
      </c>
      <c r="AR20" s="19"/>
      <c r="BE20" s="225"/>
      <c r="BS20" s="16" t="s">
        <v>31</v>
      </c>
    </row>
    <row r="21" spans="2:71" ht="7" customHeight="1" x14ac:dyDescent="0.2">
      <c r="B21" s="19"/>
      <c r="AR21" s="19"/>
      <c r="BE21" s="225"/>
    </row>
    <row r="22" spans="2:71" ht="12" customHeight="1" x14ac:dyDescent="0.2">
      <c r="B22" s="19"/>
      <c r="D22" s="26" t="s">
        <v>34</v>
      </c>
      <c r="AR22" s="19"/>
      <c r="BE22" s="225"/>
    </row>
    <row r="23" spans="2:71" ht="131.25" customHeight="1" x14ac:dyDescent="0.2">
      <c r="B23" s="19"/>
      <c r="E23" s="231" t="s">
        <v>35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7" customHeight="1" x14ac:dyDescent="0.2">
      <c r="B24" s="19"/>
      <c r="AR24" s="19"/>
      <c r="BE24" s="225"/>
    </row>
    <row r="25" spans="2:71" ht="7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6" customHeight="1" x14ac:dyDescent="0.2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7" customHeight="1" x14ac:dyDescent="0.2">
      <c r="B27" s="31"/>
      <c r="AR27" s="31"/>
      <c r="BE27" s="225"/>
    </row>
    <row r="28" spans="2:71" s="1" customFormat="1" ht="12.5" x14ac:dyDescent="0.2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5" customHeight="1" x14ac:dyDescent="0.2">
      <c r="B29" s="35"/>
      <c r="D29" s="26" t="s">
        <v>40</v>
      </c>
      <c r="F29" s="36" t="s">
        <v>41</v>
      </c>
      <c r="L29" s="214">
        <v>0.2</v>
      </c>
      <c r="M29" s="215"/>
      <c r="N29" s="215"/>
      <c r="O29" s="215"/>
      <c r="P29" s="215"/>
      <c r="Q29" s="37"/>
      <c r="R29" s="37"/>
      <c r="S29" s="37"/>
      <c r="T29" s="37"/>
      <c r="U29" s="37"/>
      <c r="V29" s="37"/>
      <c r="W29" s="216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7"/>
      <c r="AG29" s="37"/>
      <c r="AH29" s="37"/>
      <c r="AI29" s="37"/>
      <c r="AJ29" s="37"/>
      <c r="AK29" s="216">
        <f>ROUND(AV94, 2)</f>
        <v>0</v>
      </c>
      <c r="AL29" s="215"/>
      <c r="AM29" s="215"/>
      <c r="AN29" s="215"/>
      <c r="AO29" s="21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6"/>
    </row>
    <row r="30" spans="2:71" s="2" customFormat="1" ht="14.5" customHeight="1" x14ac:dyDescent="0.2">
      <c r="B30" s="35"/>
      <c r="F30" s="36" t="s">
        <v>42</v>
      </c>
      <c r="L30" s="214">
        <v>0.2</v>
      </c>
      <c r="M30" s="215"/>
      <c r="N30" s="215"/>
      <c r="O30" s="215"/>
      <c r="P30" s="215"/>
      <c r="Q30" s="37"/>
      <c r="R30" s="37"/>
      <c r="S30" s="37"/>
      <c r="T30" s="37"/>
      <c r="U30" s="37"/>
      <c r="V30" s="37"/>
      <c r="W30" s="216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F30" s="37"/>
      <c r="AG30" s="37"/>
      <c r="AH30" s="37"/>
      <c r="AI30" s="37"/>
      <c r="AJ30" s="37"/>
      <c r="AK30" s="216">
        <f>ROUND(AW94, 2)</f>
        <v>0</v>
      </c>
      <c r="AL30" s="215"/>
      <c r="AM30" s="215"/>
      <c r="AN30" s="215"/>
      <c r="AO30" s="21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6"/>
    </row>
    <row r="31" spans="2:71" s="2" customFormat="1" ht="14.5" hidden="1" customHeight="1" x14ac:dyDescent="0.2">
      <c r="B31" s="35"/>
      <c r="F31" s="26" t="s">
        <v>43</v>
      </c>
      <c r="L31" s="223">
        <v>0.2</v>
      </c>
      <c r="M31" s="222"/>
      <c r="N31" s="222"/>
      <c r="O31" s="222"/>
      <c r="P31" s="222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5"/>
      <c r="BE31" s="226"/>
    </row>
    <row r="32" spans="2:71" s="2" customFormat="1" ht="14.5" hidden="1" customHeight="1" x14ac:dyDescent="0.2">
      <c r="B32" s="35"/>
      <c r="F32" s="26" t="s">
        <v>44</v>
      </c>
      <c r="L32" s="223">
        <v>0.2</v>
      </c>
      <c r="M32" s="222"/>
      <c r="N32" s="222"/>
      <c r="O32" s="222"/>
      <c r="P32" s="222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5"/>
      <c r="BE32" s="226"/>
    </row>
    <row r="33" spans="2:57" s="2" customFormat="1" ht="14.5" hidden="1" customHeight="1" x14ac:dyDescent="0.2">
      <c r="B33" s="35"/>
      <c r="F33" s="36" t="s">
        <v>45</v>
      </c>
      <c r="L33" s="214">
        <v>0</v>
      </c>
      <c r="M33" s="215"/>
      <c r="N33" s="215"/>
      <c r="O33" s="215"/>
      <c r="P33" s="215"/>
      <c r="Q33" s="37"/>
      <c r="R33" s="37"/>
      <c r="S33" s="37"/>
      <c r="T33" s="37"/>
      <c r="U33" s="37"/>
      <c r="V33" s="37"/>
      <c r="W33" s="216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7"/>
      <c r="AG33" s="37"/>
      <c r="AH33" s="37"/>
      <c r="AI33" s="37"/>
      <c r="AJ33" s="37"/>
      <c r="AK33" s="216">
        <v>0</v>
      </c>
      <c r="AL33" s="215"/>
      <c r="AM33" s="215"/>
      <c r="AN33" s="215"/>
      <c r="AO33" s="21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6"/>
    </row>
    <row r="34" spans="2:57" s="1" customFormat="1" ht="7" customHeight="1" x14ac:dyDescent="0.2">
      <c r="B34" s="31"/>
      <c r="AR34" s="31"/>
      <c r="BE34" s="225"/>
    </row>
    <row r="35" spans="2:57" s="1" customFormat="1" ht="26" customHeight="1" x14ac:dyDescent="0.2">
      <c r="B35" s="31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20" t="s">
        <v>48</v>
      </c>
      <c r="Y35" s="218"/>
      <c r="Z35" s="218"/>
      <c r="AA35" s="218"/>
      <c r="AB35" s="218"/>
      <c r="AC35" s="41"/>
      <c r="AD35" s="41"/>
      <c r="AE35" s="41"/>
      <c r="AF35" s="41"/>
      <c r="AG35" s="41"/>
      <c r="AH35" s="41"/>
      <c r="AI35" s="41"/>
      <c r="AJ35" s="41"/>
      <c r="AK35" s="217">
        <f>SUM(AK26:AK33)</f>
        <v>0</v>
      </c>
      <c r="AL35" s="218"/>
      <c r="AM35" s="218"/>
      <c r="AN35" s="218"/>
      <c r="AO35" s="219"/>
      <c r="AP35" s="39"/>
      <c r="AQ35" s="39"/>
      <c r="AR35" s="31"/>
    </row>
    <row r="36" spans="2:57" s="1" customFormat="1" ht="7" customHeight="1" x14ac:dyDescent="0.2">
      <c r="B36" s="31"/>
      <c r="AR36" s="31"/>
    </row>
    <row r="37" spans="2:57" s="1" customFormat="1" ht="14.5" customHeight="1" x14ac:dyDescent="0.2">
      <c r="B37" s="31"/>
      <c r="AR37" s="31"/>
    </row>
    <row r="38" spans="2:57" ht="14.5" customHeight="1" x14ac:dyDescent="0.2">
      <c r="B38" s="19"/>
      <c r="AR38" s="19"/>
    </row>
    <row r="39" spans="2:57" ht="14.5" customHeight="1" x14ac:dyDescent="0.2">
      <c r="B39" s="19"/>
      <c r="AR39" s="19"/>
    </row>
    <row r="40" spans="2:57" ht="14.5" customHeight="1" x14ac:dyDescent="0.2">
      <c r="B40" s="19"/>
      <c r="AR40" s="19"/>
    </row>
    <row r="41" spans="2:57" ht="14.5" customHeight="1" x14ac:dyDescent="0.2">
      <c r="B41" s="19"/>
      <c r="AR41" s="19"/>
    </row>
    <row r="42" spans="2:57" ht="14.5" customHeight="1" x14ac:dyDescent="0.2">
      <c r="B42" s="19"/>
      <c r="AR42" s="19"/>
    </row>
    <row r="43" spans="2:57" ht="14.5" customHeight="1" x14ac:dyDescent="0.2">
      <c r="B43" s="19"/>
      <c r="AR43" s="19"/>
    </row>
    <row r="44" spans="2:57" ht="14.5" customHeight="1" x14ac:dyDescent="0.2">
      <c r="B44" s="19"/>
      <c r="AR44" s="19"/>
    </row>
    <row r="45" spans="2:57" ht="14.5" customHeight="1" x14ac:dyDescent="0.2">
      <c r="B45" s="19"/>
      <c r="AR45" s="19"/>
    </row>
    <row r="46" spans="2:57" ht="14.5" customHeight="1" x14ac:dyDescent="0.2">
      <c r="B46" s="19"/>
      <c r="AR46" s="19"/>
    </row>
    <row r="47" spans="2:57" ht="14.5" customHeight="1" x14ac:dyDescent="0.2">
      <c r="B47" s="19"/>
      <c r="AR47" s="19"/>
    </row>
    <row r="48" spans="2:57" ht="14.5" customHeight="1" x14ac:dyDescent="0.2">
      <c r="B48" s="19"/>
      <c r="AR48" s="19"/>
    </row>
    <row r="49" spans="2:44" s="1" customFormat="1" ht="14.5" customHeight="1" x14ac:dyDescent="0.2">
      <c r="B49" s="31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5" x14ac:dyDescent="0.2">
      <c r="B60" s="31"/>
      <c r="D60" s="45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51</v>
      </c>
      <c r="AI60" s="33"/>
      <c r="AJ60" s="33"/>
      <c r="AK60" s="33"/>
      <c r="AL60" s="33"/>
      <c r="AM60" s="45" t="s">
        <v>52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3" x14ac:dyDescent="0.2">
      <c r="B64" s="31"/>
      <c r="D64" s="43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54</v>
      </c>
      <c r="AI64" s="44"/>
      <c r="AJ64" s="44"/>
      <c r="AK64" s="44"/>
      <c r="AL64" s="44"/>
      <c r="AM64" s="44"/>
      <c r="AN64" s="44"/>
      <c r="AO64" s="44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5" x14ac:dyDescent="0.2">
      <c r="B75" s="31"/>
      <c r="D75" s="45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51</v>
      </c>
      <c r="AI75" s="33"/>
      <c r="AJ75" s="33"/>
      <c r="AK75" s="33"/>
      <c r="AL75" s="33"/>
      <c r="AM75" s="45" t="s">
        <v>52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7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5" customHeight="1" x14ac:dyDescent="0.2">
      <c r="B82" s="31"/>
      <c r="C82" s="20" t="s">
        <v>55</v>
      </c>
      <c r="AR82" s="31"/>
    </row>
    <row r="83" spans="1:91" s="1" customFormat="1" ht="7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20230406</v>
      </c>
      <c r="AR84" s="50"/>
    </row>
    <row r="85" spans="1:91" s="4" customFormat="1" ht="37" customHeight="1" x14ac:dyDescent="0.2">
      <c r="B85" s="51"/>
      <c r="C85" s="52" t="s">
        <v>15</v>
      </c>
      <c r="L85" s="237" t="str">
        <f>K6</f>
        <v>SO 03.01 Rekonštrukcia fontány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1"/>
    </row>
    <row r="86" spans="1:91" s="1" customFormat="1" ht="7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>Bratislava</v>
      </c>
      <c r="AI87" s="26" t="s">
        <v>21</v>
      </c>
      <c r="AM87" s="239" t="str">
        <f>IF(AN8= "","",AN8)</f>
        <v>6. 3. 2023</v>
      </c>
      <c r="AN87" s="239"/>
      <c r="AR87" s="31"/>
    </row>
    <row r="88" spans="1:91" s="1" customFormat="1" ht="7" customHeight="1" x14ac:dyDescent="0.2">
      <c r="B88" s="31"/>
      <c r="AR88" s="31"/>
    </row>
    <row r="89" spans="1:91" s="1" customFormat="1" ht="15.25" customHeight="1" x14ac:dyDescent="0.2">
      <c r="B89" s="31"/>
      <c r="C89" s="26" t="s">
        <v>23</v>
      </c>
      <c r="L89" s="3" t="str">
        <f>IF(E11= "","",E11)</f>
        <v xml:space="preserve"> </v>
      </c>
      <c r="AI89" s="26" t="s">
        <v>29</v>
      </c>
      <c r="AM89" s="251" t="str">
        <f>IF(E17="","",E17)</f>
        <v>CUBEDESIGN s.r.o.</v>
      </c>
      <c r="AN89" s="252"/>
      <c r="AO89" s="252"/>
      <c r="AP89" s="252"/>
      <c r="AR89" s="31"/>
      <c r="AS89" s="247" t="s">
        <v>56</v>
      </c>
      <c r="AT89" s="248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5" customHeight="1" x14ac:dyDescent="0.2">
      <c r="B90" s="31"/>
      <c r="C90" s="26" t="s">
        <v>27</v>
      </c>
      <c r="L90" s="3" t="str">
        <f>IF(E14= "Vyplň údaj","",E14)</f>
        <v/>
      </c>
      <c r="AI90" s="26" t="s">
        <v>32</v>
      </c>
      <c r="AM90" s="251" t="str">
        <f>IF(E20="","",E20)</f>
        <v>Ing. Peter Mateáš</v>
      </c>
      <c r="AN90" s="252"/>
      <c r="AO90" s="252"/>
      <c r="AP90" s="252"/>
      <c r="AR90" s="31"/>
      <c r="AS90" s="249"/>
      <c r="AT90" s="250"/>
      <c r="BD90" s="58"/>
    </row>
    <row r="91" spans="1:91" s="1" customFormat="1" ht="10.75" customHeight="1" x14ac:dyDescent="0.2">
      <c r="B91" s="31"/>
      <c r="AR91" s="31"/>
      <c r="AS91" s="249"/>
      <c r="AT91" s="250"/>
      <c r="BD91" s="58"/>
    </row>
    <row r="92" spans="1:91" s="1" customFormat="1" ht="29.25" customHeight="1" x14ac:dyDescent="0.2">
      <c r="B92" s="31"/>
      <c r="C92" s="253" t="s">
        <v>57</v>
      </c>
      <c r="D92" s="254"/>
      <c r="E92" s="254"/>
      <c r="F92" s="254"/>
      <c r="G92" s="254"/>
      <c r="H92" s="59"/>
      <c r="I92" s="256" t="s">
        <v>58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5" t="s">
        <v>59</v>
      </c>
      <c r="AH92" s="254"/>
      <c r="AI92" s="254"/>
      <c r="AJ92" s="254"/>
      <c r="AK92" s="254"/>
      <c r="AL92" s="254"/>
      <c r="AM92" s="254"/>
      <c r="AN92" s="256" t="s">
        <v>60</v>
      </c>
      <c r="AO92" s="254"/>
      <c r="AP92" s="257"/>
      <c r="AQ92" s="60" t="s">
        <v>61</v>
      </c>
      <c r="AR92" s="31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</row>
    <row r="93" spans="1:91" s="1" customFormat="1" ht="10.75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5" customHeight="1" x14ac:dyDescent="0.2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5">
        <f>ROUND(AG95+AG101,2)</f>
        <v>0</v>
      </c>
      <c r="AH94" s="245"/>
      <c r="AI94" s="245"/>
      <c r="AJ94" s="245"/>
      <c r="AK94" s="245"/>
      <c r="AL94" s="245"/>
      <c r="AM94" s="245"/>
      <c r="AN94" s="246">
        <f t="shared" ref="AN94:AN103" si="0">SUM(AG94,AT94)</f>
        <v>0</v>
      </c>
      <c r="AO94" s="246"/>
      <c r="AP94" s="246"/>
      <c r="AQ94" s="69" t="s">
        <v>1</v>
      </c>
      <c r="AR94" s="65"/>
      <c r="AS94" s="70">
        <f>ROUND(AS95+AS101,2)</f>
        <v>0</v>
      </c>
      <c r="AT94" s="71">
        <f t="shared" ref="AT94:AT103" si="1">ROUND(SUM(AV94:AW94),2)</f>
        <v>0</v>
      </c>
      <c r="AU94" s="72">
        <f>ROUND(AU95+AU101,5)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ROUND(AZ95+AZ101,2)</f>
        <v>0</v>
      </c>
      <c r="BA94" s="71">
        <f>ROUND(BA95+BA101,2)</f>
        <v>0</v>
      </c>
      <c r="BB94" s="71">
        <f>ROUND(BB95+BB101,2)</f>
        <v>0</v>
      </c>
      <c r="BC94" s="71">
        <f>ROUND(BC95+BC101,2)</f>
        <v>0</v>
      </c>
      <c r="BD94" s="73">
        <f>ROUND(BD95+BD101,2)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6" customFormat="1" ht="16.5" customHeight="1" x14ac:dyDescent="0.2">
      <c r="B95" s="76"/>
      <c r="C95" s="77"/>
      <c r="D95" s="244" t="s">
        <v>80</v>
      </c>
      <c r="E95" s="244"/>
      <c r="F95" s="244"/>
      <c r="G95" s="244"/>
      <c r="H95" s="244"/>
      <c r="I95" s="78"/>
      <c r="J95" s="244" t="s">
        <v>81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3">
        <f>ROUND(SUM(AG96:AG100),2)</f>
        <v>0</v>
      </c>
      <c r="AH95" s="242"/>
      <c r="AI95" s="242"/>
      <c r="AJ95" s="242"/>
      <c r="AK95" s="242"/>
      <c r="AL95" s="242"/>
      <c r="AM95" s="242"/>
      <c r="AN95" s="241">
        <f t="shared" si="0"/>
        <v>0</v>
      </c>
      <c r="AO95" s="242"/>
      <c r="AP95" s="242"/>
      <c r="AQ95" s="79" t="s">
        <v>82</v>
      </c>
      <c r="AR95" s="76"/>
      <c r="AS95" s="80">
        <f>ROUND(SUM(AS96:AS100),2)</f>
        <v>0</v>
      </c>
      <c r="AT95" s="81">
        <f t="shared" si="1"/>
        <v>0</v>
      </c>
      <c r="AU95" s="82">
        <f>ROUND(SUM(AU96:AU100),5)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ROUND(SUM(AZ96:AZ100),2)</f>
        <v>0</v>
      </c>
      <c r="BA95" s="81">
        <f>ROUND(SUM(BA96:BA100),2)</f>
        <v>0</v>
      </c>
      <c r="BB95" s="81">
        <f>ROUND(SUM(BB96:BB100),2)</f>
        <v>0</v>
      </c>
      <c r="BC95" s="81">
        <f>ROUND(SUM(BC96:BC100),2)</f>
        <v>0</v>
      </c>
      <c r="BD95" s="83">
        <f>ROUND(SUM(BD96:BD100),2)</f>
        <v>0</v>
      </c>
      <c r="BS95" s="84" t="s">
        <v>75</v>
      </c>
      <c r="BT95" s="84" t="s">
        <v>83</v>
      </c>
      <c r="BU95" s="84" t="s">
        <v>77</v>
      </c>
      <c r="BV95" s="84" t="s">
        <v>78</v>
      </c>
      <c r="BW95" s="84" t="s">
        <v>84</v>
      </c>
      <c r="BX95" s="84" t="s">
        <v>4</v>
      </c>
      <c r="CL95" s="84" t="s">
        <v>1</v>
      </c>
      <c r="CM95" s="84" t="s">
        <v>76</v>
      </c>
    </row>
    <row r="96" spans="1:91" s="3" customFormat="1" ht="16.5" customHeight="1" x14ac:dyDescent="0.2">
      <c r="A96" s="85" t="s">
        <v>85</v>
      </c>
      <c r="B96" s="50"/>
      <c r="C96" s="9"/>
      <c r="D96" s="9"/>
      <c r="E96" s="240" t="s">
        <v>86</v>
      </c>
      <c r="F96" s="240"/>
      <c r="G96" s="240"/>
      <c r="H96" s="240"/>
      <c r="I96" s="240"/>
      <c r="J96" s="9"/>
      <c r="K96" s="240" t="s">
        <v>87</v>
      </c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35">
        <f>'E1_ARCH - Arch bez F'!J32</f>
        <v>0</v>
      </c>
      <c r="AH96" s="236"/>
      <c r="AI96" s="236"/>
      <c r="AJ96" s="236"/>
      <c r="AK96" s="236"/>
      <c r="AL96" s="236"/>
      <c r="AM96" s="236"/>
      <c r="AN96" s="235">
        <f t="shared" si="0"/>
        <v>0</v>
      </c>
      <c r="AO96" s="236"/>
      <c r="AP96" s="236"/>
      <c r="AQ96" s="86" t="s">
        <v>88</v>
      </c>
      <c r="AR96" s="50"/>
      <c r="AS96" s="87">
        <v>0</v>
      </c>
      <c r="AT96" s="88">
        <f t="shared" si="1"/>
        <v>0</v>
      </c>
      <c r="AU96" s="89">
        <f>'E1_ARCH - Arch bez F'!P137</f>
        <v>0</v>
      </c>
      <c r="AV96" s="88">
        <f>'E1_ARCH - Arch bez F'!J35</f>
        <v>0</v>
      </c>
      <c r="AW96" s="88">
        <f>'E1_ARCH - Arch bez F'!J36</f>
        <v>0</v>
      </c>
      <c r="AX96" s="88">
        <f>'E1_ARCH - Arch bez F'!J37</f>
        <v>0</v>
      </c>
      <c r="AY96" s="88">
        <f>'E1_ARCH - Arch bez F'!J38</f>
        <v>0</v>
      </c>
      <c r="AZ96" s="88">
        <f>'E1_ARCH - Arch bez F'!F35</f>
        <v>0</v>
      </c>
      <c r="BA96" s="88">
        <f>'E1_ARCH - Arch bez F'!F36</f>
        <v>0</v>
      </c>
      <c r="BB96" s="88">
        <f>'E1_ARCH - Arch bez F'!F37</f>
        <v>0</v>
      </c>
      <c r="BC96" s="88">
        <f>'E1_ARCH - Arch bez F'!F38</f>
        <v>0</v>
      </c>
      <c r="BD96" s="90">
        <f>'E1_ARCH - Arch bez F'!F39</f>
        <v>0</v>
      </c>
      <c r="BT96" s="24" t="s">
        <v>89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1" s="3" customFormat="1" ht="16.5" customHeight="1" x14ac:dyDescent="0.2">
      <c r="A97" s="85" t="s">
        <v>85</v>
      </c>
      <c r="B97" s="50"/>
      <c r="C97" s="9"/>
      <c r="D97" s="9"/>
      <c r="E97" s="240" t="s">
        <v>91</v>
      </c>
      <c r="F97" s="240"/>
      <c r="G97" s="240"/>
      <c r="H97" s="240"/>
      <c r="I97" s="240"/>
      <c r="J97" s="9"/>
      <c r="K97" s="240" t="s">
        <v>92</v>
      </c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35">
        <f>'E1_B6 - Krajinno-architekton...'!J32</f>
        <v>0</v>
      </c>
      <c r="AH97" s="236"/>
      <c r="AI97" s="236"/>
      <c r="AJ97" s="236"/>
      <c r="AK97" s="236"/>
      <c r="AL97" s="236"/>
      <c r="AM97" s="236"/>
      <c r="AN97" s="235">
        <f t="shared" si="0"/>
        <v>0</v>
      </c>
      <c r="AO97" s="236"/>
      <c r="AP97" s="236"/>
      <c r="AQ97" s="86" t="s">
        <v>88</v>
      </c>
      <c r="AR97" s="50"/>
      <c r="AS97" s="87">
        <v>0</v>
      </c>
      <c r="AT97" s="88">
        <f t="shared" si="1"/>
        <v>0</v>
      </c>
      <c r="AU97" s="89">
        <f>'E1_B6 - Krajinno-architekton...'!P131</f>
        <v>0</v>
      </c>
      <c r="AV97" s="88">
        <f>'E1_B6 - Krajinno-architekton...'!J35</f>
        <v>0</v>
      </c>
      <c r="AW97" s="88">
        <f>'E1_B6 - Krajinno-architekton...'!J36</f>
        <v>0</v>
      </c>
      <c r="AX97" s="88">
        <f>'E1_B6 - Krajinno-architekton...'!J37</f>
        <v>0</v>
      </c>
      <c r="AY97" s="88">
        <f>'E1_B6 - Krajinno-architekton...'!J38</f>
        <v>0</v>
      </c>
      <c r="AZ97" s="88">
        <f>'E1_B6 - Krajinno-architekton...'!F35</f>
        <v>0</v>
      </c>
      <c r="BA97" s="88">
        <f>'E1_B6 - Krajinno-architekton...'!F36</f>
        <v>0</v>
      </c>
      <c r="BB97" s="88">
        <f>'E1_B6 - Krajinno-architekton...'!F37</f>
        <v>0</v>
      </c>
      <c r="BC97" s="88">
        <f>'E1_B6 - Krajinno-architekton...'!F38</f>
        <v>0</v>
      </c>
      <c r="BD97" s="90">
        <f>'E1_B6 - Krajinno-architekton...'!F39</f>
        <v>0</v>
      </c>
      <c r="BT97" s="24" t="s">
        <v>89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1" s="3" customFormat="1" ht="16.5" customHeight="1" x14ac:dyDescent="0.2">
      <c r="A98" s="85" t="s">
        <v>85</v>
      </c>
      <c r="B98" s="50"/>
      <c r="C98" s="9"/>
      <c r="D98" s="9"/>
      <c r="E98" s="240" t="s">
        <v>94</v>
      </c>
      <c r="F98" s="240"/>
      <c r="G98" s="240"/>
      <c r="H98" s="240"/>
      <c r="I98" s="240"/>
      <c r="J98" s="9"/>
      <c r="K98" s="240" t="s">
        <v>95</v>
      </c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35">
        <f>'E1_EL - Elektroinštalácia'!J32</f>
        <v>0</v>
      </c>
      <c r="AH98" s="236"/>
      <c r="AI98" s="236"/>
      <c r="AJ98" s="236"/>
      <c r="AK98" s="236"/>
      <c r="AL98" s="236"/>
      <c r="AM98" s="236"/>
      <c r="AN98" s="235">
        <f t="shared" si="0"/>
        <v>0</v>
      </c>
      <c r="AO98" s="236"/>
      <c r="AP98" s="236"/>
      <c r="AQ98" s="86" t="s">
        <v>88</v>
      </c>
      <c r="AR98" s="50"/>
      <c r="AS98" s="87">
        <v>0</v>
      </c>
      <c r="AT98" s="88">
        <f t="shared" si="1"/>
        <v>0</v>
      </c>
      <c r="AU98" s="89">
        <f>'E1_EL - Elektroinštalácia'!P126</f>
        <v>0</v>
      </c>
      <c r="AV98" s="88">
        <f>'E1_EL - Elektroinštalácia'!J35</f>
        <v>0</v>
      </c>
      <c r="AW98" s="88">
        <f>'E1_EL - Elektroinštalácia'!J36</f>
        <v>0</v>
      </c>
      <c r="AX98" s="88">
        <f>'E1_EL - Elektroinštalácia'!J37</f>
        <v>0</v>
      </c>
      <c r="AY98" s="88">
        <f>'E1_EL - Elektroinštalácia'!J38</f>
        <v>0</v>
      </c>
      <c r="AZ98" s="88">
        <f>'E1_EL - Elektroinštalácia'!F35</f>
        <v>0</v>
      </c>
      <c r="BA98" s="88">
        <f>'E1_EL - Elektroinštalácia'!F36</f>
        <v>0</v>
      </c>
      <c r="BB98" s="88">
        <f>'E1_EL - Elektroinštalácia'!F37</f>
        <v>0</v>
      </c>
      <c r="BC98" s="88">
        <f>'E1_EL - Elektroinštalácia'!F38</f>
        <v>0</v>
      </c>
      <c r="BD98" s="90">
        <f>'E1_EL - Elektroinštalácia'!F39</f>
        <v>0</v>
      </c>
      <c r="BT98" s="24" t="s">
        <v>89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1" s="3" customFormat="1" ht="16.5" customHeight="1" x14ac:dyDescent="0.2">
      <c r="A99" s="85" t="s">
        <v>85</v>
      </c>
      <c r="B99" s="50"/>
      <c r="C99" s="9"/>
      <c r="D99" s="9"/>
      <c r="E99" s="240" t="s">
        <v>97</v>
      </c>
      <c r="F99" s="240"/>
      <c r="G99" s="240"/>
      <c r="H99" s="240"/>
      <c r="I99" s="240"/>
      <c r="J99" s="9"/>
      <c r="K99" s="240" t="s">
        <v>98</v>
      </c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35">
        <f>'E1_Z - Závlahové systémy'!J32</f>
        <v>0</v>
      </c>
      <c r="AH99" s="236"/>
      <c r="AI99" s="236"/>
      <c r="AJ99" s="236"/>
      <c r="AK99" s="236"/>
      <c r="AL99" s="236"/>
      <c r="AM99" s="236"/>
      <c r="AN99" s="235">
        <f t="shared" si="0"/>
        <v>0</v>
      </c>
      <c r="AO99" s="236"/>
      <c r="AP99" s="236"/>
      <c r="AQ99" s="86" t="s">
        <v>88</v>
      </c>
      <c r="AR99" s="50"/>
      <c r="AS99" s="87">
        <v>0</v>
      </c>
      <c r="AT99" s="88">
        <f t="shared" si="1"/>
        <v>0</v>
      </c>
      <c r="AU99" s="89">
        <f>'E1_Z - Závlahové systémy'!P133</f>
        <v>0</v>
      </c>
      <c r="AV99" s="88">
        <f>'E1_Z - Závlahové systémy'!J35</f>
        <v>0</v>
      </c>
      <c r="AW99" s="88">
        <f>'E1_Z - Závlahové systémy'!J36</f>
        <v>0</v>
      </c>
      <c r="AX99" s="88">
        <f>'E1_Z - Závlahové systémy'!J37</f>
        <v>0</v>
      </c>
      <c r="AY99" s="88">
        <f>'E1_Z - Závlahové systémy'!J38</f>
        <v>0</v>
      </c>
      <c r="AZ99" s="88">
        <f>'E1_Z - Závlahové systémy'!F35</f>
        <v>0</v>
      </c>
      <c r="BA99" s="88">
        <f>'E1_Z - Závlahové systémy'!F36</f>
        <v>0</v>
      </c>
      <c r="BB99" s="88">
        <f>'E1_Z - Závlahové systémy'!F37</f>
        <v>0</v>
      </c>
      <c r="BC99" s="88">
        <f>'E1_Z - Závlahové systémy'!F38</f>
        <v>0</v>
      </c>
      <c r="BD99" s="90">
        <f>'E1_Z - Závlahové systémy'!F39</f>
        <v>0</v>
      </c>
      <c r="BT99" s="24" t="s">
        <v>89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1" s="3" customFormat="1" ht="16.5" customHeight="1" x14ac:dyDescent="0.2">
      <c r="A100" s="85" t="s">
        <v>85</v>
      </c>
      <c r="B100" s="50"/>
      <c r="C100" s="9"/>
      <c r="D100" s="9"/>
      <c r="E100" s="240" t="s">
        <v>100</v>
      </c>
      <c r="F100" s="240"/>
      <c r="G100" s="240"/>
      <c r="H100" s="240"/>
      <c r="I100" s="240"/>
      <c r="J100" s="9"/>
      <c r="K100" s="240" t="s">
        <v>101</v>
      </c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35">
        <f>'E1_ZTI - Zdravotechnika'!J32</f>
        <v>0</v>
      </c>
      <c r="AH100" s="236"/>
      <c r="AI100" s="236"/>
      <c r="AJ100" s="236"/>
      <c r="AK100" s="236"/>
      <c r="AL100" s="236"/>
      <c r="AM100" s="236"/>
      <c r="AN100" s="235">
        <f t="shared" si="0"/>
        <v>0</v>
      </c>
      <c r="AO100" s="236"/>
      <c r="AP100" s="236"/>
      <c r="AQ100" s="86" t="s">
        <v>88</v>
      </c>
      <c r="AR100" s="50"/>
      <c r="AS100" s="87">
        <v>0</v>
      </c>
      <c r="AT100" s="88">
        <f t="shared" si="1"/>
        <v>0</v>
      </c>
      <c r="AU100" s="89">
        <f>'E1_ZTI - Zdravotechnika'!P128</f>
        <v>0</v>
      </c>
      <c r="AV100" s="88">
        <f>'E1_ZTI - Zdravotechnika'!J35</f>
        <v>0</v>
      </c>
      <c r="AW100" s="88">
        <f>'E1_ZTI - Zdravotechnika'!J36</f>
        <v>0</v>
      </c>
      <c r="AX100" s="88">
        <f>'E1_ZTI - Zdravotechnika'!J37</f>
        <v>0</v>
      </c>
      <c r="AY100" s="88">
        <f>'E1_ZTI - Zdravotechnika'!J38</f>
        <v>0</v>
      </c>
      <c r="AZ100" s="88">
        <f>'E1_ZTI - Zdravotechnika'!F35</f>
        <v>0</v>
      </c>
      <c r="BA100" s="88">
        <f>'E1_ZTI - Zdravotechnika'!F36</f>
        <v>0</v>
      </c>
      <c r="BB100" s="88">
        <f>'E1_ZTI - Zdravotechnika'!F37</f>
        <v>0</v>
      </c>
      <c r="BC100" s="88">
        <f>'E1_ZTI - Zdravotechnika'!F38</f>
        <v>0</v>
      </c>
      <c r="BD100" s="90">
        <f>'E1_ZTI - Zdravotechnika'!F39</f>
        <v>0</v>
      </c>
      <c r="BT100" s="24" t="s">
        <v>89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1" s="6" customFormat="1" ht="16.5" customHeight="1" x14ac:dyDescent="0.2">
      <c r="B101" s="76"/>
      <c r="C101" s="77"/>
      <c r="D101" s="244" t="s">
        <v>103</v>
      </c>
      <c r="E101" s="244"/>
      <c r="F101" s="244"/>
      <c r="G101" s="244"/>
      <c r="H101" s="244"/>
      <c r="I101" s="78"/>
      <c r="J101" s="244" t="s">
        <v>104</v>
      </c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3">
        <f>ROUND(SUM(AG102:AG103),2)</f>
        <v>0</v>
      </c>
      <c r="AH101" s="242"/>
      <c r="AI101" s="242"/>
      <c r="AJ101" s="242"/>
      <c r="AK101" s="242"/>
      <c r="AL101" s="242"/>
      <c r="AM101" s="242"/>
      <c r="AN101" s="241">
        <f t="shared" si="0"/>
        <v>0</v>
      </c>
      <c r="AO101" s="242"/>
      <c r="AP101" s="242"/>
      <c r="AQ101" s="79" t="s">
        <v>82</v>
      </c>
      <c r="AR101" s="76"/>
      <c r="AS101" s="80">
        <f>ROUND(SUM(AS102:AS103),2)</f>
        <v>0</v>
      </c>
      <c r="AT101" s="81">
        <f t="shared" si="1"/>
        <v>0</v>
      </c>
      <c r="AU101" s="82">
        <f>ROUND(SUM(AU102:AU103),5)</f>
        <v>0</v>
      </c>
      <c r="AV101" s="81">
        <f>ROUND(AZ101*L29,2)</f>
        <v>0</v>
      </c>
      <c r="AW101" s="81">
        <f>ROUND(BA101*L30,2)</f>
        <v>0</v>
      </c>
      <c r="AX101" s="81">
        <f>ROUND(BB101*L29,2)</f>
        <v>0</v>
      </c>
      <c r="AY101" s="81">
        <f>ROUND(BC101*L30,2)</f>
        <v>0</v>
      </c>
      <c r="AZ101" s="81">
        <f>ROUND(SUM(AZ102:AZ103),2)</f>
        <v>0</v>
      </c>
      <c r="BA101" s="81">
        <f>ROUND(SUM(BA102:BA103),2)</f>
        <v>0</v>
      </c>
      <c r="BB101" s="81">
        <f>ROUND(SUM(BB102:BB103),2)</f>
        <v>0</v>
      </c>
      <c r="BC101" s="81">
        <f>ROUND(SUM(BC102:BC103),2)</f>
        <v>0</v>
      </c>
      <c r="BD101" s="83">
        <f>ROUND(SUM(BD102:BD103),2)</f>
        <v>0</v>
      </c>
      <c r="BS101" s="84" t="s">
        <v>75</v>
      </c>
      <c r="BT101" s="84" t="s">
        <v>83</v>
      </c>
      <c r="BU101" s="84" t="s">
        <v>77</v>
      </c>
      <c r="BV101" s="84" t="s">
        <v>78</v>
      </c>
      <c r="BW101" s="84" t="s">
        <v>105</v>
      </c>
      <c r="BX101" s="84" t="s">
        <v>4</v>
      </c>
      <c r="CL101" s="84" t="s">
        <v>1</v>
      </c>
      <c r="CM101" s="84" t="s">
        <v>76</v>
      </c>
    </row>
    <row r="102" spans="1:91" s="3" customFormat="1" ht="16.5" customHeight="1" x14ac:dyDescent="0.2">
      <c r="A102" s="85" t="s">
        <v>85</v>
      </c>
      <c r="B102" s="50"/>
      <c r="C102" s="9"/>
      <c r="D102" s="9"/>
      <c r="E102" s="240" t="s">
        <v>106</v>
      </c>
      <c r="F102" s="240"/>
      <c r="G102" s="240"/>
      <c r="H102" s="240"/>
      <c r="I102" s="240"/>
      <c r="J102" s="9"/>
      <c r="K102" s="240" t="s">
        <v>107</v>
      </c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35">
        <f>'E2_ARCH2 - ARCH s F'!J32</f>
        <v>0</v>
      </c>
      <c r="AH102" s="236"/>
      <c r="AI102" s="236"/>
      <c r="AJ102" s="236"/>
      <c r="AK102" s="236"/>
      <c r="AL102" s="236"/>
      <c r="AM102" s="236"/>
      <c r="AN102" s="235">
        <f t="shared" si="0"/>
        <v>0</v>
      </c>
      <c r="AO102" s="236"/>
      <c r="AP102" s="236"/>
      <c r="AQ102" s="86" t="s">
        <v>88</v>
      </c>
      <c r="AR102" s="50"/>
      <c r="AS102" s="87">
        <v>0</v>
      </c>
      <c r="AT102" s="88">
        <f t="shared" si="1"/>
        <v>0</v>
      </c>
      <c r="AU102" s="89">
        <f>'E2_ARCH2 - ARCH s F'!P132</f>
        <v>0</v>
      </c>
      <c r="AV102" s="88">
        <f>'E2_ARCH2 - ARCH s F'!J35</f>
        <v>0</v>
      </c>
      <c r="AW102" s="88">
        <f>'E2_ARCH2 - ARCH s F'!J36</f>
        <v>0</v>
      </c>
      <c r="AX102" s="88">
        <f>'E2_ARCH2 - ARCH s F'!J37</f>
        <v>0</v>
      </c>
      <c r="AY102" s="88">
        <f>'E2_ARCH2 - ARCH s F'!J38</f>
        <v>0</v>
      </c>
      <c r="AZ102" s="88">
        <f>'E2_ARCH2 - ARCH s F'!F35</f>
        <v>0</v>
      </c>
      <c r="BA102" s="88">
        <f>'E2_ARCH2 - ARCH s F'!F36</f>
        <v>0</v>
      </c>
      <c r="BB102" s="88">
        <f>'E2_ARCH2 - ARCH s F'!F37</f>
        <v>0</v>
      </c>
      <c r="BC102" s="88">
        <f>'E2_ARCH2 - ARCH s F'!F38</f>
        <v>0</v>
      </c>
      <c r="BD102" s="90">
        <f>'E2_ARCH2 - ARCH s F'!F39</f>
        <v>0</v>
      </c>
      <c r="BT102" s="24" t="s">
        <v>89</v>
      </c>
      <c r="BV102" s="24" t="s">
        <v>78</v>
      </c>
      <c r="BW102" s="24" t="s">
        <v>108</v>
      </c>
      <c r="BX102" s="24" t="s">
        <v>105</v>
      </c>
      <c r="CL102" s="24" t="s">
        <v>1</v>
      </c>
    </row>
    <row r="103" spans="1:91" s="3" customFormat="1" ht="16.5" customHeight="1" x14ac:dyDescent="0.2">
      <c r="A103" s="85" t="s">
        <v>85</v>
      </c>
      <c r="B103" s="50"/>
      <c r="C103" s="9"/>
      <c r="D103" s="9"/>
      <c r="E103" s="240" t="s">
        <v>109</v>
      </c>
      <c r="F103" s="240"/>
      <c r="G103" s="240"/>
      <c r="H103" s="240"/>
      <c r="I103" s="240"/>
      <c r="J103" s="9"/>
      <c r="K103" s="240" t="s">
        <v>110</v>
      </c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35">
        <f>'E2_TF - Technológia fontány'!J32</f>
        <v>0</v>
      </c>
      <c r="AH103" s="236"/>
      <c r="AI103" s="236"/>
      <c r="AJ103" s="236"/>
      <c r="AK103" s="236"/>
      <c r="AL103" s="236"/>
      <c r="AM103" s="236"/>
      <c r="AN103" s="235">
        <f t="shared" si="0"/>
        <v>0</v>
      </c>
      <c r="AO103" s="236"/>
      <c r="AP103" s="236"/>
      <c r="AQ103" s="86" t="s">
        <v>88</v>
      </c>
      <c r="AR103" s="50"/>
      <c r="AS103" s="91">
        <v>0</v>
      </c>
      <c r="AT103" s="92">
        <f t="shared" si="1"/>
        <v>0</v>
      </c>
      <c r="AU103" s="93">
        <f>'E2_TF - Technológia fontány'!P122</f>
        <v>0</v>
      </c>
      <c r="AV103" s="92">
        <f>'E2_TF - Technológia fontány'!J35</f>
        <v>0</v>
      </c>
      <c r="AW103" s="92">
        <f>'E2_TF - Technológia fontány'!J36</f>
        <v>0</v>
      </c>
      <c r="AX103" s="92">
        <f>'E2_TF - Technológia fontány'!J37</f>
        <v>0</v>
      </c>
      <c r="AY103" s="92">
        <f>'E2_TF - Technológia fontány'!J38</f>
        <v>0</v>
      </c>
      <c r="AZ103" s="92">
        <f>'E2_TF - Technológia fontány'!F35</f>
        <v>0</v>
      </c>
      <c r="BA103" s="92">
        <f>'E2_TF - Technológia fontány'!F36</f>
        <v>0</v>
      </c>
      <c r="BB103" s="92">
        <f>'E2_TF - Technológia fontány'!F37</f>
        <v>0</v>
      </c>
      <c r="BC103" s="92">
        <f>'E2_TF - Technológia fontány'!F38</f>
        <v>0</v>
      </c>
      <c r="BD103" s="94">
        <f>'E2_TF - Technológia fontány'!F39</f>
        <v>0</v>
      </c>
      <c r="BT103" s="24" t="s">
        <v>89</v>
      </c>
      <c r="BV103" s="24" t="s">
        <v>78</v>
      </c>
      <c r="BW103" s="24" t="s">
        <v>111</v>
      </c>
      <c r="BX103" s="24" t="s">
        <v>105</v>
      </c>
      <c r="CL103" s="24" t="s">
        <v>1</v>
      </c>
    </row>
    <row r="104" spans="1:91" s="1" customFormat="1" ht="30" customHeight="1" x14ac:dyDescent="0.2">
      <c r="B104" s="31"/>
      <c r="AR104" s="31"/>
    </row>
    <row r="105" spans="1:91" s="1" customFormat="1" ht="7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31"/>
    </row>
  </sheetData>
  <mergeCells count="74">
    <mergeCell ref="D95:H95"/>
    <mergeCell ref="AG94:AM94"/>
    <mergeCell ref="AN94:AP94"/>
    <mergeCell ref="AS89:AT91"/>
    <mergeCell ref="AM89:AP89"/>
    <mergeCell ref="AM90:AP90"/>
    <mergeCell ref="C92:G92"/>
    <mergeCell ref="AG92:AM92"/>
    <mergeCell ref="AN92:AP92"/>
    <mergeCell ref="I92:AF92"/>
    <mergeCell ref="E96:I96"/>
    <mergeCell ref="K96:AF96"/>
    <mergeCell ref="AG96:AM96"/>
    <mergeCell ref="K97:AF97"/>
    <mergeCell ref="AN97:AP97"/>
    <mergeCell ref="E97:I97"/>
    <mergeCell ref="AG97:AM97"/>
    <mergeCell ref="E98:I98"/>
    <mergeCell ref="K98:AF98"/>
    <mergeCell ref="AN99:AP99"/>
    <mergeCell ref="AG99:AM99"/>
    <mergeCell ref="E99:I99"/>
    <mergeCell ref="K99:AF99"/>
    <mergeCell ref="E100:I100"/>
    <mergeCell ref="K100:AF100"/>
    <mergeCell ref="AN101:AP101"/>
    <mergeCell ref="AG101:AM101"/>
    <mergeCell ref="D101:H101"/>
    <mergeCell ref="J101:AF101"/>
    <mergeCell ref="E102:I102"/>
    <mergeCell ref="K102:AF102"/>
    <mergeCell ref="AN103:AP103"/>
    <mergeCell ref="AG103:AM103"/>
    <mergeCell ref="E103:I103"/>
    <mergeCell ref="K103:AF103"/>
    <mergeCell ref="W30:AE30"/>
    <mergeCell ref="AK30:AO30"/>
    <mergeCell ref="L30:P30"/>
    <mergeCell ref="AK31:AO31"/>
    <mergeCell ref="AN102:AP102"/>
    <mergeCell ref="AG102:AM102"/>
    <mergeCell ref="AN100:AP100"/>
    <mergeCell ref="AG100:AM100"/>
    <mergeCell ref="AG98:AM98"/>
    <mergeCell ref="AN98:AP98"/>
    <mergeCell ref="AN96:AP96"/>
    <mergeCell ref="L85:AO85"/>
    <mergeCell ref="AM87:AN87"/>
    <mergeCell ref="AG95:AM95"/>
    <mergeCell ref="AN95:AP95"/>
    <mergeCell ref="J95:AF95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ARCH - Architektúra bez f...'!C2" display="/" xr:uid="{00000000-0004-0000-0000-000000000000}"/>
    <hyperlink ref="A97" location="'B6 - Krajinno-architekton...'!C2" display="/" xr:uid="{00000000-0004-0000-0000-000001000000}"/>
    <hyperlink ref="A98" location="'EL - Elektroinštalácia'!C2" display="/" xr:uid="{00000000-0004-0000-0000-000002000000}"/>
    <hyperlink ref="A99" location="'Z - Závlahové systémy'!C2" display="/" xr:uid="{00000000-0004-0000-0000-000003000000}"/>
    <hyperlink ref="A100" location="'ZTI - Zdravotechnika'!C2" display="/" xr:uid="{00000000-0004-0000-0000-000004000000}"/>
    <hyperlink ref="A102" location="'ARCH2 - Architektúra - fo...'!C2" display="/" xr:uid="{00000000-0004-0000-0000-000005000000}"/>
    <hyperlink ref="A103" location="'TF - Technológia fontány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3"/>
  <sheetViews>
    <sheetView showGridLines="0" topLeftCell="A81" workbookViewId="0">
      <selection activeCell="H298" sqref="H298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5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90</v>
      </c>
      <c r="AZ2" s="95" t="s">
        <v>112</v>
      </c>
      <c r="BA2" s="95" t="s">
        <v>1</v>
      </c>
      <c r="BB2" s="95" t="s">
        <v>1</v>
      </c>
      <c r="BC2" s="95" t="s">
        <v>113</v>
      </c>
      <c r="BD2" s="95" t="s">
        <v>89</v>
      </c>
    </row>
    <row r="3" spans="2:5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  <c r="AZ3" s="95" t="s">
        <v>114</v>
      </c>
      <c r="BA3" s="95" t="s">
        <v>1</v>
      </c>
      <c r="BB3" s="95" t="s">
        <v>1</v>
      </c>
      <c r="BC3" s="95" t="s">
        <v>115</v>
      </c>
      <c r="BD3" s="95" t="s">
        <v>89</v>
      </c>
    </row>
    <row r="4" spans="2:5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  <c r="AZ4" s="95" t="s">
        <v>117</v>
      </c>
      <c r="BA4" s="95" t="s">
        <v>1</v>
      </c>
      <c r="BB4" s="95" t="s">
        <v>1</v>
      </c>
      <c r="BC4" s="95" t="s">
        <v>118</v>
      </c>
      <c r="BD4" s="95" t="s">
        <v>89</v>
      </c>
    </row>
    <row r="5" spans="2:56" ht="7" hidden="1" customHeight="1" x14ac:dyDescent="0.2">
      <c r="B5" s="19"/>
      <c r="L5" s="19"/>
    </row>
    <row r="6" spans="2:56" ht="12" hidden="1" customHeight="1" x14ac:dyDescent="0.2">
      <c r="B6" s="19"/>
      <c r="D6" s="26" t="s">
        <v>15</v>
      </c>
      <c r="L6" s="19"/>
    </row>
    <row r="7" spans="2:5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56" ht="12" hidden="1" customHeight="1" x14ac:dyDescent="0.2">
      <c r="B8" s="19"/>
      <c r="D8" s="26" t="s">
        <v>119</v>
      </c>
      <c r="L8" s="19"/>
    </row>
    <row r="9" spans="2:56" s="1" customFormat="1" ht="16.5" hidden="1" customHeight="1" x14ac:dyDescent="0.2">
      <c r="B9" s="31"/>
      <c r="E9" s="259" t="s">
        <v>120</v>
      </c>
      <c r="F9" s="258"/>
      <c r="G9" s="258"/>
      <c r="H9" s="258"/>
      <c r="L9" s="31"/>
    </row>
    <row r="10" spans="2:56" s="1" customFormat="1" ht="12" hidden="1" customHeight="1" x14ac:dyDescent="0.2">
      <c r="B10" s="31"/>
      <c r="D10" s="26" t="s">
        <v>121</v>
      </c>
      <c r="L10" s="31"/>
    </row>
    <row r="11" spans="2:56" s="1" customFormat="1" ht="16.5" hidden="1" customHeight="1" x14ac:dyDescent="0.2">
      <c r="B11" s="31"/>
      <c r="E11" s="237" t="s">
        <v>122</v>
      </c>
      <c r="F11" s="258"/>
      <c r="G11" s="258"/>
      <c r="H11" s="258"/>
      <c r="L11" s="31"/>
    </row>
    <row r="12" spans="2:56" s="1" customFormat="1" hidden="1" x14ac:dyDescent="0.2">
      <c r="B12" s="31"/>
      <c r="L12" s="31"/>
    </row>
    <row r="13" spans="2:5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56" s="1" customFormat="1" ht="12" hidden="1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6. 3. 2023</v>
      </c>
      <c r="L14" s="31"/>
    </row>
    <row r="15" spans="2:56" s="1" customFormat="1" ht="10.75" hidden="1" customHeight="1" x14ac:dyDescent="0.2">
      <c r="B15" s="31"/>
      <c r="L15" s="31"/>
    </row>
    <row r="16" spans="2:5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hidden="1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hidden="1" customHeight="1" x14ac:dyDescent="0.2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ROUND(J137,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ROUND((ROUND((SUM(BE137:BE501)),  2) + SUM(BE503:BE512)), 2)</f>
        <v>0</v>
      </c>
      <c r="G35" s="100"/>
      <c r="H35" s="100"/>
      <c r="I35" s="101">
        <v>0.2</v>
      </c>
      <c r="J35" s="99">
        <f>ROUND((ROUND(((SUM(BE137:BE501))*I35),  2) + (SUM(BE503:BE512)*I35)),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ROUND((ROUND((SUM(BF137:BF501)),  2) + SUM(BF503:BF512)), 2)</f>
        <v>0</v>
      </c>
      <c r="G36" s="100"/>
      <c r="H36" s="100"/>
      <c r="I36" s="101">
        <v>0.2</v>
      </c>
      <c r="J36" s="99">
        <f>ROUND((ROUND(((SUM(BF137:BF501))*I36),  2) + (SUM(BF503:BF512)*I36)),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ROUND((ROUND((SUM(BG137:BG501)),  2) + SUM(BG503:BG512)),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ROUND((ROUND((SUM(BH137:BH501)),  2) + SUM(BH503:BH512)),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ROUND((ROUND((SUM(BI137:BI501)),  2) + SUM(BI503:BI512)),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120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ARCH - Architektúra bez fontány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Bratislava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J137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128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47" s="9" customFormat="1" ht="20" customHeight="1" x14ac:dyDescent="0.2">
      <c r="B100" s="118"/>
      <c r="D100" s="119" t="s">
        <v>129</v>
      </c>
      <c r="E100" s="120"/>
      <c r="F100" s="120"/>
      <c r="G100" s="120"/>
      <c r="H100" s="120"/>
      <c r="I100" s="120"/>
      <c r="J100" s="121">
        <f>J139</f>
        <v>0</v>
      </c>
      <c r="L100" s="118"/>
    </row>
    <row r="101" spans="2:47" s="9" customFormat="1" ht="20" customHeight="1" x14ac:dyDescent="0.2">
      <c r="B101" s="118"/>
      <c r="D101" s="119" t="s">
        <v>130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47" s="9" customFormat="1" ht="20" customHeight="1" x14ac:dyDescent="0.2">
      <c r="B102" s="118"/>
      <c r="D102" s="119" t="s">
        <v>131</v>
      </c>
      <c r="E102" s="120"/>
      <c r="F102" s="120"/>
      <c r="G102" s="120"/>
      <c r="H102" s="120"/>
      <c r="I102" s="120"/>
      <c r="J102" s="121">
        <f>J240</f>
        <v>0</v>
      </c>
      <c r="L102" s="118"/>
    </row>
    <row r="103" spans="2:47" s="9" customFormat="1" ht="20" customHeight="1" x14ac:dyDescent="0.2">
      <c r="B103" s="118"/>
      <c r="D103" s="119" t="s">
        <v>132</v>
      </c>
      <c r="E103" s="120"/>
      <c r="F103" s="120"/>
      <c r="G103" s="120"/>
      <c r="H103" s="120"/>
      <c r="I103" s="120"/>
      <c r="J103" s="121">
        <f>J264</f>
        <v>0</v>
      </c>
      <c r="L103" s="118"/>
    </row>
    <row r="104" spans="2:47" s="9" customFormat="1" ht="20" customHeight="1" x14ac:dyDescent="0.2">
      <c r="B104" s="118"/>
      <c r="D104" s="119" t="s">
        <v>133</v>
      </c>
      <c r="E104" s="120"/>
      <c r="F104" s="120"/>
      <c r="G104" s="120"/>
      <c r="H104" s="120"/>
      <c r="I104" s="120"/>
      <c r="J104" s="121">
        <f>J281</f>
        <v>0</v>
      </c>
      <c r="L104" s="118"/>
    </row>
    <row r="105" spans="2:47" s="9" customFormat="1" ht="20" customHeight="1" x14ac:dyDescent="0.2">
      <c r="B105" s="118"/>
      <c r="D105" s="119" t="s">
        <v>134</v>
      </c>
      <c r="E105" s="120"/>
      <c r="F105" s="120"/>
      <c r="G105" s="120"/>
      <c r="H105" s="120"/>
      <c r="I105" s="120"/>
      <c r="J105" s="121">
        <f>J293</f>
        <v>0</v>
      </c>
      <c r="L105" s="118"/>
    </row>
    <row r="106" spans="2:47" s="9" customFormat="1" ht="20" customHeight="1" x14ac:dyDescent="0.2">
      <c r="B106" s="118"/>
      <c r="D106" s="119" t="s">
        <v>135</v>
      </c>
      <c r="E106" s="120"/>
      <c r="F106" s="120"/>
      <c r="G106" s="120"/>
      <c r="H106" s="120"/>
      <c r="I106" s="120"/>
      <c r="J106" s="121">
        <f>J296</f>
        <v>0</v>
      </c>
      <c r="L106" s="118"/>
    </row>
    <row r="107" spans="2:47" s="9" customFormat="1" ht="20" customHeight="1" x14ac:dyDescent="0.2">
      <c r="B107" s="118"/>
      <c r="D107" s="119" t="s">
        <v>136</v>
      </c>
      <c r="E107" s="120"/>
      <c r="F107" s="120"/>
      <c r="G107" s="120"/>
      <c r="H107" s="120"/>
      <c r="I107" s="120"/>
      <c r="J107" s="121">
        <f>J358</f>
        <v>0</v>
      </c>
      <c r="L107" s="118"/>
    </row>
    <row r="108" spans="2:47" s="8" customFormat="1" ht="25" customHeight="1" x14ac:dyDescent="0.2">
      <c r="B108" s="114"/>
      <c r="D108" s="115" t="s">
        <v>137</v>
      </c>
      <c r="E108" s="116"/>
      <c r="F108" s="116"/>
      <c r="G108" s="116"/>
      <c r="H108" s="116"/>
      <c r="I108" s="116"/>
      <c r="J108" s="117">
        <f>J360</f>
        <v>0</v>
      </c>
      <c r="L108" s="114"/>
    </row>
    <row r="109" spans="2:47" s="9" customFormat="1" ht="20" customHeight="1" x14ac:dyDescent="0.2">
      <c r="B109" s="118"/>
      <c r="D109" s="119" t="s">
        <v>138</v>
      </c>
      <c r="E109" s="120"/>
      <c r="F109" s="120"/>
      <c r="G109" s="120"/>
      <c r="H109" s="120"/>
      <c r="I109" s="120"/>
      <c r="J109" s="121">
        <f>J361</f>
        <v>0</v>
      </c>
      <c r="L109" s="118"/>
    </row>
    <row r="110" spans="2:47" s="9" customFormat="1" ht="20" customHeight="1" x14ac:dyDescent="0.2">
      <c r="B110" s="118"/>
      <c r="D110" s="119" t="s">
        <v>139</v>
      </c>
      <c r="E110" s="120"/>
      <c r="F110" s="120"/>
      <c r="G110" s="120"/>
      <c r="H110" s="120"/>
      <c r="I110" s="120"/>
      <c r="J110" s="121">
        <f>J428</f>
        <v>0</v>
      </c>
      <c r="L110" s="118"/>
    </row>
    <row r="111" spans="2:47" s="9" customFormat="1" ht="20" customHeight="1" x14ac:dyDescent="0.2">
      <c r="B111" s="118"/>
      <c r="D111" s="119" t="s">
        <v>140</v>
      </c>
      <c r="E111" s="120"/>
      <c r="F111" s="120"/>
      <c r="G111" s="120"/>
      <c r="H111" s="120"/>
      <c r="I111" s="120"/>
      <c r="J111" s="121">
        <f>J444</f>
        <v>0</v>
      </c>
      <c r="L111" s="118"/>
    </row>
    <row r="112" spans="2:47" s="9" customFormat="1" ht="20" customHeight="1" x14ac:dyDescent="0.2">
      <c r="B112" s="118"/>
      <c r="D112" s="119" t="s">
        <v>141</v>
      </c>
      <c r="E112" s="120"/>
      <c r="F112" s="120"/>
      <c r="G112" s="120"/>
      <c r="H112" s="120"/>
      <c r="I112" s="120"/>
      <c r="J112" s="121">
        <f>J452</f>
        <v>0</v>
      </c>
      <c r="L112" s="118"/>
    </row>
    <row r="113" spans="2:12" s="8" customFormat="1" ht="25" customHeight="1" x14ac:dyDescent="0.2">
      <c r="B113" s="114"/>
      <c r="D113" s="115" t="s">
        <v>142</v>
      </c>
      <c r="E113" s="116"/>
      <c r="F113" s="116"/>
      <c r="G113" s="116"/>
      <c r="H113" s="116"/>
      <c r="I113" s="116"/>
      <c r="J113" s="117">
        <f>J488</f>
        <v>0</v>
      </c>
      <c r="L113" s="114"/>
    </row>
    <row r="114" spans="2:12" s="9" customFormat="1" ht="20" customHeight="1" x14ac:dyDescent="0.2">
      <c r="B114" s="118"/>
      <c r="D114" s="119" t="s">
        <v>143</v>
      </c>
      <c r="E114" s="120"/>
      <c r="F114" s="120"/>
      <c r="G114" s="120"/>
      <c r="H114" s="120"/>
      <c r="I114" s="120"/>
      <c r="J114" s="121">
        <f>J489</f>
        <v>0</v>
      </c>
      <c r="L114" s="118"/>
    </row>
    <row r="115" spans="2:12" s="8" customFormat="1" ht="21.75" customHeight="1" x14ac:dyDescent="0.35">
      <c r="B115" s="114"/>
      <c r="D115" s="122" t="s">
        <v>144</v>
      </c>
      <c r="J115" s="123">
        <f>J502</f>
        <v>0</v>
      </c>
      <c r="L115" s="114"/>
    </row>
    <row r="116" spans="2:12" s="1" customFormat="1" ht="21.75" customHeight="1" x14ac:dyDescent="0.2">
      <c r="B116" s="31"/>
      <c r="L116" s="31"/>
    </row>
    <row r="117" spans="2:12" s="1" customFormat="1" ht="7" customHeight="1" x14ac:dyDescent="0.2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1"/>
    </row>
    <row r="121" spans="2:12" s="1" customFormat="1" ht="7" customHeight="1" x14ac:dyDescent="0.2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1"/>
    </row>
    <row r="122" spans="2:12" s="1" customFormat="1" ht="25" customHeight="1" x14ac:dyDescent="0.2">
      <c r="B122" s="31"/>
      <c r="C122" s="20" t="s">
        <v>145</v>
      </c>
      <c r="L122" s="31"/>
    </row>
    <row r="123" spans="2:12" s="1" customFormat="1" ht="7" customHeight="1" x14ac:dyDescent="0.2">
      <c r="B123" s="31"/>
      <c r="L123" s="31"/>
    </row>
    <row r="124" spans="2:12" s="1" customFormat="1" ht="12" customHeight="1" x14ac:dyDescent="0.2">
      <c r="B124" s="31"/>
      <c r="C124" s="26" t="s">
        <v>15</v>
      </c>
      <c r="L124" s="31"/>
    </row>
    <row r="125" spans="2:12" s="1" customFormat="1" ht="16.5" customHeight="1" x14ac:dyDescent="0.2">
      <c r="B125" s="31"/>
      <c r="E125" s="259" t="str">
        <f>E7</f>
        <v>SO 03.01 Rekonštrukcia fontány</v>
      </c>
      <c r="F125" s="260"/>
      <c r="G125" s="260"/>
      <c r="H125" s="260"/>
      <c r="L125" s="31"/>
    </row>
    <row r="126" spans="2:12" ht="12" customHeight="1" x14ac:dyDescent="0.2">
      <c r="B126" s="19"/>
      <c r="C126" s="26" t="s">
        <v>119</v>
      </c>
      <c r="L126" s="19"/>
    </row>
    <row r="127" spans="2:12" s="1" customFormat="1" ht="16.5" customHeight="1" x14ac:dyDescent="0.2">
      <c r="B127" s="31"/>
      <c r="E127" s="259" t="s">
        <v>120</v>
      </c>
      <c r="F127" s="258"/>
      <c r="G127" s="258"/>
      <c r="H127" s="258"/>
      <c r="L127" s="31"/>
    </row>
    <row r="128" spans="2:12" s="1" customFormat="1" ht="12" customHeight="1" x14ac:dyDescent="0.2">
      <c r="B128" s="31"/>
      <c r="C128" s="26" t="s">
        <v>121</v>
      </c>
      <c r="L128" s="31"/>
    </row>
    <row r="129" spans="2:65" s="1" customFormat="1" ht="16.5" customHeight="1" x14ac:dyDescent="0.2">
      <c r="B129" s="31"/>
      <c r="E129" s="237" t="str">
        <f>E11</f>
        <v>ARCH - Architektúra bez fontány</v>
      </c>
      <c r="F129" s="258"/>
      <c r="G129" s="258"/>
      <c r="H129" s="258"/>
      <c r="L129" s="31"/>
    </row>
    <row r="130" spans="2:65" s="1" customFormat="1" ht="7" customHeight="1" x14ac:dyDescent="0.2">
      <c r="B130" s="31"/>
      <c r="L130" s="31"/>
    </row>
    <row r="131" spans="2:65" s="1" customFormat="1" ht="12" customHeight="1" x14ac:dyDescent="0.2">
      <c r="B131" s="31"/>
      <c r="C131" s="26" t="s">
        <v>19</v>
      </c>
      <c r="F131" s="24" t="str">
        <f>F14</f>
        <v>Bratislava</v>
      </c>
      <c r="I131" s="26" t="s">
        <v>21</v>
      </c>
      <c r="J131" s="54" t="str">
        <f>IF(J14="","",J14)</f>
        <v>6. 3. 2023</v>
      </c>
      <c r="L131" s="31"/>
    </row>
    <row r="132" spans="2:65" s="1" customFormat="1" ht="7" customHeight="1" x14ac:dyDescent="0.2">
      <c r="B132" s="31"/>
      <c r="L132" s="31"/>
    </row>
    <row r="133" spans="2:65" s="1" customFormat="1" ht="15.25" customHeight="1" x14ac:dyDescent="0.2">
      <c r="B133" s="31"/>
      <c r="C133" s="26" t="s">
        <v>23</v>
      </c>
      <c r="F133" s="24" t="str">
        <f>E17</f>
        <v xml:space="preserve"> </v>
      </c>
      <c r="I133" s="26" t="s">
        <v>29</v>
      </c>
      <c r="J133" s="29" t="str">
        <f>E23</f>
        <v>CUBEDESIGN s.r.o.</v>
      </c>
      <c r="L133" s="31"/>
    </row>
    <row r="134" spans="2:65" s="1" customFormat="1" ht="15.25" customHeight="1" x14ac:dyDescent="0.2">
      <c r="B134" s="31"/>
      <c r="C134" s="26" t="s">
        <v>27</v>
      </c>
      <c r="F134" s="24" t="str">
        <f>IF(E20="","",E20)</f>
        <v>Vyplň údaj</v>
      </c>
      <c r="I134" s="26" t="s">
        <v>32</v>
      </c>
      <c r="J134" s="29" t="str">
        <f>E26</f>
        <v>Ing. Peter Mateáš</v>
      </c>
      <c r="L134" s="31"/>
    </row>
    <row r="135" spans="2:65" s="1" customFormat="1" ht="10.25" customHeight="1" x14ac:dyDescent="0.2">
      <c r="B135" s="31"/>
      <c r="L135" s="31"/>
    </row>
    <row r="136" spans="2:65" s="10" customFormat="1" ht="29.25" customHeight="1" x14ac:dyDescent="0.2">
      <c r="B136" s="124"/>
      <c r="C136" s="125" t="s">
        <v>146</v>
      </c>
      <c r="D136" s="126" t="s">
        <v>61</v>
      </c>
      <c r="E136" s="126" t="s">
        <v>57</v>
      </c>
      <c r="F136" s="126" t="s">
        <v>58</v>
      </c>
      <c r="G136" s="126" t="s">
        <v>147</v>
      </c>
      <c r="H136" s="126" t="s">
        <v>148</v>
      </c>
      <c r="I136" s="126" t="s">
        <v>149</v>
      </c>
      <c r="J136" s="127" t="s">
        <v>125</v>
      </c>
      <c r="K136" s="128" t="s">
        <v>150</v>
      </c>
      <c r="L136" s="124"/>
      <c r="M136" s="61" t="s">
        <v>1</v>
      </c>
      <c r="N136" s="62" t="s">
        <v>40</v>
      </c>
      <c r="O136" s="62" t="s">
        <v>151</v>
      </c>
      <c r="P136" s="62" t="s">
        <v>152</v>
      </c>
      <c r="Q136" s="62" t="s">
        <v>153</v>
      </c>
      <c r="R136" s="62" t="s">
        <v>154</v>
      </c>
      <c r="S136" s="62" t="s">
        <v>155</v>
      </c>
      <c r="T136" s="63" t="s">
        <v>156</v>
      </c>
    </row>
    <row r="137" spans="2:65" s="1" customFormat="1" ht="22.75" customHeight="1" x14ac:dyDescent="0.35">
      <c r="B137" s="31"/>
      <c r="C137" s="66" t="s">
        <v>126</v>
      </c>
      <c r="J137" s="129">
        <f>BK137</f>
        <v>0</v>
      </c>
      <c r="L137" s="31"/>
      <c r="M137" s="64"/>
      <c r="N137" s="55"/>
      <c r="O137" s="55"/>
      <c r="P137" s="130">
        <f>P138+P360+P488+P502</f>
        <v>0</v>
      </c>
      <c r="Q137" s="55"/>
      <c r="R137" s="130">
        <f>R138+R360+R488+R502</f>
        <v>610.68083217233698</v>
      </c>
      <c r="S137" s="55"/>
      <c r="T137" s="131">
        <f>T138+T360+T488+T502</f>
        <v>457.81223000000006</v>
      </c>
      <c r="AT137" s="16" t="s">
        <v>75</v>
      </c>
      <c r="AU137" s="16" t="s">
        <v>127</v>
      </c>
      <c r="BK137" s="132">
        <f>BK138+BK360+BK488+BK502</f>
        <v>0</v>
      </c>
    </row>
    <row r="138" spans="2:65" s="11" customFormat="1" ht="26" customHeight="1" x14ac:dyDescent="0.35">
      <c r="B138" s="133"/>
      <c r="D138" s="134" t="s">
        <v>75</v>
      </c>
      <c r="E138" s="135" t="s">
        <v>157</v>
      </c>
      <c r="F138" s="135" t="s">
        <v>158</v>
      </c>
      <c r="I138" s="136"/>
      <c r="J138" s="123">
        <f>BK138</f>
        <v>0</v>
      </c>
      <c r="L138" s="133"/>
      <c r="M138" s="137"/>
      <c r="P138" s="138">
        <f>P139+P180+P240+P264+P281+P293+P296+P358</f>
        <v>0</v>
      </c>
      <c r="R138" s="138">
        <f>R139+R180+R240+R264+R281+R293+R296+R358</f>
        <v>608.30833986683695</v>
      </c>
      <c r="T138" s="139">
        <f>T139+T180+T240+T264+T281+T293+T296+T358</f>
        <v>457.81223000000006</v>
      </c>
      <c r="AR138" s="134" t="s">
        <v>83</v>
      </c>
      <c r="AT138" s="140" t="s">
        <v>75</v>
      </c>
      <c r="AU138" s="140" t="s">
        <v>76</v>
      </c>
      <c r="AY138" s="134" t="s">
        <v>159</v>
      </c>
      <c r="BK138" s="141">
        <f>BK139+BK180+BK240+BK264+BK281+BK293+BK296+BK358</f>
        <v>0</v>
      </c>
    </row>
    <row r="139" spans="2:65" s="11" customFormat="1" ht="22.75" customHeight="1" x14ac:dyDescent="0.25">
      <c r="B139" s="133"/>
      <c r="D139" s="134" t="s">
        <v>75</v>
      </c>
      <c r="E139" s="142" t="s">
        <v>83</v>
      </c>
      <c r="F139" s="142" t="s">
        <v>160</v>
      </c>
      <c r="I139" s="136"/>
      <c r="J139" s="143">
        <f>BK139</f>
        <v>0</v>
      </c>
      <c r="L139" s="133"/>
      <c r="M139" s="137"/>
      <c r="P139" s="138">
        <f>SUM(P140:P179)</f>
        <v>0</v>
      </c>
      <c r="R139" s="138">
        <f>SUM(R140:R179)</f>
        <v>0</v>
      </c>
      <c r="T139" s="139">
        <f>SUM(T140:T179)</f>
        <v>435.19923000000006</v>
      </c>
      <c r="AR139" s="134" t="s">
        <v>83</v>
      </c>
      <c r="AT139" s="140" t="s">
        <v>75</v>
      </c>
      <c r="AU139" s="140" t="s">
        <v>83</v>
      </c>
      <c r="AY139" s="134" t="s">
        <v>159</v>
      </c>
      <c r="BK139" s="141">
        <f>SUM(BK140:BK179)</f>
        <v>0</v>
      </c>
    </row>
    <row r="140" spans="2:65" s="1" customFormat="1" ht="33" customHeight="1" x14ac:dyDescent="0.2">
      <c r="B140" s="144"/>
      <c r="C140" s="145" t="s">
        <v>83</v>
      </c>
      <c r="D140" s="145" t="s">
        <v>161</v>
      </c>
      <c r="E140" s="146" t="s">
        <v>162</v>
      </c>
      <c r="F140" s="147" t="s">
        <v>163</v>
      </c>
      <c r="G140" s="148" t="s">
        <v>164</v>
      </c>
      <c r="H140" s="149">
        <v>537.28300000000002</v>
      </c>
      <c r="I140" s="150"/>
      <c r="J140" s="151">
        <f>ROUND(I140*H140,2)</f>
        <v>0</v>
      </c>
      <c r="K140" s="152"/>
      <c r="L140" s="31"/>
      <c r="M140" s="153" t="s">
        <v>1</v>
      </c>
      <c r="N140" s="154" t="s">
        <v>42</v>
      </c>
      <c r="P140" s="155">
        <f>O140*H140</f>
        <v>0</v>
      </c>
      <c r="Q140" s="155">
        <v>0</v>
      </c>
      <c r="R140" s="155">
        <f>Q140*H140</f>
        <v>0</v>
      </c>
      <c r="S140" s="155">
        <v>0.56000000000000005</v>
      </c>
      <c r="T140" s="156">
        <f>S140*H140</f>
        <v>300.87848000000002</v>
      </c>
      <c r="AR140" s="157" t="s">
        <v>165</v>
      </c>
      <c r="AT140" s="157" t="s">
        <v>161</v>
      </c>
      <c r="AU140" s="157" t="s">
        <v>89</v>
      </c>
      <c r="AY140" s="16" t="s">
        <v>159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6" t="s">
        <v>89</v>
      </c>
      <c r="BK140" s="158">
        <f>ROUND(I140*H140,2)</f>
        <v>0</v>
      </c>
      <c r="BL140" s="16" t="s">
        <v>165</v>
      </c>
      <c r="BM140" s="157" t="s">
        <v>166</v>
      </c>
    </row>
    <row r="141" spans="2:65" s="12" customFormat="1" x14ac:dyDescent="0.2">
      <c r="B141" s="159"/>
      <c r="D141" s="160" t="s">
        <v>167</v>
      </c>
      <c r="E141" s="161" t="s">
        <v>1</v>
      </c>
      <c r="F141" s="162" t="s">
        <v>168</v>
      </c>
      <c r="H141" s="161" t="s">
        <v>1</v>
      </c>
      <c r="I141" s="163"/>
      <c r="L141" s="159"/>
      <c r="M141" s="164"/>
      <c r="T141" s="165"/>
      <c r="AT141" s="161" t="s">
        <v>167</v>
      </c>
      <c r="AU141" s="161" t="s">
        <v>89</v>
      </c>
      <c r="AV141" s="12" t="s">
        <v>83</v>
      </c>
      <c r="AW141" s="12" t="s">
        <v>31</v>
      </c>
      <c r="AX141" s="12" t="s">
        <v>76</v>
      </c>
      <c r="AY141" s="161" t="s">
        <v>159</v>
      </c>
    </row>
    <row r="142" spans="2:65" s="13" customFormat="1" ht="20" x14ac:dyDescent="0.2">
      <c r="B142" s="166"/>
      <c r="D142" s="160" t="s">
        <v>167</v>
      </c>
      <c r="E142" s="167" t="s">
        <v>1</v>
      </c>
      <c r="F142" s="168" t="s">
        <v>169</v>
      </c>
      <c r="H142" s="169">
        <v>537.28300000000002</v>
      </c>
      <c r="I142" s="170"/>
      <c r="L142" s="166"/>
      <c r="M142" s="171"/>
      <c r="T142" s="172"/>
      <c r="AT142" s="167" t="s">
        <v>167</v>
      </c>
      <c r="AU142" s="167" t="s">
        <v>89</v>
      </c>
      <c r="AV142" s="13" t="s">
        <v>89</v>
      </c>
      <c r="AW142" s="13" t="s">
        <v>31</v>
      </c>
      <c r="AX142" s="13" t="s">
        <v>83</v>
      </c>
      <c r="AY142" s="167" t="s">
        <v>159</v>
      </c>
    </row>
    <row r="143" spans="2:65" s="1" customFormat="1" ht="24.25" customHeight="1" x14ac:dyDescent="0.2">
      <c r="B143" s="144"/>
      <c r="C143" s="145" t="s">
        <v>89</v>
      </c>
      <c r="D143" s="145" t="s">
        <v>161</v>
      </c>
      <c r="E143" s="146" t="s">
        <v>170</v>
      </c>
      <c r="F143" s="147" t="s">
        <v>171</v>
      </c>
      <c r="G143" s="148" t="s">
        <v>164</v>
      </c>
      <c r="H143" s="149">
        <v>537.28300000000002</v>
      </c>
      <c r="I143" s="150"/>
      <c r="J143" s="151">
        <f>ROUND(I143*H143,2)</f>
        <v>0</v>
      </c>
      <c r="K143" s="152"/>
      <c r="L143" s="31"/>
      <c r="M143" s="153" t="s">
        <v>1</v>
      </c>
      <c r="N143" s="154" t="s">
        <v>42</v>
      </c>
      <c r="P143" s="155">
        <f>O143*H143</f>
        <v>0</v>
      </c>
      <c r="Q143" s="155">
        <v>0</v>
      </c>
      <c r="R143" s="155">
        <f>Q143*H143</f>
        <v>0</v>
      </c>
      <c r="S143" s="155">
        <v>0.25</v>
      </c>
      <c r="T143" s="156">
        <f>S143*H143</f>
        <v>134.32075</v>
      </c>
      <c r="AR143" s="157" t="s">
        <v>165</v>
      </c>
      <c r="AT143" s="157" t="s">
        <v>161</v>
      </c>
      <c r="AU143" s="157" t="s">
        <v>89</v>
      </c>
      <c r="AY143" s="16" t="s">
        <v>159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6" t="s">
        <v>89</v>
      </c>
      <c r="BK143" s="158">
        <f>ROUND(I143*H143,2)</f>
        <v>0</v>
      </c>
      <c r="BL143" s="16" t="s">
        <v>165</v>
      </c>
      <c r="BM143" s="157" t="s">
        <v>172</v>
      </c>
    </row>
    <row r="144" spans="2:65" s="12" customFormat="1" x14ac:dyDescent="0.2">
      <c r="B144" s="159"/>
      <c r="D144" s="160" t="s">
        <v>167</v>
      </c>
      <c r="E144" s="161" t="s">
        <v>1</v>
      </c>
      <c r="F144" s="162" t="s">
        <v>168</v>
      </c>
      <c r="H144" s="161" t="s">
        <v>1</v>
      </c>
      <c r="I144" s="163"/>
      <c r="L144" s="159"/>
      <c r="M144" s="164"/>
      <c r="T144" s="165"/>
      <c r="AT144" s="161" t="s">
        <v>167</v>
      </c>
      <c r="AU144" s="161" t="s">
        <v>89</v>
      </c>
      <c r="AV144" s="12" t="s">
        <v>83</v>
      </c>
      <c r="AW144" s="12" t="s">
        <v>31</v>
      </c>
      <c r="AX144" s="12" t="s">
        <v>76</v>
      </c>
      <c r="AY144" s="161" t="s">
        <v>159</v>
      </c>
    </row>
    <row r="145" spans="2:65" s="13" customFormat="1" ht="20" x14ac:dyDescent="0.2">
      <c r="B145" s="166"/>
      <c r="D145" s="160" t="s">
        <v>167</v>
      </c>
      <c r="E145" s="167" t="s">
        <v>1</v>
      </c>
      <c r="F145" s="168" t="s">
        <v>169</v>
      </c>
      <c r="H145" s="169">
        <v>537.28300000000002</v>
      </c>
      <c r="I145" s="170"/>
      <c r="L145" s="166"/>
      <c r="M145" s="171"/>
      <c r="T145" s="172"/>
      <c r="AT145" s="167" t="s">
        <v>167</v>
      </c>
      <c r="AU145" s="167" t="s">
        <v>89</v>
      </c>
      <c r="AV145" s="13" t="s">
        <v>89</v>
      </c>
      <c r="AW145" s="13" t="s">
        <v>31</v>
      </c>
      <c r="AX145" s="13" t="s">
        <v>83</v>
      </c>
      <c r="AY145" s="167" t="s">
        <v>159</v>
      </c>
    </row>
    <row r="146" spans="2:65" s="1" customFormat="1" ht="21.75" customHeight="1" x14ac:dyDescent="0.2">
      <c r="B146" s="144"/>
      <c r="C146" s="145" t="s">
        <v>173</v>
      </c>
      <c r="D146" s="145" t="s">
        <v>161</v>
      </c>
      <c r="E146" s="146" t="s">
        <v>174</v>
      </c>
      <c r="F146" s="147" t="s">
        <v>175</v>
      </c>
      <c r="G146" s="148" t="s">
        <v>176</v>
      </c>
      <c r="H146" s="149">
        <v>86.135000000000005</v>
      </c>
      <c r="I146" s="150"/>
      <c r="J146" s="151">
        <f>ROUND(I146*H146,2)</f>
        <v>0</v>
      </c>
      <c r="K146" s="152"/>
      <c r="L146" s="31"/>
      <c r="M146" s="153" t="s">
        <v>1</v>
      </c>
      <c r="N146" s="154" t="s">
        <v>42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165</v>
      </c>
      <c r="AT146" s="157" t="s">
        <v>161</v>
      </c>
      <c r="AU146" s="157" t="s">
        <v>89</v>
      </c>
      <c r="AY146" s="16" t="s">
        <v>159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6" t="s">
        <v>89</v>
      </c>
      <c r="BK146" s="158">
        <f>ROUND(I146*H146,2)</f>
        <v>0</v>
      </c>
      <c r="BL146" s="16" t="s">
        <v>165</v>
      </c>
      <c r="BM146" s="157" t="s">
        <v>177</v>
      </c>
    </row>
    <row r="147" spans="2:65" s="12" customFormat="1" x14ac:dyDescent="0.2">
      <c r="B147" s="159"/>
      <c r="D147" s="160" t="s">
        <v>167</v>
      </c>
      <c r="E147" s="161" t="s">
        <v>1</v>
      </c>
      <c r="F147" s="162" t="s">
        <v>178</v>
      </c>
      <c r="H147" s="161" t="s">
        <v>1</v>
      </c>
      <c r="I147" s="163"/>
      <c r="L147" s="159"/>
      <c r="M147" s="164"/>
      <c r="T147" s="165"/>
      <c r="AT147" s="161" t="s">
        <v>167</v>
      </c>
      <c r="AU147" s="161" t="s">
        <v>89</v>
      </c>
      <c r="AV147" s="12" t="s">
        <v>83</v>
      </c>
      <c r="AW147" s="12" t="s">
        <v>31</v>
      </c>
      <c r="AX147" s="12" t="s">
        <v>76</v>
      </c>
      <c r="AY147" s="161" t="s">
        <v>159</v>
      </c>
    </row>
    <row r="148" spans="2:65" s="13" customFormat="1" x14ac:dyDescent="0.2">
      <c r="B148" s="166"/>
      <c r="D148" s="160" t="s">
        <v>167</v>
      </c>
      <c r="E148" s="167" t="s">
        <v>1</v>
      </c>
      <c r="F148" s="168" t="s">
        <v>179</v>
      </c>
      <c r="H148" s="169">
        <v>84.331999999999994</v>
      </c>
      <c r="I148" s="170"/>
      <c r="L148" s="166"/>
      <c r="M148" s="171"/>
      <c r="T148" s="172"/>
      <c r="AT148" s="167" t="s">
        <v>167</v>
      </c>
      <c r="AU148" s="167" t="s">
        <v>89</v>
      </c>
      <c r="AV148" s="13" t="s">
        <v>89</v>
      </c>
      <c r="AW148" s="13" t="s">
        <v>31</v>
      </c>
      <c r="AX148" s="13" t="s">
        <v>76</v>
      </c>
      <c r="AY148" s="167" t="s">
        <v>159</v>
      </c>
    </row>
    <row r="149" spans="2:65" s="12" customFormat="1" x14ac:dyDescent="0.2">
      <c r="B149" s="159"/>
      <c r="D149" s="160" t="s">
        <v>167</v>
      </c>
      <c r="E149" s="161" t="s">
        <v>1</v>
      </c>
      <c r="F149" s="162" t="s">
        <v>180</v>
      </c>
      <c r="H149" s="161" t="s">
        <v>1</v>
      </c>
      <c r="I149" s="163"/>
      <c r="L149" s="159"/>
      <c r="M149" s="164"/>
      <c r="T149" s="165"/>
      <c r="AT149" s="161" t="s">
        <v>167</v>
      </c>
      <c r="AU149" s="161" t="s">
        <v>89</v>
      </c>
      <c r="AV149" s="12" t="s">
        <v>83</v>
      </c>
      <c r="AW149" s="12" t="s">
        <v>31</v>
      </c>
      <c r="AX149" s="12" t="s">
        <v>76</v>
      </c>
      <c r="AY149" s="161" t="s">
        <v>159</v>
      </c>
    </row>
    <row r="150" spans="2:65" s="13" customFormat="1" x14ac:dyDescent="0.2">
      <c r="B150" s="166"/>
      <c r="D150" s="160" t="s">
        <v>167</v>
      </c>
      <c r="E150" s="167" t="s">
        <v>1</v>
      </c>
      <c r="F150" s="168" t="s">
        <v>181</v>
      </c>
      <c r="H150" s="169">
        <v>0.36</v>
      </c>
      <c r="I150" s="170"/>
      <c r="L150" s="166"/>
      <c r="M150" s="171"/>
      <c r="T150" s="172"/>
      <c r="AT150" s="167" t="s">
        <v>167</v>
      </c>
      <c r="AU150" s="167" t="s">
        <v>89</v>
      </c>
      <c r="AV150" s="13" t="s">
        <v>89</v>
      </c>
      <c r="AW150" s="13" t="s">
        <v>31</v>
      </c>
      <c r="AX150" s="13" t="s">
        <v>76</v>
      </c>
      <c r="AY150" s="167" t="s">
        <v>159</v>
      </c>
    </row>
    <row r="151" spans="2:65" s="12" customFormat="1" x14ac:dyDescent="0.2">
      <c r="B151" s="159"/>
      <c r="D151" s="160" t="s">
        <v>167</v>
      </c>
      <c r="E151" s="161" t="s">
        <v>1</v>
      </c>
      <c r="F151" s="162" t="s">
        <v>182</v>
      </c>
      <c r="H151" s="161" t="s">
        <v>1</v>
      </c>
      <c r="I151" s="163"/>
      <c r="L151" s="159"/>
      <c r="M151" s="164"/>
      <c r="T151" s="165"/>
      <c r="AT151" s="161" t="s">
        <v>167</v>
      </c>
      <c r="AU151" s="161" t="s">
        <v>89</v>
      </c>
      <c r="AV151" s="12" t="s">
        <v>83</v>
      </c>
      <c r="AW151" s="12" t="s">
        <v>31</v>
      </c>
      <c r="AX151" s="12" t="s">
        <v>76</v>
      </c>
      <c r="AY151" s="161" t="s">
        <v>159</v>
      </c>
    </row>
    <row r="152" spans="2:65" s="13" customFormat="1" x14ac:dyDescent="0.2">
      <c r="B152" s="166"/>
      <c r="D152" s="160" t="s">
        <v>167</v>
      </c>
      <c r="E152" s="167" t="s">
        <v>1</v>
      </c>
      <c r="F152" s="168" t="s">
        <v>183</v>
      </c>
      <c r="H152" s="169">
        <v>0.14699999999999999</v>
      </c>
      <c r="I152" s="170"/>
      <c r="L152" s="166"/>
      <c r="M152" s="171"/>
      <c r="T152" s="172"/>
      <c r="AT152" s="167" t="s">
        <v>167</v>
      </c>
      <c r="AU152" s="167" t="s">
        <v>89</v>
      </c>
      <c r="AV152" s="13" t="s">
        <v>89</v>
      </c>
      <c r="AW152" s="13" t="s">
        <v>31</v>
      </c>
      <c r="AX152" s="13" t="s">
        <v>76</v>
      </c>
      <c r="AY152" s="167" t="s">
        <v>159</v>
      </c>
    </row>
    <row r="153" spans="2:65" s="12" customFormat="1" x14ac:dyDescent="0.2">
      <c r="B153" s="159"/>
      <c r="D153" s="160" t="s">
        <v>167</v>
      </c>
      <c r="E153" s="161" t="s">
        <v>1</v>
      </c>
      <c r="F153" s="162" t="s">
        <v>184</v>
      </c>
      <c r="H153" s="161" t="s">
        <v>1</v>
      </c>
      <c r="I153" s="163"/>
      <c r="L153" s="159"/>
      <c r="M153" s="164"/>
      <c r="T153" s="165"/>
      <c r="AT153" s="161" t="s">
        <v>167</v>
      </c>
      <c r="AU153" s="161" t="s">
        <v>89</v>
      </c>
      <c r="AV153" s="12" t="s">
        <v>83</v>
      </c>
      <c r="AW153" s="12" t="s">
        <v>31</v>
      </c>
      <c r="AX153" s="12" t="s">
        <v>76</v>
      </c>
      <c r="AY153" s="161" t="s">
        <v>159</v>
      </c>
    </row>
    <row r="154" spans="2:65" s="13" customFormat="1" x14ac:dyDescent="0.2">
      <c r="B154" s="166"/>
      <c r="D154" s="160" t="s">
        <v>167</v>
      </c>
      <c r="E154" s="167" t="s">
        <v>1</v>
      </c>
      <c r="F154" s="168" t="s">
        <v>185</v>
      </c>
      <c r="H154" s="169">
        <v>1.296</v>
      </c>
      <c r="I154" s="170"/>
      <c r="L154" s="166"/>
      <c r="M154" s="171"/>
      <c r="T154" s="172"/>
      <c r="AT154" s="167" t="s">
        <v>167</v>
      </c>
      <c r="AU154" s="167" t="s">
        <v>89</v>
      </c>
      <c r="AV154" s="13" t="s">
        <v>89</v>
      </c>
      <c r="AW154" s="13" t="s">
        <v>31</v>
      </c>
      <c r="AX154" s="13" t="s">
        <v>76</v>
      </c>
      <c r="AY154" s="167" t="s">
        <v>159</v>
      </c>
    </row>
    <row r="155" spans="2:65" s="14" customFormat="1" x14ac:dyDescent="0.2">
      <c r="B155" s="173"/>
      <c r="D155" s="160" t="s">
        <v>167</v>
      </c>
      <c r="E155" s="174" t="s">
        <v>112</v>
      </c>
      <c r="F155" s="175" t="s">
        <v>186</v>
      </c>
      <c r="H155" s="176">
        <v>86.135000000000005</v>
      </c>
      <c r="I155" s="177"/>
      <c r="L155" s="173"/>
      <c r="M155" s="178"/>
      <c r="T155" s="179"/>
      <c r="AT155" s="174" t="s">
        <v>167</v>
      </c>
      <c r="AU155" s="174" t="s">
        <v>89</v>
      </c>
      <c r="AV155" s="14" t="s">
        <v>165</v>
      </c>
      <c r="AW155" s="14" t="s">
        <v>31</v>
      </c>
      <c r="AX155" s="14" t="s">
        <v>83</v>
      </c>
      <c r="AY155" s="174" t="s">
        <v>159</v>
      </c>
    </row>
    <row r="156" spans="2:65" s="1" customFormat="1" ht="24.25" customHeight="1" x14ac:dyDescent="0.2">
      <c r="B156" s="144"/>
      <c r="C156" s="145" t="s">
        <v>165</v>
      </c>
      <c r="D156" s="145" t="s">
        <v>161</v>
      </c>
      <c r="E156" s="146" t="s">
        <v>187</v>
      </c>
      <c r="F156" s="147" t="s">
        <v>188</v>
      </c>
      <c r="G156" s="148" t="s">
        <v>176</v>
      </c>
      <c r="H156" s="149">
        <v>17.227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AR156" s="157" t="s">
        <v>165</v>
      </c>
      <c r="AT156" s="157" t="s">
        <v>161</v>
      </c>
      <c r="AU156" s="157" t="s">
        <v>89</v>
      </c>
      <c r="AY156" s="16" t="s">
        <v>159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6" t="s">
        <v>89</v>
      </c>
      <c r="BK156" s="158">
        <f>ROUND(I156*H156,2)</f>
        <v>0</v>
      </c>
      <c r="BL156" s="16" t="s">
        <v>165</v>
      </c>
      <c r="BM156" s="157" t="s">
        <v>189</v>
      </c>
    </row>
    <row r="157" spans="2:65" s="13" customFormat="1" x14ac:dyDescent="0.2">
      <c r="B157" s="166"/>
      <c r="D157" s="160" t="s">
        <v>167</v>
      </c>
      <c r="E157" s="167" t="s">
        <v>1</v>
      </c>
      <c r="F157" s="168" t="s">
        <v>190</v>
      </c>
      <c r="H157" s="169">
        <v>17.227</v>
      </c>
      <c r="I157" s="170"/>
      <c r="L157" s="166"/>
      <c r="M157" s="171"/>
      <c r="T157" s="172"/>
      <c r="AT157" s="167" t="s">
        <v>167</v>
      </c>
      <c r="AU157" s="167" t="s">
        <v>89</v>
      </c>
      <c r="AV157" s="13" t="s">
        <v>89</v>
      </c>
      <c r="AW157" s="13" t="s">
        <v>31</v>
      </c>
      <c r="AX157" s="13" t="s">
        <v>83</v>
      </c>
      <c r="AY157" s="167" t="s">
        <v>159</v>
      </c>
    </row>
    <row r="158" spans="2:65" s="1" customFormat="1" ht="21.75" customHeight="1" x14ac:dyDescent="0.2">
      <c r="B158" s="144"/>
      <c r="C158" s="145" t="s">
        <v>191</v>
      </c>
      <c r="D158" s="145" t="s">
        <v>161</v>
      </c>
      <c r="E158" s="146" t="s">
        <v>192</v>
      </c>
      <c r="F158" s="147" t="s">
        <v>193</v>
      </c>
      <c r="G158" s="148" t="s">
        <v>176</v>
      </c>
      <c r="H158" s="149">
        <v>19.584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165</v>
      </c>
      <c r="AT158" s="157" t="s">
        <v>161</v>
      </c>
      <c r="AU158" s="157" t="s">
        <v>89</v>
      </c>
      <c r="AY158" s="16" t="s">
        <v>159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6" t="s">
        <v>89</v>
      </c>
      <c r="BK158" s="158">
        <f>ROUND(I158*H158,2)</f>
        <v>0</v>
      </c>
      <c r="BL158" s="16" t="s">
        <v>165</v>
      </c>
      <c r="BM158" s="157" t="s">
        <v>194</v>
      </c>
    </row>
    <row r="159" spans="2:65" s="12" customFormat="1" x14ac:dyDescent="0.2">
      <c r="B159" s="159"/>
      <c r="D159" s="160" t="s">
        <v>167</v>
      </c>
      <c r="E159" s="161" t="s">
        <v>1</v>
      </c>
      <c r="F159" s="162" t="s">
        <v>195</v>
      </c>
      <c r="H159" s="161" t="s">
        <v>1</v>
      </c>
      <c r="I159" s="163"/>
      <c r="L159" s="159"/>
      <c r="M159" s="164"/>
      <c r="T159" s="165"/>
      <c r="AT159" s="161" t="s">
        <v>167</v>
      </c>
      <c r="AU159" s="161" t="s">
        <v>89</v>
      </c>
      <c r="AV159" s="12" t="s">
        <v>83</v>
      </c>
      <c r="AW159" s="12" t="s">
        <v>31</v>
      </c>
      <c r="AX159" s="12" t="s">
        <v>76</v>
      </c>
      <c r="AY159" s="161" t="s">
        <v>159</v>
      </c>
    </row>
    <row r="160" spans="2:65" s="13" customFormat="1" x14ac:dyDescent="0.2">
      <c r="B160" s="166"/>
      <c r="D160" s="160" t="s">
        <v>167</v>
      </c>
      <c r="E160" s="167" t="s">
        <v>1</v>
      </c>
      <c r="F160" s="168" t="s">
        <v>196</v>
      </c>
      <c r="H160" s="169">
        <v>19.584</v>
      </c>
      <c r="I160" s="170"/>
      <c r="L160" s="166"/>
      <c r="M160" s="171"/>
      <c r="T160" s="172"/>
      <c r="AT160" s="167" t="s">
        <v>167</v>
      </c>
      <c r="AU160" s="167" t="s">
        <v>89</v>
      </c>
      <c r="AV160" s="13" t="s">
        <v>89</v>
      </c>
      <c r="AW160" s="13" t="s">
        <v>31</v>
      </c>
      <c r="AX160" s="13" t="s">
        <v>76</v>
      </c>
      <c r="AY160" s="167" t="s">
        <v>159</v>
      </c>
    </row>
    <row r="161" spans="2:65" s="14" customFormat="1" x14ac:dyDescent="0.2">
      <c r="B161" s="173"/>
      <c r="D161" s="160" t="s">
        <v>167</v>
      </c>
      <c r="E161" s="174" t="s">
        <v>114</v>
      </c>
      <c r="F161" s="175" t="s">
        <v>186</v>
      </c>
      <c r="H161" s="176">
        <v>19.584</v>
      </c>
      <c r="I161" s="177"/>
      <c r="L161" s="173"/>
      <c r="M161" s="178"/>
      <c r="T161" s="179"/>
      <c r="AT161" s="174" t="s">
        <v>167</v>
      </c>
      <c r="AU161" s="174" t="s">
        <v>89</v>
      </c>
      <c r="AV161" s="14" t="s">
        <v>165</v>
      </c>
      <c r="AW161" s="14" t="s">
        <v>31</v>
      </c>
      <c r="AX161" s="14" t="s">
        <v>83</v>
      </c>
      <c r="AY161" s="174" t="s">
        <v>159</v>
      </c>
    </row>
    <row r="162" spans="2:65" s="1" customFormat="1" ht="37.75" customHeight="1" x14ac:dyDescent="0.2">
      <c r="B162" s="144"/>
      <c r="C162" s="145" t="s">
        <v>197</v>
      </c>
      <c r="D162" s="145" t="s">
        <v>161</v>
      </c>
      <c r="E162" s="146" t="s">
        <v>198</v>
      </c>
      <c r="F162" s="147" t="s">
        <v>199</v>
      </c>
      <c r="G162" s="148" t="s">
        <v>176</v>
      </c>
      <c r="H162" s="149">
        <v>3.9169999999999998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AR162" s="157" t="s">
        <v>165</v>
      </c>
      <c r="AT162" s="157" t="s">
        <v>161</v>
      </c>
      <c r="AU162" s="157" t="s">
        <v>89</v>
      </c>
      <c r="AY162" s="16" t="s">
        <v>159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6" t="s">
        <v>89</v>
      </c>
      <c r="BK162" s="158">
        <f>ROUND(I162*H162,2)</f>
        <v>0</v>
      </c>
      <c r="BL162" s="16" t="s">
        <v>165</v>
      </c>
      <c r="BM162" s="157" t="s">
        <v>200</v>
      </c>
    </row>
    <row r="163" spans="2:65" s="13" customFormat="1" x14ac:dyDescent="0.2">
      <c r="B163" s="166"/>
      <c r="D163" s="160" t="s">
        <v>167</v>
      </c>
      <c r="E163" s="167" t="s">
        <v>1</v>
      </c>
      <c r="F163" s="168" t="s">
        <v>201</v>
      </c>
      <c r="H163" s="169">
        <v>3.9169999999999998</v>
      </c>
      <c r="I163" s="170"/>
      <c r="L163" s="166"/>
      <c r="M163" s="171"/>
      <c r="T163" s="172"/>
      <c r="AT163" s="167" t="s">
        <v>167</v>
      </c>
      <c r="AU163" s="167" t="s">
        <v>89</v>
      </c>
      <c r="AV163" s="13" t="s">
        <v>89</v>
      </c>
      <c r="AW163" s="13" t="s">
        <v>31</v>
      </c>
      <c r="AX163" s="13" t="s">
        <v>83</v>
      </c>
      <c r="AY163" s="167" t="s">
        <v>159</v>
      </c>
    </row>
    <row r="164" spans="2:65" s="1" customFormat="1" ht="33" customHeight="1" x14ac:dyDescent="0.2">
      <c r="B164" s="144"/>
      <c r="C164" s="145" t="s">
        <v>202</v>
      </c>
      <c r="D164" s="145" t="s">
        <v>161</v>
      </c>
      <c r="E164" s="146" t="s">
        <v>203</v>
      </c>
      <c r="F164" s="147" t="s">
        <v>204</v>
      </c>
      <c r="G164" s="148" t="s">
        <v>176</v>
      </c>
      <c r="H164" s="149">
        <v>43.892000000000003</v>
      </c>
      <c r="I164" s="150"/>
      <c r="J164" s="151">
        <f>ROUND(I164*H164,2)</f>
        <v>0</v>
      </c>
      <c r="K164" s="152"/>
      <c r="L164" s="31"/>
      <c r="M164" s="153" t="s">
        <v>1</v>
      </c>
      <c r="N164" s="154" t="s">
        <v>42</v>
      </c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165</v>
      </c>
      <c r="AT164" s="157" t="s">
        <v>161</v>
      </c>
      <c r="AU164" s="157" t="s">
        <v>89</v>
      </c>
      <c r="AY164" s="16" t="s">
        <v>159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6" t="s">
        <v>89</v>
      </c>
      <c r="BK164" s="158">
        <f>ROUND(I164*H164,2)</f>
        <v>0</v>
      </c>
      <c r="BL164" s="16" t="s">
        <v>165</v>
      </c>
      <c r="BM164" s="157" t="s">
        <v>205</v>
      </c>
    </row>
    <row r="165" spans="2:65" s="13" customFormat="1" x14ac:dyDescent="0.2">
      <c r="B165" s="166"/>
      <c r="D165" s="160" t="s">
        <v>167</v>
      </c>
      <c r="E165" s="167" t="s">
        <v>1</v>
      </c>
      <c r="F165" s="168" t="s">
        <v>206</v>
      </c>
      <c r="H165" s="169">
        <v>43.892000000000003</v>
      </c>
      <c r="I165" s="170"/>
      <c r="L165" s="166"/>
      <c r="M165" s="171"/>
      <c r="T165" s="172"/>
      <c r="AT165" s="167" t="s">
        <v>167</v>
      </c>
      <c r="AU165" s="167" t="s">
        <v>89</v>
      </c>
      <c r="AV165" s="13" t="s">
        <v>89</v>
      </c>
      <c r="AW165" s="13" t="s">
        <v>31</v>
      </c>
      <c r="AX165" s="13" t="s">
        <v>83</v>
      </c>
      <c r="AY165" s="167" t="s">
        <v>159</v>
      </c>
    </row>
    <row r="166" spans="2:65" s="1" customFormat="1" ht="37.75" customHeight="1" x14ac:dyDescent="0.2">
      <c r="B166" s="144"/>
      <c r="C166" s="145" t="s">
        <v>207</v>
      </c>
      <c r="D166" s="145" t="s">
        <v>161</v>
      </c>
      <c r="E166" s="146" t="s">
        <v>208</v>
      </c>
      <c r="F166" s="147" t="s">
        <v>209</v>
      </c>
      <c r="G166" s="148" t="s">
        <v>176</v>
      </c>
      <c r="H166" s="149">
        <v>746.16399999999999</v>
      </c>
      <c r="I166" s="150"/>
      <c r="J166" s="151">
        <f>ROUND(I166*H166,2)</f>
        <v>0</v>
      </c>
      <c r="K166" s="152"/>
      <c r="L166" s="31"/>
      <c r="M166" s="153" t="s">
        <v>1</v>
      </c>
      <c r="N166" s="154" t="s">
        <v>42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165</v>
      </c>
      <c r="AT166" s="157" t="s">
        <v>161</v>
      </c>
      <c r="AU166" s="157" t="s">
        <v>89</v>
      </c>
      <c r="AY166" s="16" t="s">
        <v>159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6" t="s">
        <v>89</v>
      </c>
      <c r="BK166" s="158">
        <f>ROUND(I166*H166,2)</f>
        <v>0</v>
      </c>
      <c r="BL166" s="16" t="s">
        <v>165</v>
      </c>
      <c r="BM166" s="157" t="s">
        <v>210</v>
      </c>
    </row>
    <row r="167" spans="2:65" s="13" customFormat="1" x14ac:dyDescent="0.2">
      <c r="B167" s="166"/>
      <c r="D167" s="160" t="s">
        <v>167</v>
      </c>
      <c r="E167" s="167" t="s">
        <v>1</v>
      </c>
      <c r="F167" s="168" t="s">
        <v>211</v>
      </c>
      <c r="H167" s="169">
        <v>746.16399999999999</v>
      </c>
      <c r="I167" s="170"/>
      <c r="L167" s="166"/>
      <c r="M167" s="171"/>
      <c r="T167" s="172"/>
      <c r="AT167" s="167" t="s">
        <v>167</v>
      </c>
      <c r="AU167" s="167" t="s">
        <v>89</v>
      </c>
      <c r="AV167" s="13" t="s">
        <v>89</v>
      </c>
      <c r="AW167" s="13" t="s">
        <v>31</v>
      </c>
      <c r="AX167" s="13" t="s">
        <v>83</v>
      </c>
      <c r="AY167" s="167" t="s">
        <v>159</v>
      </c>
    </row>
    <row r="168" spans="2:65" s="1" customFormat="1" ht="24.25" customHeight="1" x14ac:dyDescent="0.2">
      <c r="B168" s="144"/>
      <c r="C168" s="145" t="s">
        <v>212</v>
      </c>
      <c r="D168" s="145" t="s">
        <v>161</v>
      </c>
      <c r="E168" s="146" t="s">
        <v>213</v>
      </c>
      <c r="F168" s="147" t="s">
        <v>214</v>
      </c>
      <c r="G168" s="148" t="s">
        <v>215</v>
      </c>
      <c r="H168" s="149">
        <v>366.71600000000001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165</v>
      </c>
      <c r="AT168" s="157" t="s">
        <v>161</v>
      </c>
      <c r="AU168" s="157" t="s">
        <v>89</v>
      </c>
      <c r="AY168" s="16" t="s">
        <v>159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6" t="s">
        <v>89</v>
      </c>
      <c r="BK168" s="158">
        <f>ROUND(I168*H168,2)</f>
        <v>0</v>
      </c>
      <c r="BL168" s="16" t="s">
        <v>165</v>
      </c>
      <c r="BM168" s="157" t="s">
        <v>216</v>
      </c>
    </row>
    <row r="169" spans="2:65" s="13" customFormat="1" x14ac:dyDescent="0.2">
      <c r="B169" s="166"/>
      <c r="D169" s="160" t="s">
        <v>167</v>
      </c>
      <c r="E169" s="167" t="s">
        <v>1</v>
      </c>
      <c r="F169" s="168" t="s">
        <v>217</v>
      </c>
      <c r="H169" s="169">
        <v>65.837999999999994</v>
      </c>
      <c r="I169" s="170"/>
      <c r="L169" s="166"/>
      <c r="M169" s="171"/>
      <c r="T169" s="172"/>
      <c r="AT169" s="167" t="s">
        <v>167</v>
      </c>
      <c r="AU169" s="167" t="s">
        <v>89</v>
      </c>
      <c r="AV169" s="13" t="s">
        <v>89</v>
      </c>
      <c r="AW169" s="13" t="s">
        <v>31</v>
      </c>
      <c r="AX169" s="13" t="s">
        <v>76</v>
      </c>
      <c r="AY169" s="167" t="s">
        <v>159</v>
      </c>
    </row>
    <row r="170" spans="2:65" s="13" customFormat="1" x14ac:dyDescent="0.2">
      <c r="B170" s="166"/>
      <c r="D170" s="160" t="s">
        <v>167</v>
      </c>
      <c r="E170" s="167" t="s">
        <v>1</v>
      </c>
      <c r="F170" s="168" t="s">
        <v>218</v>
      </c>
      <c r="H170" s="169">
        <v>300.87799999999999</v>
      </c>
      <c r="I170" s="170"/>
      <c r="L170" s="166"/>
      <c r="M170" s="171"/>
      <c r="T170" s="172"/>
      <c r="AT170" s="167" t="s">
        <v>167</v>
      </c>
      <c r="AU170" s="167" t="s">
        <v>89</v>
      </c>
      <c r="AV170" s="13" t="s">
        <v>89</v>
      </c>
      <c r="AW170" s="13" t="s">
        <v>31</v>
      </c>
      <c r="AX170" s="13" t="s">
        <v>76</v>
      </c>
      <c r="AY170" s="167" t="s">
        <v>159</v>
      </c>
    </row>
    <row r="171" spans="2:65" s="14" customFormat="1" x14ac:dyDescent="0.2">
      <c r="B171" s="173"/>
      <c r="D171" s="160" t="s">
        <v>167</v>
      </c>
      <c r="E171" s="174" t="s">
        <v>1</v>
      </c>
      <c r="F171" s="175" t="s">
        <v>186</v>
      </c>
      <c r="H171" s="176">
        <v>366.71600000000001</v>
      </c>
      <c r="I171" s="177"/>
      <c r="L171" s="173"/>
      <c r="M171" s="178"/>
      <c r="T171" s="179"/>
      <c r="AT171" s="174" t="s">
        <v>167</v>
      </c>
      <c r="AU171" s="174" t="s">
        <v>89</v>
      </c>
      <c r="AV171" s="14" t="s">
        <v>165</v>
      </c>
      <c r="AW171" s="14" t="s">
        <v>31</v>
      </c>
      <c r="AX171" s="14" t="s">
        <v>83</v>
      </c>
      <c r="AY171" s="174" t="s">
        <v>159</v>
      </c>
    </row>
    <row r="172" spans="2:65" s="1" customFormat="1" ht="24.25" customHeight="1" x14ac:dyDescent="0.2">
      <c r="B172" s="144"/>
      <c r="C172" s="145" t="s">
        <v>219</v>
      </c>
      <c r="D172" s="145" t="s">
        <v>161</v>
      </c>
      <c r="E172" s="146" t="s">
        <v>220</v>
      </c>
      <c r="F172" s="147" t="s">
        <v>221</v>
      </c>
      <c r="G172" s="148" t="s">
        <v>176</v>
      </c>
      <c r="H172" s="149">
        <v>61.826999999999998</v>
      </c>
      <c r="I172" s="150"/>
      <c r="J172" s="151">
        <f>ROUND(I172*H172,2)</f>
        <v>0</v>
      </c>
      <c r="K172" s="152"/>
      <c r="L172" s="31"/>
      <c r="M172" s="153" t="s">
        <v>1</v>
      </c>
      <c r="N172" s="154" t="s">
        <v>42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165</v>
      </c>
      <c r="AT172" s="157" t="s">
        <v>161</v>
      </c>
      <c r="AU172" s="157" t="s">
        <v>89</v>
      </c>
      <c r="AY172" s="16" t="s">
        <v>159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6" t="s">
        <v>89</v>
      </c>
      <c r="BK172" s="158">
        <f>ROUND(I172*H172,2)</f>
        <v>0</v>
      </c>
      <c r="BL172" s="16" t="s">
        <v>165</v>
      </c>
      <c r="BM172" s="157" t="s">
        <v>222</v>
      </c>
    </row>
    <row r="173" spans="2:65" s="12" customFormat="1" x14ac:dyDescent="0.2">
      <c r="B173" s="159"/>
      <c r="D173" s="160" t="s">
        <v>167</v>
      </c>
      <c r="E173" s="161" t="s">
        <v>1</v>
      </c>
      <c r="F173" s="162" t="s">
        <v>223</v>
      </c>
      <c r="H173" s="161" t="s">
        <v>1</v>
      </c>
      <c r="I173" s="163"/>
      <c r="L173" s="159"/>
      <c r="M173" s="164"/>
      <c r="T173" s="165"/>
      <c r="AT173" s="161" t="s">
        <v>167</v>
      </c>
      <c r="AU173" s="161" t="s">
        <v>89</v>
      </c>
      <c r="AV173" s="12" t="s">
        <v>83</v>
      </c>
      <c r="AW173" s="12" t="s">
        <v>31</v>
      </c>
      <c r="AX173" s="12" t="s">
        <v>76</v>
      </c>
      <c r="AY173" s="161" t="s">
        <v>159</v>
      </c>
    </row>
    <row r="174" spans="2:65" s="13" customFormat="1" x14ac:dyDescent="0.2">
      <c r="B174" s="166"/>
      <c r="D174" s="160" t="s">
        <v>167</v>
      </c>
      <c r="E174" s="167" t="s">
        <v>1</v>
      </c>
      <c r="F174" s="168" t="s">
        <v>179</v>
      </c>
      <c r="H174" s="169">
        <v>84.331999999999994</v>
      </c>
      <c r="I174" s="170"/>
      <c r="L174" s="166"/>
      <c r="M174" s="171"/>
      <c r="T174" s="172"/>
      <c r="AT174" s="167" t="s">
        <v>167</v>
      </c>
      <c r="AU174" s="167" t="s">
        <v>89</v>
      </c>
      <c r="AV174" s="13" t="s">
        <v>89</v>
      </c>
      <c r="AW174" s="13" t="s">
        <v>31</v>
      </c>
      <c r="AX174" s="13" t="s">
        <v>76</v>
      </c>
      <c r="AY174" s="167" t="s">
        <v>159</v>
      </c>
    </row>
    <row r="175" spans="2:65" s="13" customFormat="1" x14ac:dyDescent="0.2">
      <c r="B175" s="166"/>
      <c r="D175" s="160" t="s">
        <v>167</v>
      </c>
      <c r="E175" s="167" t="s">
        <v>1</v>
      </c>
      <c r="F175" s="168" t="s">
        <v>224</v>
      </c>
      <c r="H175" s="169">
        <v>-27.727</v>
      </c>
      <c r="I175" s="170"/>
      <c r="L175" s="166"/>
      <c r="M175" s="171"/>
      <c r="T175" s="172"/>
      <c r="AT175" s="167" t="s">
        <v>167</v>
      </c>
      <c r="AU175" s="167" t="s">
        <v>89</v>
      </c>
      <c r="AV175" s="13" t="s">
        <v>89</v>
      </c>
      <c r="AW175" s="13" t="s">
        <v>31</v>
      </c>
      <c r="AX175" s="13" t="s">
        <v>76</v>
      </c>
      <c r="AY175" s="167" t="s">
        <v>159</v>
      </c>
    </row>
    <row r="176" spans="2:65" s="12" customFormat="1" x14ac:dyDescent="0.2">
      <c r="B176" s="159"/>
      <c r="D176" s="160" t="s">
        <v>167</v>
      </c>
      <c r="E176" s="161" t="s">
        <v>1</v>
      </c>
      <c r="F176" s="162" t="s">
        <v>225</v>
      </c>
      <c r="H176" s="161" t="s">
        <v>1</v>
      </c>
      <c r="I176" s="163"/>
      <c r="L176" s="159"/>
      <c r="M176" s="164"/>
      <c r="T176" s="165"/>
      <c r="AT176" s="161" t="s">
        <v>167</v>
      </c>
      <c r="AU176" s="161" t="s">
        <v>89</v>
      </c>
      <c r="AV176" s="12" t="s">
        <v>83</v>
      </c>
      <c r="AW176" s="12" t="s">
        <v>31</v>
      </c>
      <c r="AX176" s="12" t="s">
        <v>76</v>
      </c>
      <c r="AY176" s="161" t="s">
        <v>159</v>
      </c>
    </row>
    <row r="177" spans="2:65" s="12" customFormat="1" x14ac:dyDescent="0.2">
      <c r="B177" s="159"/>
      <c r="D177" s="160" t="s">
        <v>167</v>
      </c>
      <c r="E177" s="161" t="s">
        <v>1</v>
      </c>
      <c r="F177" s="162" t="s">
        <v>195</v>
      </c>
      <c r="H177" s="161" t="s">
        <v>1</v>
      </c>
      <c r="I177" s="163"/>
      <c r="L177" s="159"/>
      <c r="M177" s="164"/>
      <c r="T177" s="165"/>
      <c r="AT177" s="161" t="s">
        <v>167</v>
      </c>
      <c r="AU177" s="161" t="s">
        <v>89</v>
      </c>
      <c r="AV177" s="12" t="s">
        <v>83</v>
      </c>
      <c r="AW177" s="12" t="s">
        <v>31</v>
      </c>
      <c r="AX177" s="12" t="s">
        <v>76</v>
      </c>
      <c r="AY177" s="161" t="s">
        <v>159</v>
      </c>
    </row>
    <row r="178" spans="2:65" s="13" customFormat="1" x14ac:dyDescent="0.2">
      <c r="B178" s="166"/>
      <c r="D178" s="160" t="s">
        <v>167</v>
      </c>
      <c r="E178" s="167" t="s">
        <v>1</v>
      </c>
      <c r="F178" s="168" t="s">
        <v>226</v>
      </c>
      <c r="H178" s="169">
        <v>5.2220000000000004</v>
      </c>
      <c r="I178" s="170"/>
      <c r="L178" s="166"/>
      <c r="M178" s="171"/>
      <c r="T178" s="172"/>
      <c r="AT178" s="167" t="s">
        <v>167</v>
      </c>
      <c r="AU178" s="167" t="s">
        <v>89</v>
      </c>
      <c r="AV178" s="13" t="s">
        <v>89</v>
      </c>
      <c r="AW178" s="13" t="s">
        <v>31</v>
      </c>
      <c r="AX178" s="13" t="s">
        <v>76</v>
      </c>
      <c r="AY178" s="167" t="s">
        <v>159</v>
      </c>
    </row>
    <row r="179" spans="2:65" s="14" customFormat="1" x14ac:dyDescent="0.2">
      <c r="B179" s="173"/>
      <c r="D179" s="160" t="s">
        <v>167</v>
      </c>
      <c r="E179" s="174" t="s">
        <v>117</v>
      </c>
      <c r="F179" s="175" t="s">
        <v>186</v>
      </c>
      <c r="H179" s="176">
        <v>61.826999999999998</v>
      </c>
      <c r="I179" s="177"/>
      <c r="L179" s="173"/>
      <c r="M179" s="178"/>
      <c r="T179" s="179"/>
      <c r="AT179" s="174" t="s">
        <v>167</v>
      </c>
      <c r="AU179" s="174" t="s">
        <v>89</v>
      </c>
      <c r="AV179" s="14" t="s">
        <v>165</v>
      </c>
      <c r="AW179" s="14" t="s">
        <v>31</v>
      </c>
      <c r="AX179" s="14" t="s">
        <v>83</v>
      </c>
      <c r="AY179" s="174" t="s">
        <v>159</v>
      </c>
    </row>
    <row r="180" spans="2:65" s="11" customFormat="1" ht="22.75" customHeight="1" x14ac:dyDescent="0.25">
      <c r="B180" s="133"/>
      <c r="D180" s="134" t="s">
        <v>75</v>
      </c>
      <c r="E180" s="142" t="s">
        <v>89</v>
      </c>
      <c r="F180" s="142" t="s">
        <v>227</v>
      </c>
      <c r="I180" s="136"/>
      <c r="J180" s="143">
        <f>BK180</f>
        <v>0</v>
      </c>
      <c r="L180" s="133"/>
      <c r="M180" s="137"/>
      <c r="P180" s="138">
        <f>SUM(P181:P239)</f>
        <v>0</v>
      </c>
      <c r="R180" s="138">
        <f>SUM(R181:R239)</f>
        <v>66.207682398672006</v>
      </c>
      <c r="T180" s="139">
        <f>SUM(T181:T239)</f>
        <v>0</v>
      </c>
      <c r="AR180" s="134" t="s">
        <v>83</v>
      </c>
      <c r="AT180" s="140" t="s">
        <v>75</v>
      </c>
      <c r="AU180" s="140" t="s">
        <v>83</v>
      </c>
      <c r="AY180" s="134" t="s">
        <v>159</v>
      </c>
      <c r="BK180" s="141">
        <f>SUM(BK181:BK239)</f>
        <v>0</v>
      </c>
    </row>
    <row r="181" spans="2:65" s="1" customFormat="1" ht="33" customHeight="1" x14ac:dyDescent="0.2">
      <c r="B181" s="144"/>
      <c r="C181" s="145" t="s">
        <v>228</v>
      </c>
      <c r="D181" s="145" t="s">
        <v>161</v>
      </c>
      <c r="E181" s="146" t="s">
        <v>229</v>
      </c>
      <c r="F181" s="147" t="s">
        <v>230</v>
      </c>
      <c r="G181" s="148" t="s">
        <v>164</v>
      </c>
      <c r="H181" s="149">
        <v>570.78</v>
      </c>
      <c r="I181" s="150"/>
      <c r="J181" s="151">
        <f>ROUND(I181*H181,2)</f>
        <v>0</v>
      </c>
      <c r="K181" s="152"/>
      <c r="L181" s="31"/>
      <c r="M181" s="153" t="s">
        <v>1</v>
      </c>
      <c r="N181" s="154" t="s">
        <v>42</v>
      </c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AR181" s="157" t="s">
        <v>165</v>
      </c>
      <c r="AT181" s="157" t="s">
        <v>161</v>
      </c>
      <c r="AU181" s="157" t="s">
        <v>89</v>
      </c>
      <c r="AY181" s="16" t="s">
        <v>159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6" t="s">
        <v>89</v>
      </c>
      <c r="BK181" s="158">
        <f>ROUND(I181*H181,2)</f>
        <v>0</v>
      </c>
      <c r="BL181" s="16" t="s">
        <v>165</v>
      </c>
      <c r="BM181" s="157" t="s">
        <v>231</v>
      </c>
    </row>
    <row r="182" spans="2:65" s="12" customFormat="1" x14ac:dyDescent="0.2">
      <c r="B182" s="159"/>
      <c r="D182" s="160" t="s">
        <v>167</v>
      </c>
      <c r="E182" s="161" t="s">
        <v>1</v>
      </c>
      <c r="F182" s="162" t="s">
        <v>232</v>
      </c>
      <c r="H182" s="161" t="s">
        <v>1</v>
      </c>
      <c r="I182" s="163"/>
      <c r="L182" s="159"/>
      <c r="M182" s="164"/>
      <c r="T182" s="165"/>
      <c r="AT182" s="161" t="s">
        <v>167</v>
      </c>
      <c r="AU182" s="161" t="s">
        <v>89</v>
      </c>
      <c r="AV182" s="12" t="s">
        <v>83</v>
      </c>
      <c r="AW182" s="12" t="s">
        <v>31</v>
      </c>
      <c r="AX182" s="12" t="s">
        <v>76</v>
      </c>
      <c r="AY182" s="161" t="s">
        <v>159</v>
      </c>
    </row>
    <row r="183" spans="2:65" s="13" customFormat="1" ht="20" x14ac:dyDescent="0.2">
      <c r="B183" s="166"/>
      <c r="D183" s="160" t="s">
        <v>167</v>
      </c>
      <c r="E183" s="167" t="s">
        <v>1</v>
      </c>
      <c r="F183" s="168" t="s">
        <v>233</v>
      </c>
      <c r="H183" s="169">
        <v>570.78</v>
      </c>
      <c r="I183" s="170"/>
      <c r="L183" s="166"/>
      <c r="M183" s="171"/>
      <c r="T183" s="172"/>
      <c r="AT183" s="167" t="s">
        <v>167</v>
      </c>
      <c r="AU183" s="167" t="s">
        <v>89</v>
      </c>
      <c r="AV183" s="13" t="s">
        <v>89</v>
      </c>
      <c r="AW183" s="13" t="s">
        <v>31</v>
      </c>
      <c r="AX183" s="13" t="s">
        <v>83</v>
      </c>
      <c r="AY183" s="167" t="s">
        <v>159</v>
      </c>
    </row>
    <row r="184" spans="2:65" s="1" customFormat="1" ht="24.25" customHeight="1" x14ac:dyDescent="0.2">
      <c r="B184" s="144"/>
      <c r="C184" s="145" t="s">
        <v>234</v>
      </c>
      <c r="D184" s="145" t="s">
        <v>161</v>
      </c>
      <c r="E184" s="146" t="s">
        <v>235</v>
      </c>
      <c r="F184" s="147" t="s">
        <v>236</v>
      </c>
      <c r="G184" s="148" t="s">
        <v>176</v>
      </c>
      <c r="H184" s="149">
        <v>3.5390000000000001</v>
      </c>
      <c r="I184" s="150"/>
      <c r="J184" s="151">
        <f>ROUND(I184*H184,2)</f>
        <v>0</v>
      </c>
      <c r="K184" s="152"/>
      <c r="L184" s="31"/>
      <c r="M184" s="153" t="s">
        <v>1</v>
      </c>
      <c r="N184" s="154" t="s">
        <v>42</v>
      </c>
      <c r="P184" s="155">
        <f>O184*H184</f>
        <v>0</v>
      </c>
      <c r="Q184" s="155">
        <v>2.0699999999999998</v>
      </c>
      <c r="R184" s="155">
        <f>Q184*H184</f>
        <v>7.3257300000000001</v>
      </c>
      <c r="S184" s="155">
        <v>0</v>
      </c>
      <c r="T184" s="156">
        <f>S184*H184</f>
        <v>0</v>
      </c>
      <c r="AR184" s="157" t="s">
        <v>165</v>
      </c>
      <c r="AT184" s="157" t="s">
        <v>161</v>
      </c>
      <c r="AU184" s="157" t="s">
        <v>89</v>
      </c>
      <c r="AY184" s="16" t="s">
        <v>159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6" t="s">
        <v>89</v>
      </c>
      <c r="BK184" s="158">
        <f>ROUND(I184*H184,2)</f>
        <v>0</v>
      </c>
      <c r="BL184" s="16" t="s">
        <v>165</v>
      </c>
      <c r="BM184" s="157" t="s">
        <v>237</v>
      </c>
    </row>
    <row r="185" spans="2:65" s="12" customFormat="1" x14ac:dyDescent="0.2">
      <c r="B185" s="159"/>
      <c r="D185" s="160" t="s">
        <v>167</v>
      </c>
      <c r="E185" s="161" t="s">
        <v>1</v>
      </c>
      <c r="F185" s="162" t="s">
        <v>238</v>
      </c>
      <c r="H185" s="161" t="s">
        <v>1</v>
      </c>
      <c r="I185" s="163"/>
      <c r="L185" s="159"/>
      <c r="M185" s="164"/>
      <c r="T185" s="165"/>
      <c r="AT185" s="161" t="s">
        <v>167</v>
      </c>
      <c r="AU185" s="161" t="s">
        <v>89</v>
      </c>
      <c r="AV185" s="12" t="s">
        <v>83</v>
      </c>
      <c r="AW185" s="12" t="s">
        <v>31</v>
      </c>
      <c r="AX185" s="12" t="s">
        <v>76</v>
      </c>
      <c r="AY185" s="161" t="s">
        <v>159</v>
      </c>
    </row>
    <row r="186" spans="2:65" s="12" customFormat="1" x14ac:dyDescent="0.2">
      <c r="B186" s="159"/>
      <c r="D186" s="160" t="s">
        <v>167</v>
      </c>
      <c r="E186" s="161" t="s">
        <v>1</v>
      </c>
      <c r="F186" s="162" t="s">
        <v>178</v>
      </c>
      <c r="H186" s="161" t="s">
        <v>1</v>
      </c>
      <c r="I186" s="163"/>
      <c r="L186" s="159"/>
      <c r="M186" s="164"/>
      <c r="T186" s="165"/>
      <c r="AT186" s="161" t="s">
        <v>167</v>
      </c>
      <c r="AU186" s="161" t="s">
        <v>89</v>
      </c>
      <c r="AV186" s="12" t="s">
        <v>83</v>
      </c>
      <c r="AW186" s="12" t="s">
        <v>31</v>
      </c>
      <c r="AX186" s="12" t="s">
        <v>76</v>
      </c>
      <c r="AY186" s="161" t="s">
        <v>159</v>
      </c>
    </row>
    <row r="187" spans="2:65" s="13" customFormat="1" x14ac:dyDescent="0.2">
      <c r="B187" s="166"/>
      <c r="D187" s="160" t="s">
        <v>167</v>
      </c>
      <c r="E187" s="167" t="s">
        <v>1</v>
      </c>
      <c r="F187" s="168" t="s">
        <v>239</v>
      </c>
      <c r="H187" s="169">
        <v>2.306</v>
      </c>
      <c r="I187" s="170"/>
      <c r="L187" s="166"/>
      <c r="M187" s="171"/>
      <c r="T187" s="172"/>
      <c r="AT187" s="167" t="s">
        <v>167</v>
      </c>
      <c r="AU187" s="167" t="s">
        <v>89</v>
      </c>
      <c r="AV187" s="13" t="s">
        <v>89</v>
      </c>
      <c r="AW187" s="13" t="s">
        <v>31</v>
      </c>
      <c r="AX187" s="13" t="s">
        <v>76</v>
      </c>
      <c r="AY187" s="167" t="s">
        <v>159</v>
      </c>
    </row>
    <row r="188" spans="2:65" s="12" customFormat="1" x14ac:dyDescent="0.2">
      <c r="B188" s="159"/>
      <c r="D188" s="160" t="s">
        <v>167</v>
      </c>
      <c r="E188" s="161" t="s">
        <v>1</v>
      </c>
      <c r="F188" s="162" t="s">
        <v>240</v>
      </c>
      <c r="H188" s="161" t="s">
        <v>1</v>
      </c>
      <c r="I188" s="163"/>
      <c r="L188" s="159"/>
      <c r="M188" s="164"/>
      <c r="T188" s="165"/>
      <c r="AT188" s="161" t="s">
        <v>167</v>
      </c>
      <c r="AU188" s="161" t="s">
        <v>89</v>
      </c>
      <c r="AV188" s="12" t="s">
        <v>83</v>
      </c>
      <c r="AW188" s="12" t="s">
        <v>31</v>
      </c>
      <c r="AX188" s="12" t="s">
        <v>76</v>
      </c>
      <c r="AY188" s="161" t="s">
        <v>159</v>
      </c>
    </row>
    <row r="189" spans="2:65" s="13" customFormat="1" x14ac:dyDescent="0.2">
      <c r="B189" s="166"/>
      <c r="D189" s="160" t="s">
        <v>167</v>
      </c>
      <c r="E189" s="167" t="s">
        <v>1</v>
      </c>
      <c r="F189" s="168" t="s">
        <v>241</v>
      </c>
      <c r="H189" s="169">
        <v>1.125</v>
      </c>
      <c r="I189" s="170"/>
      <c r="L189" s="166"/>
      <c r="M189" s="171"/>
      <c r="T189" s="172"/>
      <c r="AT189" s="167" t="s">
        <v>167</v>
      </c>
      <c r="AU189" s="167" t="s">
        <v>89</v>
      </c>
      <c r="AV189" s="13" t="s">
        <v>89</v>
      </c>
      <c r="AW189" s="13" t="s">
        <v>31</v>
      </c>
      <c r="AX189" s="13" t="s">
        <v>76</v>
      </c>
      <c r="AY189" s="167" t="s">
        <v>159</v>
      </c>
    </row>
    <row r="190" spans="2:65" s="12" customFormat="1" x14ac:dyDescent="0.2">
      <c r="B190" s="159"/>
      <c r="D190" s="160" t="s">
        <v>167</v>
      </c>
      <c r="E190" s="161" t="s">
        <v>1</v>
      </c>
      <c r="F190" s="162" t="s">
        <v>184</v>
      </c>
      <c r="H190" s="161" t="s">
        <v>1</v>
      </c>
      <c r="I190" s="163"/>
      <c r="L190" s="159"/>
      <c r="M190" s="164"/>
      <c r="T190" s="165"/>
      <c r="AT190" s="161" t="s">
        <v>167</v>
      </c>
      <c r="AU190" s="161" t="s">
        <v>89</v>
      </c>
      <c r="AV190" s="12" t="s">
        <v>83</v>
      </c>
      <c r="AW190" s="12" t="s">
        <v>31</v>
      </c>
      <c r="AX190" s="12" t="s">
        <v>76</v>
      </c>
      <c r="AY190" s="161" t="s">
        <v>159</v>
      </c>
    </row>
    <row r="191" spans="2:65" s="13" customFormat="1" x14ac:dyDescent="0.2">
      <c r="B191" s="166"/>
      <c r="D191" s="160" t="s">
        <v>167</v>
      </c>
      <c r="E191" s="167" t="s">
        <v>1</v>
      </c>
      <c r="F191" s="168" t="s">
        <v>242</v>
      </c>
      <c r="H191" s="169">
        <v>0.108</v>
      </c>
      <c r="I191" s="170"/>
      <c r="L191" s="166"/>
      <c r="M191" s="171"/>
      <c r="T191" s="172"/>
      <c r="AT191" s="167" t="s">
        <v>167</v>
      </c>
      <c r="AU191" s="167" t="s">
        <v>89</v>
      </c>
      <c r="AV191" s="13" t="s">
        <v>89</v>
      </c>
      <c r="AW191" s="13" t="s">
        <v>31</v>
      </c>
      <c r="AX191" s="13" t="s">
        <v>76</v>
      </c>
      <c r="AY191" s="167" t="s">
        <v>159</v>
      </c>
    </row>
    <row r="192" spans="2:65" s="14" customFormat="1" x14ac:dyDescent="0.2">
      <c r="B192" s="173"/>
      <c r="D192" s="160" t="s">
        <v>167</v>
      </c>
      <c r="E192" s="174" t="s">
        <v>1</v>
      </c>
      <c r="F192" s="175" t="s">
        <v>186</v>
      </c>
      <c r="H192" s="176">
        <v>3.5390000000000001</v>
      </c>
      <c r="I192" s="177"/>
      <c r="L192" s="173"/>
      <c r="M192" s="178"/>
      <c r="T192" s="179"/>
      <c r="AT192" s="174" t="s">
        <v>167</v>
      </c>
      <c r="AU192" s="174" t="s">
        <v>89</v>
      </c>
      <c r="AV192" s="14" t="s">
        <v>165</v>
      </c>
      <c r="AW192" s="14" t="s">
        <v>31</v>
      </c>
      <c r="AX192" s="14" t="s">
        <v>83</v>
      </c>
      <c r="AY192" s="174" t="s">
        <v>159</v>
      </c>
    </row>
    <row r="193" spans="2:65" s="1" customFormat="1" ht="16.5" customHeight="1" x14ac:dyDescent="0.2">
      <c r="B193" s="144"/>
      <c r="C193" s="145" t="s">
        <v>243</v>
      </c>
      <c r="D193" s="145" t="s">
        <v>161</v>
      </c>
      <c r="E193" s="146" t="s">
        <v>244</v>
      </c>
      <c r="F193" s="147" t="s">
        <v>245</v>
      </c>
      <c r="G193" s="148" t="s">
        <v>176</v>
      </c>
      <c r="H193" s="149">
        <v>1.0580000000000001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2.1940757039999998</v>
      </c>
      <c r="R193" s="155">
        <f>Q193*H193</f>
        <v>2.321332094832</v>
      </c>
      <c r="S193" s="155">
        <v>0</v>
      </c>
      <c r="T193" s="156">
        <f>S193*H193</f>
        <v>0</v>
      </c>
      <c r="AR193" s="157" t="s">
        <v>165</v>
      </c>
      <c r="AT193" s="157" t="s">
        <v>161</v>
      </c>
      <c r="AU193" s="157" t="s">
        <v>89</v>
      </c>
      <c r="AY193" s="16" t="s">
        <v>159</v>
      </c>
      <c r="BE193" s="158">
        <f>IF(N193="základná",J193,0)</f>
        <v>0</v>
      </c>
      <c r="BF193" s="158">
        <f>IF(N193="znížená",J193,0)</f>
        <v>0</v>
      </c>
      <c r="BG193" s="158">
        <f>IF(N193="zákl. prenesená",J193,0)</f>
        <v>0</v>
      </c>
      <c r="BH193" s="158">
        <f>IF(N193="zníž. prenesená",J193,0)</f>
        <v>0</v>
      </c>
      <c r="BI193" s="158">
        <f>IF(N193="nulová",J193,0)</f>
        <v>0</v>
      </c>
      <c r="BJ193" s="16" t="s">
        <v>89</v>
      </c>
      <c r="BK193" s="158">
        <f>ROUND(I193*H193,2)</f>
        <v>0</v>
      </c>
      <c r="BL193" s="16" t="s">
        <v>165</v>
      </c>
      <c r="BM193" s="157" t="s">
        <v>246</v>
      </c>
    </row>
    <row r="194" spans="2:65" s="12" customFormat="1" x14ac:dyDescent="0.2">
      <c r="B194" s="159"/>
      <c r="D194" s="160" t="s">
        <v>167</v>
      </c>
      <c r="E194" s="161" t="s">
        <v>1</v>
      </c>
      <c r="F194" s="162" t="s">
        <v>247</v>
      </c>
      <c r="H194" s="161" t="s">
        <v>1</v>
      </c>
      <c r="I194" s="163"/>
      <c r="L194" s="159"/>
      <c r="M194" s="164"/>
      <c r="T194" s="165"/>
      <c r="AT194" s="161" t="s">
        <v>167</v>
      </c>
      <c r="AU194" s="161" t="s">
        <v>89</v>
      </c>
      <c r="AV194" s="12" t="s">
        <v>83</v>
      </c>
      <c r="AW194" s="12" t="s">
        <v>31</v>
      </c>
      <c r="AX194" s="12" t="s">
        <v>76</v>
      </c>
      <c r="AY194" s="161" t="s">
        <v>159</v>
      </c>
    </row>
    <row r="195" spans="2:65" s="12" customFormat="1" x14ac:dyDescent="0.2">
      <c r="B195" s="159"/>
      <c r="D195" s="160" t="s">
        <v>167</v>
      </c>
      <c r="E195" s="161" t="s">
        <v>1</v>
      </c>
      <c r="F195" s="162" t="s">
        <v>248</v>
      </c>
      <c r="H195" s="161" t="s">
        <v>1</v>
      </c>
      <c r="I195" s="163"/>
      <c r="L195" s="159"/>
      <c r="M195" s="164"/>
      <c r="T195" s="165"/>
      <c r="AT195" s="161" t="s">
        <v>167</v>
      </c>
      <c r="AU195" s="161" t="s">
        <v>89</v>
      </c>
      <c r="AV195" s="12" t="s">
        <v>83</v>
      </c>
      <c r="AW195" s="12" t="s">
        <v>31</v>
      </c>
      <c r="AX195" s="12" t="s">
        <v>76</v>
      </c>
      <c r="AY195" s="161" t="s">
        <v>159</v>
      </c>
    </row>
    <row r="196" spans="2:65" s="12" customFormat="1" x14ac:dyDescent="0.2">
      <c r="B196" s="159"/>
      <c r="D196" s="160" t="s">
        <v>167</v>
      </c>
      <c r="E196" s="161" t="s">
        <v>1</v>
      </c>
      <c r="F196" s="162" t="s">
        <v>178</v>
      </c>
      <c r="H196" s="161" t="s">
        <v>1</v>
      </c>
      <c r="I196" s="163"/>
      <c r="L196" s="159"/>
      <c r="M196" s="164"/>
      <c r="T196" s="165"/>
      <c r="AT196" s="161" t="s">
        <v>167</v>
      </c>
      <c r="AU196" s="161" t="s">
        <v>89</v>
      </c>
      <c r="AV196" s="12" t="s">
        <v>83</v>
      </c>
      <c r="AW196" s="12" t="s">
        <v>31</v>
      </c>
      <c r="AX196" s="12" t="s">
        <v>76</v>
      </c>
      <c r="AY196" s="161" t="s">
        <v>159</v>
      </c>
    </row>
    <row r="197" spans="2:65" s="13" customFormat="1" x14ac:dyDescent="0.2">
      <c r="B197" s="166"/>
      <c r="D197" s="160" t="s">
        <v>167</v>
      </c>
      <c r="E197" s="167" t="s">
        <v>1</v>
      </c>
      <c r="F197" s="168" t="s">
        <v>249</v>
      </c>
      <c r="H197" s="169">
        <v>1.0580000000000001</v>
      </c>
      <c r="I197" s="170"/>
      <c r="L197" s="166"/>
      <c r="M197" s="171"/>
      <c r="T197" s="172"/>
      <c r="AT197" s="167" t="s">
        <v>167</v>
      </c>
      <c r="AU197" s="167" t="s">
        <v>89</v>
      </c>
      <c r="AV197" s="13" t="s">
        <v>89</v>
      </c>
      <c r="AW197" s="13" t="s">
        <v>31</v>
      </c>
      <c r="AX197" s="13" t="s">
        <v>76</v>
      </c>
      <c r="AY197" s="167" t="s">
        <v>159</v>
      </c>
    </row>
    <row r="198" spans="2:65" s="14" customFormat="1" x14ac:dyDescent="0.2">
      <c r="B198" s="173"/>
      <c r="D198" s="160" t="s">
        <v>167</v>
      </c>
      <c r="E198" s="174" t="s">
        <v>1</v>
      </c>
      <c r="F198" s="175" t="s">
        <v>186</v>
      </c>
      <c r="H198" s="176">
        <v>1.0580000000000001</v>
      </c>
      <c r="I198" s="177"/>
      <c r="L198" s="173"/>
      <c r="M198" s="178"/>
      <c r="T198" s="179"/>
      <c r="AT198" s="174" t="s">
        <v>167</v>
      </c>
      <c r="AU198" s="174" t="s">
        <v>89</v>
      </c>
      <c r="AV198" s="14" t="s">
        <v>165</v>
      </c>
      <c r="AW198" s="14" t="s">
        <v>31</v>
      </c>
      <c r="AX198" s="14" t="s">
        <v>83</v>
      </c>
      <c r="AY198" s="174" t="s">
        <v>159</v>
      </c>
    </row>
    <row r="199" spans="2:65" s="1" customFormat="1" ht="24.25" customHeight="1" x14ac:dyDescent="0.2">
      <c r="B199" s="144"/>
      <c r="C199" s="145" t="s">
        <v>250</v>
      </c>
      <c r="D199" s="145" t="s">
        <v>161</v>
      </c>
      <c r="E199" s="146" t="s">
        <v>251</v>
      </c>
      <c r="F199" s="147" t="s">
        <v>252</v>
      </c>
      <c r="G199" s="148" t="s">
        <v>176</v>
      </c>
      <c r="H199" s="149">
        <v>2.0350000000000001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2.4157202039999999</v>
      </c>
      <c r="R199" s="155">
        <f>Q199*H199</f>
        <v>4.9159906151400001</v>
      </c>
      <c r="S199" s="155">
        <v>0</v>
      </c>
      <c r="T199" s="156">
        <f>S199*H199</f>
        <v>0</v>
      </c>
      <c r="AR199" s="157" t="s">
        <v>165</v>
      </c>
      <c r="AT199" s="157" t="s">
        <v>161</v>
      </c>
      <c r="AU199" s="157" t="s">
        <v>89</v>
      </c>
      <c r="AY199" s="16" t="s">
        <v>159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6" t="s">
        <v>89</v>
      </c>
      <c r="BK199" s="158">
        <f>ROUND(I199*H199,2)</f>
        <v>0</v>
      </c>
      <c r="BL199" s="16" t="s">
        <v>165</v>
      </c>
      <c r="BM199" s="157" t="s">
        <v>253</v>
      </c>
    </row>
    <row r="200" spans="2:65" s="12" customFormat="1" x14ac:dyDescent="0.2">
      <c r="B200" s="159"/>
      <c r="D200" s="160" t="s">
        <v>167</v>
      </c>
      <c r="E200" s="161" t="s">
        <v>1</v>
      </c>
      <c r="F200" s="162" t="s">
        <v>247</v>
      </c>
      <c r="H200" s="161" t="s">
        <v>1</v>
      </c>
      <c r="I200" s="163"/>
      <c r="L200" s="159"/>
      <c r="M200" s="164"/>
      <c r="T200" s="165"/>
      <c r="AT200" s="161" t="s">
        <v>167</v>
      </c>
      <c r="AU200" s="161" t="s">
        <v>89</v>
      </c>
      <c r="AV200" s="12" t="s">
        <v>83</v>
      </c>
      <c r="AW200" s="12" t="s">
        <v>31</v>
      </c>
      <c r="AX200" s="12" t="s">
        <v>76</v>
      </c>
      <c r="AY200" s="161" t="s">
        <v>159</v>
      </c>
    </row>
    <row r="201" spans="2:65" s="12" customFormat="1" x14ac:dyDescent="0.2">
      <c r="B201" s="159"/>
      <c r="D201" s="160" t="s">
        <v>167</v>
      </c>
      <c r="E201" s="161" t="s">
        <v>1</v>
      </c>
      <c r="F201" s="162" t="s">
        <v>178</v>
      </c>
      <c r="H201" s="161" t="s">
        <v>1</v>
      </c>
      <c r="I201" s="163"/>
      <c r="L201" s="159"/>
      <c r="M201" s="164"/>
      <c r="T201" s="165"/>
      <c r="AT201" s="161" t="s">
        <v>167</v>
      </c>
      <c r="AU201" s="161" t="s">
        <v>89</v>
      </c>
      <c r="AV201" s="12" t="s">
        <v>83</v>
      </c>
      <c r="AW201" s="12" t="s">
        <v>31</v>
      </c>
      <c r="AX201" s="12" t="s">
        <v>76</v>
      </c>
      <c r="AY201" s="161" t="s">
        <v>159</v>
      </c>
    </row>
    <row r="202" spans="2:65" s="13" customFormat="1" x14ac:dyDescent="0.2">
      <c r="B202" s="166"/>
      <c r="D202" s="160" t="s">
        <v>167</v>
      </c>
      <c r="E202" s="167" t="s">
        <v>1</v>
      </c>
      <c r="F202" s="168" t="s">
        <v>254</v>
      </c>
      <c r="H202" s="169">
        <v>2.0350000000000001</v>
      </c>
      <c r="I202" s="170"/>
      <c r="L202" s="166"/>
      <c r="M202" s="171"/>
      <c r="T202" s="172"/>
      <c r="AT202" s="167" t="s">
        <v>167</v>
      </c>
      <c r="AU202" s="167" t="s">
        <v>89</v>
      </c>
      <c r="AV202" s="13" t="s">
        <v>89</v>
      </c>
      <c r="AW202" s="13" t="s">
        <v>31</v>
      </c>
      <c r="AX202" s="13" t="s">
        <v>83</v>
      </c>
      <c r="AY202" s="167" t="s">
        <v>159</v>
      </c>
    </row>
    <row r="203" spans="2:65" s="1" customFormat="1" ht="21.75" customHeight="1" x14ac:dyDescent="0.2">
      <c r="B203" s="144"/>
      <c r="C203" s="145" t="s">
        <v>255</v>
      </c>
      <c r="D203" s="145" t="s">
        <v>161</v>
      </c>
      <c r="E203" s="146" t="s">
        <v>256</v>
      </c>
      <c r="F203" s="147" t="s">
        <v>257</v>
      </c>
      <c r="G203" s="148" t="s">
        <v>164</v>
      </c>
      <c r="H203" s="149">
        <v>2.6280000000000001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0.15018133</v>
      </c>
      <c r="R203" s="155">
        <f>Q203*H203</f>
        <v>0.39467653524000001</v>
      </c>
      <c r="S203" s="155">
        <v>0</v>
      </c>
      <c r="T203" s="156">
        <f>S203*H203</f>
        <v>0</v>
      </c>
      <c r="AR203" s="157" t="s">
        <v>165</v>
      </c>
      <c r="AT203" s="157" t="s">
        <v>161</v>
      </c>
      <c r="AU203" s="157" t="s">
        <v>89</v>
      </c>
      <c r="AY203" s="16" t="s">
        <v>159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6" t="s">
        <v>89</v>
      </c>
      <c r="BK203" s="158">
        <f>ROUND(I203*H203,2)</f>
        <v>0</v>
      </c>
      <c r="BL203" s="16" t="s">
        <v>165</v>
      </c>
      <c r="BM203" s="157" t="s">
        <v>258</v>
      </c>
    </row>
    <row r="204" spans="2:65" s="12" customFormat="1" x14ac:dyDescent="0.2">
      <c r="B204" s="159"/>
      <c r="D204" s="160" t="s">
        <v>167</v>
      </c>
      <c r="E204" s="161" t="s">
        <v>1</v>
      </c>
      <c r="F204" s="162" t="s">
        <v>247</v>
      </c>
      <c r="H204" s="161" t="s">
        <v>1</v>
      </c>
      <c r="I204" s="163"/>
      <c r="L204" s="159"/>
      <c r="M204" s="164"/>
      <c r="T204" s="165"/>
      <c r="AT204" s="161" t="s">
        <v>167</v>
      </c>
      <c r="AU204" s="161" t="s">
        <v>89</v>
      </c>
      <c r="AV204" s="12" t="s">
        <v>83</v>
      </c>
      <c r="AW204" s="12" t="s">
        <v>31</v>
      </c>
      <c r="AX204" s="12" t="s">
        <v>76</v>
      </c>
      <c r="AY204" s="161" t="s">
        <v>159</v>
      </c>
    </row>
    <row r="205" spans="2:65" s="12" customFormat="1" x14ac:dyDescent="0.2">
      <c r="B205" s="159"/>
      <c r="D205" s="160" t="s">
        <v>167</v>
      </c>
      <c r="E205" s="161" t="s">
        <v>1</v>
      </c>
      <c r="F205" s="162" t="s">
        <v>178</v>
      </c>
      <c r="H205" s="161" t="s">
        <v>1</v>
      </c>
      <c r="I205" s="163"/>
      <c r="L205" s="159"/>
      <c r="M205" s="164"/>
      <c r="T205" s="165"/>
      <c r="AT205" s="161" t="s">
        <v>167</v>
      </c>
      <c r="AU205" s="161" t="s">
        <v>89</v>
      </c>
      <c r="AV205" s="12" t="s">
        <v>83</v>
      </c>
      <c r="AW205" s="12" t="s">
        <v>31</v>
      </c>
      <c r="AX205" s="12" t="s">
        <v>76</v>
      </c>
      <c r="AY205" s="161" t="s">
        <v>159</v>
      </c>
    </row>
    <row r="206" spans="2:65" s="13" customFormat="1" x14ac:dyDescent="0.2">
      <c r="B206" s="166"/>
      <c r="D206" s="160" t="s">
        <v>167</v>
      </c>
      <c r="E206" s="167" t="s">
        <v>1</v>
      </c>
      <c r="F206" s="168" t="s">
        <v>259</v>
      </c>
      <c r="H206" s="169">
        <v>2.6280000000000001</v>
      </c>
      <c r="I206" s="170"/>
      <c r="L206" s="166"/>
      <c r="M206" s="171"/>
      <c r="T206" s="172"/>
      <c r="AT206" s="167" t="s">
        <v>167</v>
      </c>
      <c r="AU206" s="167" t="s">
        <v>89</v>
      </c>
      <c r="AV206" s="13" t="s">
        <v>89</v>
      </c>
      <c r="AW206" s="13" t="s">
        <v>31</v>
      </c>
      <c r="AX206" s="13" t="s">
        <v>83</v>
      </c>
      <c r="AY206" s="167" t="s">
        <v>159</v>
      </c>
    </row>
    <row r="207" spans="2:65" s="1" customFormat="1" ht="21.75" customHeight="1" x14ac:dyDescent="0.2">
      <c r="B207" s="144"/>
      <c r="C207" s="145" t="s">
        <v>260</v>
      </c>
      <c r="D207" s="145" t="s">
        <v>161</v>
      </c>
      <c r="E207" s="146" t="s">
        <v>261</v>
      </c>
      <c r="F207" s="147" t="s">
        <v>262</v>
      </c>
      <c r="G207" s="148" t="s">
        <v>164</v>
      </c>
      <c r="H207" s="149">
        <v>2.6280000000000001</v>
      </c>
      <c r="I207" s="150"/>
      <c r="J207" s="151">
        <f>ROUND(I207*H207,2)</f>
        <v>0</v>
      </c>
      <c r="K207" s="152"/>
      <c r="L207" s="31"/>
      <c r="M207" s="153" t="s">
        <v>1</v>
      </c>
      <c r="N207" s="154" t="s">
        <v>42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165</v>
      </c>
      <c r="AT207" s="157" t="s">
        <v>161</v>
      </c>
      <c r="AU207" s="157" t="s">
        <v>89</v>
      </c>
      <c r="AY207" s="16" t="s">
        <v>159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6" t="s">
        <v>89</v>
      </c>
      <c r="BK207" s="158">
        <f>ROUND(I207*H207,2)</f>
        <v>0</v>
      </c>
      <c r="BL207" s="16" t="s">
        <v>165</v>
      </c>
      <c r="BM207" s="157" t="s">
        <v>263</v>
      </c>
    </row>
    <row r="208" spans="2:65" s="1" customFormat="1" ht="24.25" customHeight="1" x14ac:dyDescent="0.2">
      <c r="B208" s="144"/>
      <c r="C208" s="145" t="s">
        <v>264</v>
      </c>
      <c r="D208" s="145" t="s">
        <v>161</v>
      </c>
      <c r="E208" s="146" t="s">
        <v>265</v>
      </c>
      <c r="F208" s="147" t="s">
        <v>266</v>
      </c>
      <c r="G208" s="148" t="s">
        <v>176</v>
      </c>
      <c r="H208" s="149">
        <v>11.75</v>
      </c>
      <c r="I208" s="150"/>
      <c r="J208" s="151">
        <f>ROUND(I208*H208,2)</f>
        <v>0</v>
      </c>
      <c r="K208" s="152"/>
      <c r="L208" s="31"/>
      <c r="M208" s="153" t="s">
        <v>1</v>
      </c>
      <c r="N208" s="154" t="s">
        <v>42</v>
      </c>
      <c r="P208" s="155">
        <f>O208*H208</f>
        <v>0</v>
      </c>
      <c r="Q208" s="155">
        <v>2.4157202039999999</v>
      </c>
      <c r="R208" s="155">
        <f>Q208*H208</f>
        <v>28.384712396999998</v>
      </c>
      <c r="S208" s="155">
        <v>0</v>
      </c>
      <c r="T208" s="156">
        <f>S208*H208</f>
        <v>0</v>
      </c>
      <c r="AR208" s="157" t="s">
        <v>165</v>
      </c>
      <c r="AT208" s="157" t="s">
        <v>161</v>
      </c>
      <c r="AU208" s="157" t="s">
        <v>89</v>
      </c>
      <c r="AY208" s="16" t="s">
        <v>159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6" t="s">
        <v>89</v>
      </c>
      <c r="BK208" s="158">
        <f>ROUND(I208*H208,2)</f>
        <v>0</v>
      </c>
      <c r="BL208" s="16" t="s">
        <v>165</v>
      </c>
      <c r="BM208" s="157" t="s">
        <v>267</v>
      </c>
    </row>
    <row r="209" spans="2:65" s="12" customFormat="1" x14ac:dyDescent="0.2">
      <c r="B209" s="159"/>
      <c r="D209" s="160" t="s">
        <v>167</v>
      </c>
      <c r="E209" s="161" t="s">
        <v>1</v>
      </c>
      <c r="F209" s="162" t="s">
        <v>268</v>
      </c>
      <c r="H209" s="161" t="s">
        <v>1</v>
      </c>
      <c r="I209" s="163"/>
      <c r="L209" s="159"/>
      <c r="M209" s="164"/>
      <c r="T209" s="165"/>
      <c r="AT209" s="161" t="s">
        <v>167</v>
      </c>
      <c r="AU209" s="161" t="s">
        <v>89</v>
      </c>
      <c r="AV209" s="12" t="s">
        <v>83</v>
      </c>
      <c r="AW209" s="12" t="s">
        <v>31</v>
      </c>
      <c r="AX209" s="12" t="s">
        <v>76</v>
      </c>
      <c r="AY209" s="161" t="s">
        <v>159</v>
      </c>
    </row>
    <row r="210" spans="2:65" s="12" customFormat="1" x14ac:dyDescent="0.2">
      <c r="B210" s="159"/>
      <c r="D210" s="160" t="s">
        <v>167</v>
      </c>
      <c r="E210" s="161" t="s">
        <v>1</v>
      </c>
      <c r="F210" s="162" t="s">
        <v>195</v>
      </c>
      <c r="H210" s="161" t="s">
        <v>1</v>
      </c>
      <c r="I210" s="163"/>
      <c r="L210" s="159"/>
      <c r="M210" s="164"/>
      <c r="T210" s="165"/>
      <c r="AT210" s="161" t="s">
        <v>167</v>
      </c>
      <c r="AU210" s="161" t="s">
        <v>89</v>
      </c>
      <c r="AV210" s="12" t="s">
        <v>83</v>
      </c>
      <c r="AW210" s="12" t="s">
        <v>31</v>
      </c>
      <c r="AX210" s="12" t="s">
        <v>76</v>
      </c>
      <c r="AY210" s="161" t="s">
        <v>159</v>
      </c>
    </row>
    <row r="211" spans="2:65" s="13" customFormat="1" x14ac:dyDescent="0.2">
      <c r="B211" s="166"/>
      <c r="D211" s="160" t="s">
        <v>167</v>
      </c>
      <c r="E211" s="167" t="s">
        <v>1</v>
      </c>
      <c r="F211" s="168" t="s">
        <v>269</v>
      </c>
      <c r="H211" s="169">
        <v>11.75</v>
      </c>
      <c r="I211" s="170"/>
      <c r="L211" s="166"/>
      <c r="M211" s="171"/>
      <c r="T211" s="172"/>
      <c r="AT211" s="167" t="s">
        <v>167</v>
      </c>
      <c r="AU211" s="167" t="s">
        <v>89</v>
      </c>
      <c r="AV211" s="13" t="s">
        <v>89</v>
      </c>
      <c r="AW211" s="13" t="s">
        <v>31</v>
      </c>
      <c r="AX211" s="13" t="s">
        <v>83</v>
      </c>
      <c r="AY211" s="167" t="s">
        <v>159</v>
      </c>
    </row>
    <row r="212" spans="2:65" s="1" customFormat="1" ht="16.5" customHeight="1" x14ac:dyDescent="0.2">
      <c r="B212" s="144"/>
      <c r="C212" s="145" t="s">
        <v>270</v>
      </c>
      <c r="D212" s="145" t="s">
        <v>161</v>
      </c>
      <c r="E212" s="146" t="s">
        <v>271</v>
      </c>
      <c r="F212" s="147" t="s">
        <v>272</v>
      </c>
      <c r="G212" s="148" t="s">
        <v>176</v>
      </c>
      <c r="H212" s="149">
        <v>1.8029999999999999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2.2151342039999999</v>
      </c>
      <c r="R212" s="155">
        <f>Q212*H212</f>
        <v>3.9938869698119999</v>
      </c>
      <c r="S212" s="155">
        <v>0</v>
      </c>
      <c r="T212" s="156">
        <f>S212*H212</f>
        <v>0</v>
      </c>
      <c r="AR212" s="157" t="s">
        <v>165</v>
      </c>
      <c r="AT212" s="157" t="s">
        <v>161</v>
      </c>
      <c r="AU212" s="157" t="s">
        <v>89</v>
      </c>
      <c r="AY212" s="16" t="s">
        <v>159</v>
      </c>
      <c r="BE212" s="158">
        <f>IF(N212="základná",J212,0)</f>
        <v>0</v>
      </c>
      <c r="BF212" s="158">
        <f>IF(N212="znížená",J212,0)</f>
        <v>0</v>
      </c>
      <c r="BG212" s="158">
        <f>IF(N212="zákl. prenesená",J212,0)</f>
        <v>0</v>
      </c>
      <c r="BH212" s="158">
        <f>IF(N212="zníž. prenesená",J212,0)</f>
        <v>0</v>
      </c>
      <c r="BI212" s="158">
        <f>IF(N212="nulová",J212,0)</f>
        <v>0</v>
      </c>
      <c r="BJ212" s="16" t="s">
        <v>89</v>
      </c>
      <c r="BK212" s="158">
        <f>ROUND(I212*H212,2)</f>
        <v>0</v>
      </c>
      <c r="BL212" s="16" t="s">
        <v>165</v>
      </c>
      <c r="BM212" s="157" t="s">
        <v>273</v>
      </c>
    </row>
    <row r="213" spans="2:65" s="12" customFormat="1" x14ac:dyDescent="0.2">
      <c r="B213" s="159"/>
      <c r="D213" s="160" t="s">
        <v>167</v>
      </c>
      <c r="E213" s="161" t="s">
        <v>1</v>
      </c>
      <c r="F213" s="162" t="s">
        <v>180</v>
      </c>
      <c r="H213" s="161" t="s">
        <v>1</v>
      </c>
      <c r="I213" s="163"/>
      <c r="L213" s="159"/>
      <c r="M213" s="164"/>
      <c r="T213" s="165"/>
      <c r="AT213" s="161" t="s">
        <v>167</v>
      </c>
      <c r="AU213" s="161" t="s">
        <v>89</v>
      </c>
      <c r="AV213" s="12" t="s">
        <v>83</v>
      </c>
      <c r="AW213" s="12" t="s">
        <v>31</v>
      </c>
      <c r="AX213" s="12" t="s">
        <v>76</v>
      </c>
      <c r="AY213" s="161" t="s">
        <v>159</v>
      </c>
    </row>
    <row r="214" spans="2:65" s="13" customFormat="1" x14ac:dyDescent="0.2">
      <c r="B214" s="166"/>
      <c r="D214" s="160" t="s">
        <v>167</v>
      </c>
      <c r="E214" s="167" t="s">
        <v>1</v>
      </c>
      <c r="F214" s="168" t="s">
        <v>181</v>
      </c>
      <c r="H214" s="169">
        <v>0.36</v>
      </c>
      <c r="I214" s="170"/>
      <c r="L214" s="166"/>
      <c r="M214" s="171"/>
      <c r="T214" s="172"/>
      <c r="AT214" s="167" t="s">
        <v>167</v>
      </c>
      <c r="AU214" s="167" t="s">
        <v>89</v>
      </c>
      <c r="AV214" s="13" t="s">
        <v>89</v>
      </c>
      <c r="AW214" s="13" t="s">
        <v>31</v>
      </c>
      <c r="AX214" s="13" t="s">
        <v>76</v>
      </c>
      <c r="AY214" s="167" t="s">
        <v>159</v>
      </c>
    </row>
    <row r="215" spans="2:65" s="12" customFormat="1" x14ac:dyDescent="0.2">
      <c r="B215" s="159"/>
      <c r="D215" s="160" t="s">
        <v>167</v>
      </c>
      <c r="E215" s="161" t="s">
        <v>1</v>
      </c>
      <c r="F215" s="162" t="s">
        <v>182</v>
      </c>
      <c r="H215" s="161" t="s">
        <v>1</v>
      </c>
      <c r="I215" s="163"/>
      <c r="L215" s="159"/>
      <c r="M215" s="164"/>
      <c r="T215" s="165"/>
      <c r="AT215" s="161" t="s">
        <v>167</v>
      </c>
      <c r="AU215" s="161" t="s">
        <v>89</v>
      </c>
      <c r="AV215" s="12" t="s">
        <v>83</v>
      </c>
      <c r="AW215" s="12" t="s">
        <v>31</v>
      </c>
      <c r="AX215" s="12" t="s">
        <v>76</v>
      </c>
      <c r="AY215" s="161" t="s">
        <v>159</v>
      </c>
    </row>
    <row r="216" spans="2:65" s="13" customFormat="1" x14ac:dyDescent="0.2">
      <c r="B216" s="166"/>
      <c r="D216" s="160" t="s">
        <v>167</v>
      </c>
      <c r="E216" s="167" t="s">
        <v>1</v>
      </c>
      <c r="F216" s="168" t="s">
        <v>183</v>
      </c>
      <c r="H216" s="169">
        <v>0.14699999999999999</v>
      </c>
      <c r="I216" s="170"/>
      <c r="L216" s="166"/>
      <c r="M216" s="171"/>
      <c r="T216" s="172"/>
      <c r="AT216" s="167" t="s">
        <v>167</v>
      </c>
      <c r="AU216" s="167" t="s">
        <v>89</v>
      </c>
      <c r="AV216" s="13" t="s">
        <v>89</v>
      </c>
      <c r="AW216" s="13" t="s">
        <v>31</v>
      </c>
      <c r="AX216" s="13" t="s">
        <v>76</v>
      </c>
      <c r="AY216" s="167" t="s">
        <v>159</v>
      </c>
    </row>
    <row r="217" spans="2:65" s="12" customFormat="1" x14ac:dyDescent="0.2">
      <c r="B217" s="159"/>
      <c r="D217" s="160" t="s">
        <v>167</v>
      </c>
      <c r="E217" s="161" t="s">
        <v>1</v>
      </c>
      <c r="F217" s="162" t="s">
        <v>184</v>
      </c>
      <c r="H217" s="161" t="s">
        <v>1</v>
      </c>
      <c r="I217" s="163"/>
      <c r="L217" s="159"/>
      <c r="M217" s="164"/>
      <c r="T217" s="165"/>
      <c r="AT217" s="161" t="s">
        <v>167</v>
      </c>
      <c r="AU217" s="161" t="s">
        <v>89</v>
      </c>
      <c r="AV217" s="12" t="s">
        <v>83</v>
      </c>
      <c r="AW217" s="12" t="s">
        <v>31</v>
      </c>
      <c r="AX217" s="12" t="s">
        <v>76</v>
      </c>
      <c r="AY217" s="161" t="s">
        <v>159</v>
      </c>
    </row>
    <row r="218" spans="2:65" s="13" customFormat="1" x14ac:dyDescent="0.2">
      <c r="B218" s="166"/>
      <c r="D218" s="160" t="s">
        <v>167</v>
      </c>
      <c r="E218" s="167" t="s">
        <v>1</v>
      </c>
      <c r="F218" s="168" t="s">
        <v>185</v>
      </c>
      <c r="H218" s="169">
        <v>1.296</v>
      </c>
      <c r="I218" s="170"/>
      <c r="L218" s="166"/>
      <c r="M218" s="171"/>
      <c r="T218" s="172"/>
      <c r="AT218" s="167" t="s">
        <v>167</v>
      </c>
      <c r="AU218" s="167" t="s">
        <v>89</v>
      </c>
      <c r="AV218" s="13" t="s">
        <v>89</v>
      </c>
      <c r="AW218" s="13" t="s">
        <v>31</v>
      </c>
      <c r="AX218" s="13" t="s">
        <v>76</v>
      </c>
      <c r="AY218" s="167" t="s">
        <v>159</v>
      </c>
    </row>
    <row r="219" spans="2:65" s="14" customFormat="1" x14ac:dyDescent="0.2">
      <c r="B219" s="173"/>
      <c r="D219" s="160" t="s">
        <v>167</v>
      </c>
      <c r="E219" s="174" t="s">
        <v>1</v>
      </c>
      <c r="F219" s="175" t="s">
        <v>186</v>
      </c>
      <c r="H219" s="176">
        <v>1.8029999999999999</v>
      </c>
      <c r="I219" s="177"/>
      <c r="L219" s="173"/>
      <c r="M219" s="178"/>
      <c r="T219" s="179"/>
      <c r="AT219" s="174" t="s">
        <v>167</v>
      </c>
      <c r="AU219" s="174" t="s">
        <v>89</v>
      </c>
      <c r="AV219" s="14" t="s">
        <v>165</v>
      </c>
      <c r="AW219" s="14" t="s">
        <v>31</v>
      </c>
      <c r="AX219" s="14" t="s">
        <v>83</v>
      </c>
      <c r="AY219" s="174" t="s">
        <v>159</v>
      </c>
    </row>
    <row r="220" spans="2:65" s="1" customFormat="1" ht="24.25" customHeight="1" x14ac:dyDescent="0.2">
      <c r="B220" s="144"/>
      <c r="C220" s="145" t="s">
        <v>274</v>
      </c>
      <c r="D220" s="145" t="s">
        <v>161</v>
      </c>
      <c r="E220" s="146" t="s">
        <v>275</v>
      </c>
      <c r="F220" s="147" t="s">
        <v>276</v>
      </c>
      <c r="G220" s="148" t="s">
        <v>176</v>
      </c>
      <c r="H220" s="149">
        <v>6.2809999999999997</v>
      </c>
      <c r="I220" s="150"/>
      <c r="J220" s="151">
        <f>ROUND(I220*H220,2)</f>
        <v>0</v>
      </c>
      <c r="K220" s="152"/>
      <c r="L220" s="31"/>
      <c r="M220" s="153" t="s">
        <v>1</v>
      </c>
      <c r="N220" s="154" t="s">
        <v>42</v>
      </c>
      <c r="P220" s="155">
        <f>O220*H220</f>
        <v>0</v>
      </c>
      <c r="Q220" s="155">
        <v>2.4157202039999999</v>
      </c>
      <c r="R220" s="155">
        <f>Q220*H220</f>
        <v>15.173138601323998</v>
      </c>
      <c r="S220" s="155">
        <v>0</v>
      </c>
      <c r="T220" s="156">
        <f>S220*H220</f>
        <v>0</v>
      </c>
      <c r="AR220" s="157" t="s">
        <v>165</v>
      </c>
      <c r="AT220" s="157" t="s">
        <v>161</v>
      </c>
      <c r="AU220" s="157" t="s">
        <v>89</v>
      </c>
      <c r="AY220" s="16" t="s">
        <v>159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6" t="s">
        <v>89</v>
      </c>
      <c r="BK220" s="158">
        <f>ROUND(I220*H220,2)</f>
        <v>0</v>
      </c>
      <c r="BL220" s="16" t="s">
        <v>165</v>
      </c>
      <c r="BM220" s="157" t="s">
        <v>277</v>
      </c>
    </row>
    <row r="221" spans="2:65" s="12" customFormat="1" x14ac:dyDescent="0.2">
      <c r="B221" s="159"/>
      <c r="D221" s="160" t="s">
        <v>167</v>
      </c>
      <c r="E221" s="161" t="s">
        <v>1</v>
      </c>
      <c r="F221" s="162" t="s">
        <v>247</v>
      </c>
      <c r="H221" s="161" t="s">
        <v>1</v>
      </c>
      <c r="I221" s="163"/>
      <c r="L221" s="159"/>
      <c r="M221" s="164"/>
      <c r="T221" s="165"/>
      <c r="AT221" s="161" t="s">
        <v>167</v>
      </c>
      <c r="AU221" s="161" t="s">
        <v>89</v>
      </c>
      <c r="AV221" s="12" t="s">
        <v>83</v>
      </c>
      <c r="AW221" s="12" t="s">
        <v>31</v>
      </c>
      <c r="AX221" s="12" t="s">
        <v>76</v>
      </c>
      <c r="AY221" s="161" t="s">
        <v>159</v>
      </c>
    </row>
    <row r="222" spans="2:65" s="12" customFormat="1" x14ac:dyDescent="0.2">
      <c r="B222" s="159"/>
      <c r="D222" s="160" t="s">
        <v>167</v>
      </c>
      <c r="E222" s="161" t="s">
        <v>1</v>
      </c>
      <c r="F222" s="162" t="s">
        <v>278</v>
      </c>
      <c r="H222" s="161" t="s">
        <v>1</v>
      </c>
      <c r="I222" s="163"/>
      <c r="L222" s="159"/>
      <c r="M222" s="164"/>
      <c r="T222" s="165"/>
      <c r="AT222" s="161" t="s">
        <v>167</v>
      </c>
      <c r="AU222" s="161" t="s">
        <v>89</v>
      </c>
      <c r="AV222" s="12" t="s">
        <v>83</v>
      </c>
      <c r="AW222" s="12" t="s">
        <v>31</v>
      </c>
      <c r="AX222" s="12" t="s">
        <v>76</v>
      </c>
      <c r="AY222" s="161" t="s">
        <v>159</v>
      </c>
    </row>
    <row r="223" spans="2:65" s="13" customFormat="1" x14ac:dyDescent="0.2">
      <c r="B223" s="166"/>
      <c r="D223" s="160" t="s">
        <v>167</v>
      </c>
      <c r="E223" s="167" t="s">
        <v>1</v>
      </c>
      <c r="F223" s="168" t="s">
        <v>279</v>
      </c>
      <c r="H223" s="169">
        <v>6.0650000000000004</v>
      </c>
      <c r="I223" s="170"/>
      <c r="L223" s="166"/>
      <c r="M223" s="171"/>
      <c r="T223" s="172"/>
      <c r="AT223" s="167" t="s">
        <v>167</v>
      </c>
      <c r="AU223" s="167" t="s">
        <v>89</v>
      </c>
      <c r="AV223" s="13" t="s">
        <v>89</v>
      </c>
      <c r="AW223" s="13" t="s">
        <v>31</v>
      </c>
      <c r="AX223" s="13" t="s">
        <v>76</v>
      </c>
      <c r="AY223" s="167" t="s">
        <v>159</v>
      </c>
    </row>
    <row r="224" spans="2:65" s="13" customFormat="1" x14ac:dyDescent="0.2">
      <c r="B224" s="166"/>
      <c r="D224" s="160" t="s">
        <v>167</v>
      </c>
      <c r="E224" s="167" t="s">
        <v>1</v>
      </c>
      <c r="F224" s="168" t="s">
        <v>280</v>
      </c>
      <c r="H224" s="169">
        <v>0.10100000000000001</v>
      </c>
      <c r="I224" s="170"/>
      <c r="L224" s="166"/>
      <c r="M224" s="171"/>
      <c r="T224" s="172"/>
      <c r="AT224" s="167" t="s">
        <v>167</v>
      </c>
      <c r="AU224" s="167" t="s">
        <v>89</v>
      </c>
      <c r="AV224" s="13" t="s">
        <v>89</v>
      </c>
      <c r="AW224" s="13" t="s">
        <v>31</v>
      </c>
      <c r="AX224" s="13" t="s">
        <v>76</v>
      </c>
      <c r="AY224" s="167" t="s">
        <v>159</v>
      </c>
    </row>
    <row r="225" spans="2:65" s="13" customFormat="1" x14ac:dyDescent="0.2">
      <c r="B225" s="166"/>
      <c r="D225" s="160" t="s">
        <v>167</v>
      </c>
      <c r="E225" s="167" t="s">
        <v>1</v>
      </c>
      <c r="F225" s="168" t="s">
        <v>281</v>
      </c>
      <c r="H225" s="169">
        <v>0.115</v>
      </c>
      <c r="I225" s="170"/>
      <c r="L225" s="166"/>
      <c r="M225" s="171"/>
      <c r="T225" s="172"/>
      <c r="AT225" s="167" t="s">
        <v>167</v>
      </c>
      <c r="AU225" s="167" t="s">
        <v>89</v>
      </c>
      <c r="AV225" s="13" t="s">
        <v>89</v>
      </c>
      <c r="AW225" s="13" t="s">
        <v>31</v>
      </c>
      <c r="AX225" s="13" t="s">
        <v>76</v>
      </c>
      <c r="AY225" s="167" t="s">
        <v>159</v>
      </c>
    </row>
    <row r="226" spans="2:65" s="14" customFormat="1" x14ac:dyDescent="0.2">
      <c r="B226" s="173"/>
      <c r="D226" s="160" t="s">
        <v>167</v>
      </c>
      <c r="E226" s="174" t="s">
        <v>1</v>
      </c>
      <c r="F226" s="175" t="s">
        <v>186</v>
      </c>
      <c r="H226" s="176">
        <v>6.2810000000000006</v>
      </c>
      <c r="I226" s="177"/>
      <c r="L226" s="173"/>
      <c r="M226" s="178"/>
      <c r="T226" s="179"/>
      <c r="AT226" s="174" t="s">
        <v>167</v>
      </c>
      <c r="AU226" s="174" t="s">
        <v>89</v>
      </c>
      <c r="AV226" s="14" t="s">
        <v>165</v>
      </c>
      <c r="AW226" s="14" t="s">
        <v>31</v>
      </c>
      <c r="AX226" s="14" t="s">
        <v>83</v>
      </c>
      <c r="AY226" s="174" t="s">
        <v>159</v>
      </c>
    </row>
    <row r="227" spans="2:65" s="1" customFormat="1" ht="24.25" customHeight="1" x14ac:dyDescent="0.2">
      <c r="B227" s="144"/>
      <c r="C227" s="145" t="s">
        <v>7</v>
      </c>
      <c r="D227" s="145" t="s">
        <v>161</v>
      </c>
      <c r="E227" s="146" t="s">
        <v>282</v>
      </c>
      <c r="F227" s="147" t="s">
        <v>283</v>
      </c>
      <c r="G227" s="148" t="s">
        <v>164</v>
      </c>
      <c r="H227" s="149">
        <v>63.527999999999999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3.492456E-2</v>
      </c>
      <c r="R227" s="155">
        <f>Q227*H227</f>
        <v>2.2186874476799998</v>
      </c>
      <c r="S227" s="155">
        <v>0</v>
      </c>
      <c r="T227" s="156">
        <f>S227*H227</f>
        <v>0</v>
      </c>
      <c r="AR227" s="157" t="s">
        <v>165</v>
      </c>
      <c r="AT227" s="157" t="s">
        <v>161</v>
      </c>
      <c r="AU227" s="157" t="s">
        <v>89</v>
      </c>
      <c r="AY227" s="16" t="s">
        <v>159</v>
      </c>
      <c r="BE227" s="158">
        <f>IF(N227="základná",J227,0)</f>
        <v>0</v>
      </c>
      <c r="BF227" s="158">
        <f>IF(N227="znížená",J227,0)</f>
        <v>0</v>
      </c>
      <c r="BG227" s="158">
        <f>IF(N227="zákl. prenesená",J227,0)</f>
        <v>0</v>
      </c>
      <c r="BH227" s="158">
        <f>IF(N227="zníž. prenesená",J227,0)</f>
        <v>0</v>
      </c>
      <c r="BI227" s="158">
        <f>IF(N227="nulová",J227,0)</f>
        <v>0</v>
      </c>
      <c r="BJ227" s="16" t="s">
        <v>89</v>
      </c>
      <c r="BK227" s="158">
        <f>ROUND(I227*H227,2)</f>
        <v>0</v>
      </c>
      <c r="BL227" s="16" t="s">
        <v>165</v>
      </c>
      <c r="BM227" s="157" t="s">
        <v>284</v>
      </c>
    </row>
    <row r="228" spans="2:65" s="12" customFormat="1" x14ac:dyDescent="0.2">
      <c r="B228" s="159"/>
      <c r="D228" s="160" t="s">
        <v>167</v>
      </c>
      <c r="E228" s="161" t="s">
        <v>1</v>
      </c>
      <c r="F228" s="162" t="s">
        <v>247</v>
      </c>
      <c r="H228" s="161" t="s">
        <v>1</v>
      </c>
      <c r="I228" s="163"/>
      <c r="L228" s="159"/>
      <c r="M228" s="164"/>
      <c r="T228" s="165"/>
      <c r="AT228" s="161" t="s">
        <v>167</v>
      </c>
      <c r="AU228" s="161" t="s">
        <v>89</v>
      </c>
      <c r="AV228" s="12" t="s">
        <v>83</v>
      </c>
      <c r="AW228" s="12" t="s">
        <v>31</v>
      </c>
      <c r="AX228" s="12" t="s">
        <v>76</v>
      </c>
      <c r="AY228" s="161" t="s">
        <v>159</v>
      </c>
    </row>
    <row r="229" spans="2:65" s="12" customFormat="1" x14ac:dyDescent="0.2">
      <c r="B229" s="159"/>
      <c r="D229" s="160" t="s">
        <v>167</v>
      </c>
      <c r="E229" s="161" t="s">
        <v>1</v>
      </c>
      <c r="F229" s="162" t="s">
        <v>278</v>
      </c>
      <c r="H229" s="161" t="s">
        <v>1</v>
      </c>
      <c r="I229" s="163"/>
      <c r="L229" s="159"/>
      <c r="M229" s="164"/>
      <c r="T229" s="165"/>
      <c r="AT229" s="161" t="s">
        <v>167</v>
      </c>
      <c r="AU229" s="161" t="s">
        <v>89</v>
      </c>
      <c r="AV229" s="12" t="s">
        <v>83</v>
      </c>
      <c r="AW229" s="12" t="s">
        <v>31</v>
      </c>
      <c r="AX229" s="12" t="s">
        <v>76</v>
      </c>
      <c r="AY229" s="161" t="s">
        <v>159</v>
      </c>
    </row>
    <row r="230" spans="2:65" s="13" customFormat="1" x14ac:dyDescent="0.2">
      <c r="B230" s="166"/>
      <c r="D230" s="160" t="s">
        <v>167</v>
      </c>
      <c r="E230" s="167" t="s">
        <v>1</v>
      </c>
      <c r="F230" s="168" t="s">
        <v>285</v>
      </c>
      <c r="H230" s="169">
        <v>60.648000000000003</v>
      </c>
      <c r="I230" s="170"/>
      <c r="L230" s="166"/>
      <c r="M230" s="171"/>
      <c r="T230" s="172"/>
      <c r="AT230" s="167" t="s">
        <v>167</v>
      </c>
      <c r="AU230" s="167" t="s">
        <v>89</v>
      </c>
      <c r="AV230" s="13" t="s">
        <v>89</v>
      </c>
      <c r="AW230" s="13" t="s">
        <v>31</v>
      </c>
      <c r="AX230" s="13" t="s">
        <v>76</v>
      </c>
      <c r="AY230" s="167" t="s">
        <v>159</v>
      </c>
    </row>
    <row r="231" spans="2:65" s="13" customFormat="1" x14ac:dyDescent="0.2">
      <c r="B231" s="166"/>
      <c r="D231" s="160" t="s">
        <v>167</v>
      </c>
      <c r="E231" s="167" t="s">
        <v>1</v>
      </c>
      <c r="F231" s="168" t="s">
        <v>286</v>
      </c>
      <c r="H231" s="169">
        <v>1.35</v>
      </c>
      <c r="I231" s="170"/>
      <c r="L231" s="166"/>
      <c r="M231" s="171"/>
      <c r="T231" s="172"/>
      <c r="AT231" s="167" t="s">
        <v>167</v>
      </c>
      <c r="AU231" s="167" t="s">
        <v>89</v>
      </c>
      <c r="AV231" s="13" t="s">
        <v>89</v>
      </c>
      <c r="AW231" s="13" t="s">
        <v>31</v>
      </c>
      <c r="AX231" s="13" t="s">
        <v>76</v>
      </c>
      <c r="AY231" s="167" t="s">
        <v>159</v>
      </c>
    </row>
    <row r="232" spans="2:65" s="13" customFormat="1" x14ac:dyDescent="0.2">
      <c r="B232" s="166"/>
      <c r="D232" s="160" t="s">
        <v>167</v>
      </c>
      <c r="E232" s="167" t="s">
        <v>1</v>
      </c>
      <c r="F232" s="168" t="s">
        <v>287</v>
      </c>
      <c r="H232" s="169">
        <v>1.53</v>
      </c>
      <c r="I232" s="170"/>
      <c r="L232" s="166"/>
      <c r="M232" s="171"/>
      <c r="T232" s="172"/>
      <c r="AT232" s="167" t="s">
        <v>167</v>
      </c>
      <c r="AU232" s="167" t="s">
        <v>89</v>
      </c>
      <c r="AV232" s="13" t="s">
        <v>89</v>
      </c>
      <c r="AW232" s="13" t="s">
        <v>31</v>
      </c>
      <c r="AX232" s="13" t="s">
        <v>76</v>
      </c>
      <c r="AY232" s="167" t="s">
        <v>159</v>
      </c>
    </row>
    <row r="233" spans="2:65" s="14" customFormat="1" x14ac:dyDescent="0.2">
      <c r="B233" s="173"/>
      <c r="D233" s="160" t="s">
        <v>167</v>
      </c>
      <c r="E233" s="174" t="s">
        <v>1</v>
      </c>
      <c r="F233" s="175" t="s">
        <v>186</v>
      </c>
      <c r="H233" s="176">
        <v>63.528000000000006</v>
      </c>
      <c r="I233" s="177"/>
      <c r="L233" s="173"/>
      <c r="M233" s="178"/>
      <c r="T233" s="179"/>
      <c r="AT233" s="174" t="s">
        <v>167</v>
      </c>
      <c r="AU233" s="174" t="s">
        <v>89</v>
      </c>
      <c r="AV233" s="14" t="s">
        <v>165</v>
      </c>
      <c r="AW233" s="14" t="s">
        <v>31</v>
      </c>
      <c r="AX233" s="14" t="s">
        <v>83</v>
      </c>
      <c r="AY233" s="174" t="s">
        <v>159</v>
      </c>
    </row>
    <row r="234" spans="2:65" s="1" customFormat="1" ht="24.25" customHeight="1" x14ac:dyDescent="0.2">
      <c r="B234" s="144"/>
      <c r="C234" s="145" t="s">
        <v>288</v>
      </c>
      <c r="D234" s="145" t="s">
        <v>161</v>
      </c>
      <c r="E234" s="146" t="s">
        <v>289</v>
      </c>
      <c r="F234" s="147" t="s">
        <v>290</v>
      </c>
      <c r="G234" s="148" t="s">
        <v>164</v>
      </c>
      <c r="H234" s="149">
        <v>63.527999999999999</v>
      </c>
      <c r="I234" s="150"/>
      <c r="J234" s="151">
        <f>ROUND(I234*H234,2)</f>
        <v>0</v>
      </c>
      <c r="K234" s="152"/>
      <c r="L234" s="31"/>
      <c r="M234" s="153" t="s">
        <v>1</v>
      </c>
      <c r="N234" s="154" t="s">
        <v>42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AR234" s="157" t="s">
        <v>165</v>
      </c>
      <c r="AT234" s="157" t="s">
        <v>161</v>
      </c>
      <c r="AU234" s="157" t="s">
        <v>89</v>
      </c>
      <c r="AY234" s="16" t="s">
        <v>159</v>
      </c>
      <c r="BE234" s="158">
        <f>IF(N234="základná",J234,0)</f>
        <v>0</v>
      </c>
      <c r="BF234" s="158">
        <f>IF(N234="znížená",J234,0)</f>
        <v>0</v>
      </c>
      <c r="BG234" s="158">
        <f>IF(N234="zákl. prenesená",J234,0)</f>
        <v>0</v>
      </c>
      <c r="BH234" s="158">
        <f>IF(N234="zníž. prenesená",J234,0)</f>
        <v>0</v>
      </c>
      <c r="BI234" s="158">
        <f>IF(N234="nulová",J234,0)</f>
        <v>0</v>
      </c>
      <c r="BJ234" s="16" t="s">
        <v>89</v>
      </c>
      <c r="BK234" s="158">
        <f>ROUND(I234*H234,2)</f>
        <v>0</v>
      </c>
      <c r="BL234" s="16" t="s">
        <v>165</v>
      </c>
      <c r="BM234" s="157" t="s">
        <v>291</v>
      </c>
    </row>
    <row r="235" spans="2:65" s="1" customFormat="1" ht="24.25" customHeight="1" x14ac:dyDescent="0.2">
      <c r="B235" s="144"/>
      <c r="C235" s="145" t="s">
        <v>292</v>
      </c>
      <c r="D235" s="145" t="s">
        <v>161</v>
      </c>
      <c r="E235" s="146" t="s">
        <v>293</v>
      </c>
      <c r="F235" s="147" t="s">
        <v>294</v>
      </c>
      <c r="G235" s="148" t="s">
        <v>215</v>
      </c>
      <c r="H235" s="149">
        <v>1.452</v>
      </c>
      <c r="I235" s="150"/>
      <c r="J235" s="151">
        <f>ROUND(I235*H235,2)</f>
        <v>0</v>
      </c>
      <c r="K235" s="152"/>
      <c r="L235" s="31"/>
      <c r="M235" s="153" t="s">
        <v>1</v>
      </c>
      <c r="N235" s="154" t="s">
        <v>42</v>
      </c>
      <c r="P235" s="155">
        <f>O235*H235</f>
        <v>0</v>
      </c>
      <c r="Q235" s="155">
        <v>1.0189584970000001</v>
      </c>
      <c r="R235" s="155">
        <f>Q235*H235</f>
        <v>1.4795277376440001</v>
      </c>
      <c r="S235" s="155">
        <v>0</v>
      </c>
      <c r="T235" s="156">
        <f>S235*H235</f>
        <v>0</v>
      </c>
      <c r="AR235" s="157" t="s">
        <v>165</v>
      </c>
      <c r="AT235" s="157" t="s">
        <v>161</v>
      </c>
      <c r="AU235" s="157" t="s">
        <v>89</v>
      </c>
      <c r="AY235" s="16" t="s">
        <v>159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6" t="s">
        <v>89</v>
      </c>
      <c r="BK235" s="158">
        <f>ROUND(I235*H235,2)</f>
        <v>0</v>
      </c>
      <c r="BL235" s="16" t="s">
        <v>165</v>
      </c>
      <c r="BM235" s="157" t="s">
        <v>295</v>
      </c>
    </row>
    <row r="236" spans="2:65" s="12" customFormat="1" x14ac:dyDescent="0.2">
      <c r="B236" s="159"/>
      <c r="D236" s="160" t="s">
        <v>167</v>
      </c>
      <c r="E236" s="161" t="s">
        <v>1</v>
      </c>
      <c r="F236" s="162" t="s">
        <v>268</v>
      </c>
      <c r="H236" s="161" t="s">
        <v>1</v>
      </c>
      <c r="I236" s="163"/>
      <c r="L236" s="159"/>
      <c r="M236" s="164"/>
      <c r="T236" s="165"/>
      <c r="AT236" s="161" t="s">
        <v>167</v>
      </c>
      <c r="AU236" s="161" t="s">
        <v>89</v>
      </c>
      <c r="AV236" s="12" t="s">
        <v>83</v>
      </c>
      <c r="AW236" s="12" t="s">
        <v>31</v>
      </c>
      <c r="AX236" s="12" t="s">
        <v>76</v>
      </c>
      <c r="AY236" s="161" t="s">
        <v>159</v>
      </c>
    </row>
    <row r="237" spans="2:65" s="12" customFormat="1" x14ac:dyDescent="0.2">
      <c r="B237" s="159"/>
      <c r="D237" s="160" t="s">
        <v>167</v>
      </c>
      <c r="E237" s="161" t="s">
        <v>1</v>
      </c>
      <c r="F237" s="162" t="s">
        <v>178</v>
      </c>
      <c r="H237" s="161" t="s">
        <v>1</v>
      </c>
      <c r="I237" s="163"/>
      <c r="L237" s="159"/>
      <c r="M237" s="164"/>
      <c r="T237" s="165"/>
      <c r="AT237" s="161" t="s">
        <v>167</v>
      </c>
      <c r="AU237" s="161" t="s">
        <v>89</v>
      </c>
      <c r="AV237" s="12" t="s">
        <v>83</v>
      </c>
      <c r="AW237" s="12" t="s">
        <v>31</v>
      </c>
      <c r="AX237" s="12" t="s">
        <v>76</v>
      </c>
      <c r="AY237" s="161" t="s">
        <v>159</v>
      </c>
    </row>
    <row r="238" spans="2:65" s="13" customFormat="1" x14ac:dyDescent="0.2">
      <c r="B238" s="166"/>
      <c r="D238" s="160" t="s">
        <v>167</v>
      </c>
      <c r="E238" s="167" t="s">
        <v>1</v>
      </c>
      <c r="F238" s="168" t="s">
        <v>296</v>
      </c>
      <c r="H238" s="169">
        <v>1.452</v>
      </c>
      <c r="I238" s="170"/>
      <c r="L238" s="166"/>
      <c r="M238" s="171"/>
      <c r="T238" s="172"/>
      <c r="AT238" s="167" t="s">
        <v>167</v>
      </c>
      <c r="AU238" s="167" t="s">
        <v>89</v>
      </c>
      <c r="AV238" s="13" t="s">
        <v>89</v>
      </c>
      <c r="AW238" s="13" t="s">
        <v>31</v>
      </c>
      <c r="AX238" s="13" t="s">
        <v>76</v>
      </c>
      <c r="AY238" s="167" t="s">
        <v>159</v>
      </c>
    </row>
    <row r="239" spans="2:65" s="14" customFormat="1" x14ac:dyDescent="0.2">
      <c r="B239" s="173"/>
      <c r="D239" s="160" t="s">
        <v>167</v>
      </c>
      <c r="E239" s="174" t="s">
        <v>1</v>
      </c>
      <c r="F239" s="175" t="s">
        <v>186</v>
      </c>
      <c r="H239" s="176">
        <v>1.452</v>
      </c>
      <c r="I239" s="177"/>
      <c r="L239" s="173"/>
      <c r="M239" s="178"/>
      <c r="T239" s="179"/>
      <c r="AT239" s="174" t="s">
        <v>167</v>
      </c>
      <c r="AU239" s="174" t="s">
        <v>89</v>
      </c>
      <c r="AV239" s="14" t="s">
        <v>165</v>
      </c>
      <c r="AW239" s="14" t="s">
        <v>31</v>
      </c>
      <c r="AX239" s="14" t="s">
        <v>83</v>
      </c>
      <c r="AY239" s="174" t="s">
        <v>159</v>
      </c>
    </row>
    <row r="240" spans="2:65" s="11" customFormat="1" ht="22.75" customHeight="1" x14ac:dyDescent="0.25">
      <c r="B240" s="133"/>
      <c r="D240" s="134" t="s">
        <v>75</v>
      </c>
      <c r="E240" s="142" t="s">
        <v>173</v>
      </c>
      <c r="F240" s="142" t="s">
        <v>297</v>
      </c>
      <c r="I240" s="136"/>
      <c r="J240" s="143">
        <f>BK240</f>
        <v>0</v>
      </c>
      <c r="L240" s="133"/>
      <c r="M240" s="137"/>
      <c r="P240" s="138">
        <f>SUM(P241:P263)</f>
        <v>0</v>
      </c>
      <c r="R240" s="138">
        <f>SUM(R241:R263)</f>
        <v>34.897948849084997</v>
      </c>
      <c r="T240" s="139">
        <f>SUM(T241:T263)</f>
        <v>0</v>
      </c>
      <c r="AR240" s="134" t="s">
        <v>83</v>
      </c>
      <c r="AT240" s="140" t="s">
        <v>75</v>
      </c>
      <c r="AU240" s="140" t="s">
        <v>83</v>
      </c>
      <c r="AY240" s="134" t="s">
        <v>159</v>
      </c>
      <c r="BK240" s="141">
        <f>SUM(BK241:BK263)</f>
        <v>0</v>
      </c>
    </row>
    <row r="241" spans="2:65" s="1" customFormat="1" ht="24.25" customHeight="1" x14ac:dyDescent="0.2">
      <c r="B241" s="144"/>
      <c r="C241" s="145" t="s">
        <v>298</v>
      </c>
      <c r="D241" s="145" t="s">
        <v>161</v>
      </c>
      <c r="E241" s="146" t="s">
        <v>299</v>
      </c>
      <c r="F241" s="147" t="s">
        <v>300</v>
      </c>
      <c r="G241" s="148" t="s">
        <v>176</v>
      </c>
      <c r="H241" s="149">
        <v>8.577</v>
      </c>
      <c r="I241" s="150"/>
      <c r="J241" s="151">
        <f>ROUND(I241*H241,2)</f>
        <v>0</v>
      </c>
      <c r="K241" s="152"/>
      <c r="L241" s="31"/>
      <c r="M241" s="153" t="s">
        <v>1</v>
      </c>
      <c r="N241" s="154" t="s">
        <v>42</v>
      </c>
      <c r="P241" s="155">
        <f>O241*H241</f>
        <v>0</v>
      </c>
      <c r="Q241" s="155">
        <v>2.3254767040000002</v>
      </c>
      <c r="R241" s="155">
        <f>Q241*H241</f>
        <v>19.945613690208003</v>
      </c>
      <c r="S241" s="155">
        <v>0</v>
      </c>
      <c r="T241" s="156">
        <f>S241*H241</f>
        <v>0</v>
      </c>
      <c r="AR241" s="157" t="s">
        <v>165</v>
      </c>
      <c r="AT241" s="157" t="s">
        <v>161</v>
      </c>
      <c r="AU241" s="157" t="s">
        <v>89</v>
      </c>
      <c r="AY241" s="16" t="s">
        <v>159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6" t="s">
        <v>89</v>
      </c>
      <c r="BK241" s="158">
        <f>ROUND(I241*H241,2)</f>
        <v>0</v>
      </c>
      <c r="BL241" s="16" t="s">
        <v>165</v>
      </c>
      <c r="BM241" s="157" t="s">
        <v>301</v>
      </c>
    </row>
    <row r="242" spans="2:65" s="12" customFormat="1" x14ac:dyDescent="0.2">
      <c r="B242" s="159"/>
      <c r="D242" s="160" t="s">
        <v>167</v>
      </c>
      <c r="E242" s="161" t="s">
        <v>1</v>
      </c>
      <c r="F242" s="162" t="s">
        <v>268</v>
      </c>
      <c r="H242" s="161" t="s">
        <v>1</v>
      </c>
      <c r="I242" s="163"/>
      <c r="L242" s="159"/>
      <c r="M242" s="164"/>
      <c r="T242" s="165"/>
      <c r="AT242" s="161" t="s">
        <v>167</v>
      </c>
      <c r="AU242" s="161" t="s">
        <v>89</v>
      </c>
      <c r="AV242" s="12" t="s">
        <v>83</v>
      </c>
      <c r="AW242" s="12" t="s">
        <v>31</v>
      </c>
      <c r="AX242" s="12" t="s">
        <v>76</v>
      </c>
      <c r="AY242" s="161" t="s">
        <v>159</v>
      </c>
    </row>
    <row r="243" spans="2:65" s="12" customFormat="1" x14ac:dyDescent="0.2">
      <c r="B243" s="159"/>
      <c r="D243" s="160" t="s">
        <v>167</v>
      </c>
      <c r="E243" s="161" t="s">
        <v>1</v>
      </c>
      <c r="F243" s="162" t="s">
        <v>302</v>
      </c>
      <c r="H243" s="161" t="s">
        <v>1</v>
      </c>
      <c r="I243" s="163"/>
      <c r="L243" s="159"/>
      <c r="M243" s="164"/>
      <c r="T243" s="165"/>
      <c r="AT243" s="161" t="s">
        <v>167</v>
      </c>
      <c r="AU243" s="161" t="s">
        <v>89</v>
      </c>
      <c r="AV243" s="12" t="s">
        <v>83</v>
      </c>
      <c r="AW243" s="12" t="s">
        <v>31</v>
      </c>
      <c r="AX243" s="12" t="s">
        <v>76</v>
      </c>
      <c r="AY243" s="161" t="s">
        <v>159</v>
      </c>
    </row>
    <row r="244" spans="2:65" s="13" customFormat="1" x14ac:dyDescent="0.2">
      <c r="B244" s="166"/>
      <c r="D244" s="160" t="s">
        <v>167</v>
      </c>
      <c r="E244" s="167" t="s">
        <v>1</v>
      </c>
      <c r="F244" s="168" t="s">
        <v>303</v>
      </c>
      <c r="H244" s="169">
        <v>8.8030000000000008</v>
      </c>
      <c r="I244" s="170"/>
      <c r="L244" s="166"/>
      <c r="M244" s="171"/>
      <c r="T244" s="172"/>
      <c r="AT244" s="167" t="s">
        <v>167</v>
      </c>
      <c r="AU244" s="167" t="s">
        <v>89</v>
      </c>
      <c r="AV244" s="13" t="s">
        <v>89</v>
      </c>
      <c r="AW244" s="13" t="s">
        <v>31</v>
      </c>
      <c r="AX244" s="13" t="s">
        <v>76</v>
      </c>
      <c r="AY244" s="167" t="s">
        <v>159</v>
      </c>
    </row>
    <row r="245" spans="2:65" s="13" customFormat="1" x14ac:dyDescent="0.2">
      <c r="B245" s="166"/>
      <c r="D245" s="160" t="s">
        <v>167</v>
      </c>
      <c r="E245" s="167" t="s">
        <v>1</v>
      </c>
      <c r="F245" s="168" t="s">
        <v>304</v>
      </c>
      <c r="H245" s="169">
        <v>-0.22600000000000001</v>
      </c>
      <c r="I245" s="170"/>
      <c r="L245" s="166"/>
      <c r="M245" s="171"/>
      <c r="T245" s="172"/>
      <c r="AT245" s="167" t="s">
        <v>167</v>
      </c>
      <c r="AU245" s="167" t="s">
        <v>89</v>
      </c>
      <c r="AV245" s="13" t="s">
        <v>89</v>
      </c>
      <c r="AW245" s="13" t="s">
        <v>31</v>
      </c>
      <c r="AX245" s="13" t="s">
        <v>76</v>
      </c>
      <c r="AY245" s="167" t="s">
        <v>159</v>
      </c>
    </row>
    <row r="246" spans="2:65" s="14" customFormat="1" x14ac:dyDescent="0.2">
      <c r="B246" s="173"/>
      <c r="D246" s="160" t="s">
        <v>167</v>
      </c>
      <c r="E246" s="174" t="s">
        <v>1</v>
      </c>
      <c r="F246" s="175" t="s">
        <v>186</v>
      </c>
      <c r="H246" s="176">
        <v>8.577</v>
      </c>
      <c r="I246" s="177"/>
      <c r="L246" s="173"/>
      <c r="M246" s="178"/>
      <c r="T246" s="179"/>
      <c r="AT246" s="174" t="s">
        <v>167</v>
      </c>
      <c r="AU246" s="174" t="s">
        <v>89</v>
      </c>
      <c r="AV246" s="14" t="s">
        <v>165</v>
      </c>
      <c r="AW246" s="14" t="s">
        <v>31</v>
      </c>
      <c r="AX246" s="14" t="s">
        <v>83</v>
      </c>
      <c r="AY246" s="174" t="s">
        <v>159</v>
      </c>
    </row>
    <row r="247" spans="2:65" s="1" customFormat="1" ht="24.25" customHeight="1" x14ac:dyDescent="0.2">
      <c r="B247" s="144"/>
      <c r="C247" s="145" t="s">
        <v>305</v>
      </c>
      <c r="D247" s="145" t="s">
        <v>161</v>
      </c>
      <c r="E247" s="146" t="s">
        <v>306</v>
      </c>
      <c r="F247" s="147" t="s">
        <v>307</v>
      </c>
      <c r="G247" s="148" t="s">
        <v>164</v>
      </c>
      <c r="H247" s="149">
        <v>61.819000000000003</v>
      </c>
      <c r="I247" s="150"/>
      <c r="J247" s="151">
        <f>ROUND(I247*H247,2)</f>
        <v>0</v>
      </c>
      <c r="K247" s="152"/>
      <c r="L247" s="31"/>
      <c r="M247" s="153" t="s">
        <v>1</v>
      </c>
      <c r="N247" s="154" t="s">
        <v>42</v>
      </c>
      <c r="P247" s="155">
        <f>O247*H247</f>
        <v>0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AR247" s="157" t="s">
        <v>165</v>
      </c>
      <c r="AT247" s="157" t="s">
        <v>161</v>
      </c>
      <c r="AU247" s="157" t="s">
        <v>89</v>
      </c>
      <c r="AY247" s="16" t="s">
        <v>159</v>
      </c>
      <c r="BE247" s="158">
        <f>IF(N247="základná",J247,0)</f>
        <v>0</v>
      </c>
      <c r="BF247" s="158">
        <f>IF(N247="znížená",J247,0)</f>
        <v>0</v>
      </c>
      <c r="BG247" s="158">
        <f>IF(N247="zákl. prenesená",J247,0)</f>
        <v>0</v>
      </c>
      <c r="BH247" s="158">
        <f>IF(N247="zníž. prenesená",J247,0)</f>
        <v>0</v>
      </c>
      <c r="BI247" s="158">
        <f>IF(N247="nulová",J247,0)</f>
        <v>0</v>
      </c>
      <c r="BJ247" s="16" t="s">
        <v>89</v>
      </c>
      <c r="BK247" s="158">
        <f>ROUND(I247*H247,2)</f>
        <v>0</v>
      </c>
      <c r="BL247" s="16" t="s">
        <v>165</v>
      </c>
      <c r="BM247" s="157" t="s">
        <v>308</v>
      </c>
    </row>
    <row r="248" spans="2:65" s="12" customFormat="1" x14ac:dyDescent="0.2">
      <c r="B248" s="159"/>
      <c r="D248" s="160" t="s">
        <v>167</v>
      </c>
      <c r="E248" s="161" t="s">
        <v>1</v>
      </c>
      <c r="F248" s="162" t="s">
        <v>268</v>
      </c>
      <c r="H248" s="161" t="s">
        <v>1</v>
      </c>
      <c r="I248" s="163"/>
      <c r="L248" s="159"/>
      <c r="M248" s="164"/>
      <c r="T248" s="165"/>
      <c r="AT248" s="161" t="s">
        <v>167</v>
      </c>
      <c r="AU248" s="161" t="s">
        <v>89</v>
      </c>
      <c r="AV248" s="12" t="s">
        <v>83</v>
      </c>
      <c r="AW248" s="12" t="s">
        <v>31</v>
      </c>
      <c r="AX248" s="12" t="s">
        <v>76</v>
      </c>
      <c r="AY248" s="161" t="s">
        <v>159</v>
      </c>
    </row>
    <row r="249" spans="2:65" s="12" customFormat="1" x14ac:dyDescent="0.2">
      <c r="B249" s="159"/>
      <c r="D249" s="160" t="s">
        <v>167</v>
      </c>
      <c r="E249" s="161" t="s">
        <v>1</v>
      </c>
      <c r="F249" s="162" t="s">
        <v>302</v>
      </c>
      <c r="H249" s="161" t="s">
        <v>1</v>
      </c>
      <c r="I249" s="163"/>
      <c r="L249" s="159"/>
      <c r="M249" s="164"/>
      <c r="T249" s="165"/>
      <c r="AT249" s="161" t="s">
        <v>167</v>
      </c>
      <c r="AU249" s="161" t="s">
        <v>89</v>
      </c>
      <c r="AV249" s="12" t="s">
        <v>83</v>
      </c>
      <c r="AW249" s="12" t="s">
        <v>31</v>
      </c>
      <c r="AX249" s="12" t="s">
        <v>76</v>
      </c>
      <c r="AY249" s="161" t="s">
        <v>159</v>
      </c>
    </row>
    <row r="250" spans="2:65" s="13" customFormat="1" x14ac:dyDescent="0.2">
      <c r="B250" s="166"/>
      <c r="D250" s="160" t="s">
        <v>167</v>
      </c>
      <c r="E250" s="167" t="s">
        <v>1</v>
      </c>
      <c r="F250" s="168" t="s">
        <v>309</v>
      </c>
      <c r="H250" s="169">
        <v>64.08</v>
      </c>
      <c r="I250" s="170"/>
      <c r="L250" s="166"/>
      <c r="M250" s="171"/>
      <c r="T250" s="172"/>
      <c r="AT250" s="167" t="s">
        <v>167</v>
      </c>
      <c r="AU250" s="167" t="s">
        <v>89</v>
      </c>
      <c r="AV250" s="13" t="s">
        <v>89</v>
      </c>
      <c r="AW250" s="13" t="s">
        <v>31</v>
      </c>
      <c r="AX250" s="13" t="s">
        <v>76</v>
      </c>
      <c r="AY250" s="167" t="s">
        <v>159</v>
      </c>
    </row>
    <row r="251" spans="2:65" s="13" customFormat="1" x14ac:dyDescent="0.2">
      <c r="B251" s="166"/>
      <c r="D251" s="160" t="s">
        <v>167</v>
      </c>
      <c r="E251" s="167" t="s">
        <v>1</v>
      </c>
      <c r="F251" s="168" t="s">
        <v>310</v>
      </c>
      <c r="H251" s="169">
        <v>-2.2610000000000001</v>
      </c>
      <c r="I251" s="170"/>
      <c r="L251" s="166"/>
      <c r="M251" s="171"/>
      <c r="T251" s="172"/>
      <c r="AT251" s="167" t="s">
        <v>167</v>
      </c>
      <c r="AU251" s="167" t="s">
        <v>89</v>
      </c>
      <c r="AV251" s="13" t="s">
        <v>89</v>
      </c>
      <c r="AW251" s="13" t="s">
        <v>31</v>
      </c>
      <c r="AX251" s="13" t="s">
        <v>76</v>
      </c>
      <c r="AY251" s="167" t="s">
        <v>159</v>
      </c>
    </row>
    <row r="252" spans="2:65" s="14" customFormat="1" x14ac:dyDescent="0.2">
      <c r="B252" s="173"/>
      <c r="D252" s="160" t="s">
        <v>167</v>
      </c>
      <c r="E252" s="174" t="s">
        <v>1</v>
      </c>
      <c r="F252" s="175" t="s">
        <v>186</v>
      </c>
      <c r="H252" s="176">
        <v>61.819000000000003</v>
      </c>
      <c r="I252" s="177"/>
      <c r="L252" s="173"/>
      <c r="M252" s="178"/>
      <c r="T252" s="179"/>
      <c r="AT252" s="174" t="s">
        <v>167</v>
      </c>
      <c r="AU252" s="174" t="s">
        <v>89</v>
      </c>
      <c r="AV252" s="14" t="s">
        <v>165</v>
      </c>
      <c r="AW252" s="14" t="s">
        <v>31</v>
      </c>
      <c r="AX252" s="14" t="s">
        <v>83</v>
      </c>
      <c r="AY252" s="174" t="s">
        <v>159</v>
      </c>
    </row>
    <row r="253" spans="2:65" s="1" customFormat="1" ht="24.25" customHeight="1" x14ac:dyDescent="0.2">
      <c r="B253" s="144"/>
      <c r="C253" s="145" t="s">
        <v>311</v>
      </c>
      <c r="D253" s="145" t="s">
        <v>161</v>
      </c>
      <c r="E253" s="146" t="s">
        <v>312</v>
      </c>
      <c r="F253" s="147" t="s">
        <v>313</v>
      </c>
      <c r="G253" s="148" t="s">
        <v>164</v>
      </c>
      <c r="H253" s="149">
        <v>87.450999999999993</v>
      </c>
      <c r="I253" s="150"/>
      <c r="J253" s="151">
        <f>ROUND(I253*H253,2)</f>
        <v>0</v>
      </c>
      <c r="K253" s="152"/>
      <c r="L253" s="31"/>
      <c r="M253" s="153" t="s">
        <v>1</v>
      </c>
      <c r="N253" s="154" t="s">
        <v>42</v>
      </c>
      <c r="P253" s="155">
        <f>O253*H253</f>
        <v>0</v>
      </c>
      <c r="Q253" s="155">
        <v>0.15179018</v>
      </c>
      <c r="R253" s="155">
        <f>Q253*H253</f>
        <v>13.274203031179999</v>
      </c>
      <c r="S253" s="155">
        <v>0</v>
      </c>
      <c r="T253" s="156">
        <f>S253*H253</f>
        <v>0</v>
      </c>
      <c r="AR253" s="157" t="s">
        <v>165</v>
      </c>
      <c r="AT253" s="157" t="s">
        <v>161</v>
      </c>
      <c r="AU253" s="157" t="s">
        <v>89</v>
      </c>
      <c r="AY253" s="16" t="s">
        <v>159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6" t="s">
        <v>89</v>
      </c>
      <c r="BK253" s="158">
        <f>ROUND(I253*H253,2)</f>
        <v>0</v>
      </c>
      <c r="BL253" s="16" t="s">
        <v>165</v>
      </c>
      <c r="BM253" s="157" t="s">
        <v>314</v>
      </c>
    </row>
    <row r="254" spans="2:65" s="12" customFormat="1" x14ac:dyDescent="0.2">
      <c r="B254" s="159"/>
      <c r="D254" s="160" t="s">
        <v>167</v>
      </c>
      <c r="E254" s="161" t="s">
        <v>1</v>
      </c>
      <c r="F254" s="162" t="s">
        <v>268</v>
      </c>
      <c r="H254" s="161" t="s">
        <v>1</v>
      </c>
      <c r="I254" s="163"/>
      <c r="L254" s="159"/>
      <c r="M254" s="164"/>
      <c r="T254" s="165"/>
      <c r="AT254" s="161" t="s">
        <v>167</v>
      </c>
      <c r="AU254" s="161" t="s">
        <v>89</v>
      </c>
      <c r="AV254" s="12" t="s">
        <v>83</v>
      </c>
      <c r="AW254" s="12" t="s">
        <v>31</v>
      </c>
      <c r="AX254" s="12" t="s">
        <v>76</v>
      </c>
      <c r="AY254" s="161" t="s">
        <v>159</v>
      </c>
    </row>
    <row r="255" spans="2:65" s="12" customFormat="1" x14ac:dyDescent="0.2">
      <c r="B255" s="159"/>
      <c r="D255" s="160" t="s">
        <v>167</v>
      </c>
      <c r="E255" s="161" t="s">
        <v>1</v>
      </c>
      <c r="F255" s="162" t="s">
        <v>302</v>
      </c>
      <c r="H255" s="161" t="s">
        <v>1</v>
      </c>
      <c r="I255" s="163"/>
      <c r="L255" s="159"/>
      <c r="M255" s="164"/>
      <c r="T255" s="165"/>
      <c r="AT255" s="161" t="s">
        <v>167</v>
      </c>
      <c r="AU255" s="161" t="s">
        <v>89</v>
      </c>
      <c r="AV255" s="12" t="s">
        <v>83</v>
      </c>
      <c r="AW255" s="12" t="s">
        <v>31</v>
      </c>
      <c r="AX255" s="12" t="s">
        <v>76</v>
      </c>
      <c r="AY255" s="161" t="s">
        <v>159</v>
      </c>
    </row>
    <row r="256" spans="2:65" s="13" customFormat="1" x14ac:dyDescent="0.2">
      <c r="B256" s="166"/>
      <c r="D256" s="160" t="s">
        <v>167</v>
      </c>
      <c r="E256" s="167" t="s">
        <v>1</v>
      </c>
      <c r="F256" s="168" t="s">
        <v>315</v>
      </c>
      <c r="H256" s="169">
        <v>89.712000000000003</v>
      </c>
      <c r="I256" s="170"/>
      <c r="L256" s="166"/>
      <c r="M256" s="171"/>
      <c r="T256" s="172"/>
      <c r="AT256" s="167" t="s">
        <v>167</v>
      </c>
      <c r="AU256" s="167" t="s">
        <v>89</v>
      </c>
      <c r="AV256" s="13" t="s">
        <v>89</v>
      </c>
      <c r="AW256" s="13" t="s">
        <v>31</v>
      </c>
      <c r="AX256" s="13" t="s">
        <v>76</v>
      </c>
      <c r="AY256" s="167" t="s">
        <v>159</v>
      </c>
    </row>
    <row r="257" spans="2:65" s="13" customFormat="1" x14ac:dyDescent="0.2">
      <c r="B257" s="166"/>
      <c r="D257" s="160" t="s">
        <v>167</v>
      </c>
      <c r="E257" s="167" t="s">
        <v>1</v>
      </c>
      <c r="F257" s="168" t="s">
        <v>310</v>
      </c>
      <c r="H257" s="169">
        <v>-2.2610000000000001</v>
      </c>
      <c r="I257" s="170"/>
      <c r="L257" s="166"/>
      <c r="M257" s="171"/>
      <c r="T257" s="172"/>
      <c r="AT257" s="167" t="s">
        <v>167</v>
      </c>
      <c r="AU257" s="167" t="s">
        <v>89</v>
      </c>
      <c r="AV257" s="13" t="s">
        <v>89</v>
      </c>
      <c r="AW257" s="13" t="s">
        <v>31</v>
      </c>
      <c r="AX257" s="13" t="s">
        <v>76</v>
      </c>
      <c r="AY257" s="167" t="s">
        <v>159</v>
      </c>
    </row>
    <row r="258" spans="2:65" s="14" customFormat="1" x14ac:dyDescent="0.2">
      <c r="B258" s="173"/>
      <c r="D258" s="160" t="s">
        <v>167</v>
      </c>
      <c r="E258" s="174" t="s">
        <v>1</v>
      </c>
      <c r="F258" s="175" t="s">
        <v>186</v>
      </c>
      <c r="H258" s="176">
        <v>87.450999999999993</v>
      </c>
      <c r="I258" s="177"/>
      <c r="L258" s="173"/>
      <c r="M258" s="178"/>
      <c r="T258" s="179"/>
      <c r="AT258" s="174" t="s">
        <v>167</v>
      </c>
      <c r="AU258" s="174" t="s">
        <v>89</v>
      </c>
      <c r="AV258" s="14" t="s">
        <v>165</v>
      </c>
      <c r="AW258" s="14" t="s">
        <v>31</v>
      </c>
      <c r="AX258" s="14" t="s">
        <v>83</v>
      </c>
      <c r="AY258" s="174" t="s">
        <v>159</v>
      </c>
    </row>
    <row r="259" spans="2:65" s="1" customFormat="1" ht="24.25" customHeight="1" x14ac:dyDescent="0.2">
      <c r="B259" s="144"/>
      <c r="C259" s="145" t="s">
        <v>316</v>
      </c>
      <c r="D259" s="145" t="s">
        <v>161</v>
      </c>
      <c r="E259" s="146" t="s">
        <v>317</v>
      </c>
      <c r="F259" s="147" t="s">
        <v>318</v>
      </c>
      <c r="G259" s="148" t="s">
        <v>164</v>
      </c>
      <c r="H259" s="149">
        <v>87.450999999999993</v>
      </c>
      <c r="I259" s="150"/>
      <c r="J259" s="151">
        <f>ROUND(I259*H259,2)</f>
        <v>0</v>
      </c>
      <c r="K259" s="152"/>
      <c r="L259" s="31"/>
      <c r="M259" s="153" t="s">
        <v>1</v>
      </c>
      <c r="N259" s="154" t="s">
        <v>42</v>
      </c>
      <c r="P259" s="155">
        <f>O259*H259</f>
        <v>0</v>
      </c>
      <c r="Q259" s="155">
        <v>0</v>
      </c>
      <c r="R259" s="155">
        <f>Q259*H259</f>
        <v>0</v>
      </c>
      <c r="S259" s="155">
        <v>0</v>
      </c>
      <c r="T259" s="156">
        <f>S259*H259</f>
        <v>0</v>
      </c>
      <c r="AR259" s="157" t="s">
        <v>165</v>
      </c>
      <c r="AT259" s="157" t="s">
        <v>161</v>
      </c>
      <c r="AU259" s="157" t="s">
        <v>89</v>
      </c>
      <c r="AY259" s="16" t="s">
        <v>159</v>
      </c>
      <c r="BE259" s="158">
        <f>IF(N259="základná",J259,0)</f>
        <v>0</v>
      </c>
      <c r="BF259" s="158">
        <f>IF(N259="znížená",J259,0)</f>
        <v>0</v>
      </c>
      <c r="BG259" s="158">
        <f>IF(N259="zákl. prenesená",J259,0)</f>
        <v>0</v>
      </c>
      <c r="BH259" s="158">
        <f>IF(N259="zníž. prenesená",J259,0)</f>
        <v>0</v>
      </c>
      <c r="BI259" s="158">
        <f>IF(N259="nulová",J259,0)</f>
        <v>0</v>
      </c>
      <c r="BJ259" s="16" t="s">
        <v>89</v>
      </c>
      <c r="BK259" s="158">
        <f>ROUND(I259*H259,2)</f>
        <v>0</v>
      </c>
      <c r="BL259" s="16" t="s">
        <v>165</v>
      </c>
      <c r="BM259" s="157" t="s">
        <v>319</v>
      </c>
    </row>
    <row r="260" spans="2:65" s="1" customFormat="1" ht="16.5" customHeight="1" x14ac:dyDescent="0.2">
      <c r="B260" s="144"/>
      <c r="C260" s="145" t="s">
        <v>320</v>
      </c>
      <c r="D260" s="145" t="s">
        <v>161</v>
      </c>
      <c r="E260" s="146" t="s">
        <v>321</v>
      </c>
      <c r="F260" s="147" t="s">
        <v>322</v>
      </c>
      <c r="G260" s="148" t="s">
        <v>215</v>
      </c>
      <c r="H260" s="149">
        <v>1.653</v>
      </c>
      <c r="I260" s="150"/>
      <c r="J260" s="151">
        <f>ROUND(I260*H260,2)</f>
        <v>0</v>
      </c>
      <c r="K260" s="152"/>
      <c r="L260" s="31"/>
      <c r="M260" s="153" t="s">
        <v>1</v>
      </c>
      <c r="N260" s="154" t="s">
        <v>42</v>
      </c>
      <c r="P260" s="155">
        <f>O260*H260</f>
        <v>0</v>
      </c>
      <c r="Q260" s="155">
        <v>1.015203949</v>
      </c>
      <c r="R260" s="155">
        <f>Q260*H260</f>
        <v>1.678132127697</v>
      </c>
      <c r="S260" s="155">
        <v>0</v>
      </c>
      <c r="T260" s="156">
        <f>S260*H260</f>
        <v>0</v>
      </c>
      <c r="AR260" s="157" t="s">
        <v>165</v>
      </c>
      <c r="AT260" s="157" t="s">
        <v>161</v>
      </c>
      <c r="AU260" s="157" t="s">
        <v>89</v>
      </c>
      <c r="AY260" s="16" t="s">
        <v>159</v>
      </c>
      <c r="BE260" s="158">
        <f>IF(N260="základná",J260,0)</f>
        <v>0</v>
      </c>
      <c r="BF260" s="158">
        <f>IF(N260="znížená",J260,0)</f>
        <v>0</v>
      </c>
      <c r="BG260" s="158">
        <f>IF(N260="zákl. prenesená",J260,0)</f>
        <v>0</v>
      </c>
      <c r="BH260" s="158">
        <f>IF(N260="zníž. prenesená",J260,0)</f>
        <v>0</v>
      </c>
      <c r="BI260" s="158">
        <f>IF(N260="nulová",J260,0)</f>
        <v>0</v>
      </c>
      <c r="BJ260" s="16" t="s">
        <v>89</v>
      </c>
      <c r="BK260" s="158">
        <f>ROUND(I260*H260,2)</f>
        <v>0</v>
      </c>
      <c r="BL260" s="16" t="s">
        <v>165</v>
      </c>
      <c r="BM260" s="157" t="s">
        <v>323</v>
      </c>
    </row>
    <row r="261" spans="2:65" s="12" customFormat="1" x14ac:dyDescent="0.2">
      <c r="B261" s="159"/>
      <c r="D261" s="160" t="s">
        <v>167</v>
      </c>
      <c r="E261" s="161" t="s">
        <v>1</v>
      </c>
      <c r="F261" s="162" t="s">
        <v>268</v>
      </c>
      <c r="H261" s="161" t="s">
        <v>1</v>
      </c>
      <c r="I261" s="163"/>
      <c r="L261" s="159"/>
      <c r="M261" s="164"/>
      <c r="T261" s="165"/>
      <c r="AT261" s="161" t="s">
        <v>167</v>
      </c>
      <c r="AU261" s="161" t="s">
        <v>89</v>
      </c>
      <c r="AV261" s="12" t="s">
        <v>83</v>
      </c>
      <c r="AW261" s="12" t="s">
        <v>31</v>
      </c>
      <c r="AX261" s="12" t="s">
        <v>76</v>
      </c>
      <c r="AY261" s="161" t="s">
        <v>159</v>
      </c>
    </row>
    <row r="262" spans="2:65" s="12" customFormat="1" x14ac:dyDescent="0.2">
      <c r="B262" s="159"/>
      <c r="D262" s="160" t="s">
        <v>167</v>
      </c>
      <c r="E262" s="161" t="s">
        <v>1</v>
      </c>
      <c r="F262" s="162" t="s">
        <v>324</v>
      </c>
      <c r="H262" s="161" t="s">
        <v>1</v>
      </c>
      <c r="I262" s="163"/>
      <c r="L262" s="159"/>
      <c r="M262" s="164"/>
      <c r="T262" s="165"/>
      <c r="AT262" s="161" t="s">
        <v>167</v>
      </c>
      <c r="AU262" s="161" t="s">
        <v>89</v>
      </c>
      <c r="AV262" s="12" t="s">
        <v>83</v>
      </c>
      <c r="AW262" s="12" t="s">
        <v>31</v>
      </c>
      <c r="AX262" s="12" t="s">
        <v>76</v>
      </c>
      <c r="AY262" s="161" t="s">
        <v>159</v>
      </c>
    </row>
    <row r="263" spans="2:65" s="13" customFormat="1" x14ac:dyDescent="0.2">
      <c r="B263" s="166"/>
      <c r="D263" s="160" t="s">
        <v>167</v>
      </c>
      <c r="E263" s="167" t="s">
        <v>1</v>
      </c>
      <c r="F263" s="168" t="s">
        <v>325</v>
      </c>
      <c r="H263" s="169">
        <v>1.653</v>
      </c>
      <c r="I263" s="170"/>
      <c r="L263" s="166"/>
      <c r="M263" s="171"/>
      <c r="T263" s="172"/>
      <c r="AT263" s="167" t="s">
        <v>167</v>
      </c>
      <c r="AU263" s="167" t="s">
        <v>89</v>
      </c>
      <c r="AV263" s="13" t="s">
        <v>89</v>
      </c>
      <c r="AW263" s="13" t="s">
        <v>31</v>
      </c>
      <c r="AX263" s="13" t="s">
        <v>83</v>
      </c>
      <c r="AY263" s="167" t="s">
        <v>159</v>
      </c>
    </row>
    <row r="264" spans="2:65" s="11" customFormat="1" ht="22.75" customHeight="1" x14ac:dyDescent="0.25">
      <c r="B264" s="133"/>
      <c r="D264" s="134" t="s">
        <v>75</v>
      </c>
      <c r="E264" s="142" t="s">
        <v>165</v>
      </c>
      <c r="F264" s="142" t="s">
        <v>326</v>
      </c>
      <c r="I264" s="136"/>
      <c r="J264" s="143">
        <f>BK264</f>
        <v>0</v>
      </c>
      <c r="L264" s="133"/>
      <c r="M264" s="137"/>
      <c r="P264" s="138">
        <f>SUM(P265:P280)</f>
        <v>0</v>
      </c>
      <c r="R264" s="138">
        <f>SUM(R265:R280)</f>
        <v>5.4007923841799998</v>
      </c>
      <c r="T264" s="139">
        <f>SUM(T265:T280)</f>
        <v>0</v>
      </c>
      <c r="AR264" s="134" t="s">
        <v>83</v>
      </c>
      <c r="AT264" s="140" t="s">
        <v>75</v>
      </c>
      <c r="AU264" s="140" t="s">
        <v>83</v>
      </c>
      <c r="AY264" s="134" t="s">
        <v>159</v>
      </c>
      <c r="BK264" s="141">
        <f>SUM(BK265:BK280)</f>
        <v>0</v>
      </c>
    </row>
    <row r="265" spans="2:65" s="1" customFormat="1" ht="24.25" customHeight="1" x14ac:dyDescent="0.2">
      <c r="B265" s="144"/>
      <c r="C265" s="145" t="s">
        <v>327</v>
      </c>
      <c r="D265" s="145" t="s">
        <v>161</v>
      </c>
      <c r="E265" s="146" t="s">
        <v>328</v>
      </c>
      <c r="F265" s="147" t="s">
        <v>329</v>
      </c>
      <c r="G265" s="148" t="s">
        <v>176</v>
      </c>
      <c r="H265" s="149">
        <v>1.865</v>
      </c>
      <c r="I265" s="150"/>
      <c r="J265" s="151">
        <f>ROUND(I265*H265,2)</f>
        <v>0</v>
      </c>
      <c r="K265" s="152"/>
      <c r="L265" s="31"/>
      <c r="M265" s="153" t="s">
        <v>1</v>
      </c>
      <c r="N265" s="154" t="s">
        <v>42</v>
      </c>
      <c r="P265" s="155">
        <f>O265*H265</f>
        <v>0</v>
      </c>
      <c r="Q265" s="155">
        <v>2.4018963000000002</v>
      </c>
      <c r="R265" s="155">
        <f>Q265*H265</f>
        <v>4.4795365995000003</v>
      </c>
      <c r="S265" s="155">
        <v>0</v>
      </c>
      <c r="T265" s="156">
        <f>S265*H265</f>
        <v>0</v>
      </c>
      <c r="AR265" s="157" t="s">
        <v>165</v>
      </c>
      <c r="AT265" s="157" t="s">
        <v>161</v>
      </c>
      <c r="AU265" s="157" t="s">
        <v>89</v>
      </c>
      <c r="AY265" s="16" t="s">
        <v>159</v>
      </c>
      <c r="BE265" s="158">
        <f>IF(N265="základná",J265,0)</f>
        <v>0</v>
      </c>
      <c r="BF265" s="158">
        <f>IF(N265="znížená",J265,0)</f>
        <v>0</v>
      </c>
      <c r="BG265" s="158">
        <f>IF(N265="zákl. prenesená",J265,0)</f>
        <v>0</v>
      </c>
      <c r="BH265" s="158">
        <f>IF(N265="zníž. prenesená",J265,0)</f>
        <v>0</v>
      </c>
      <c r="BI265" s="158">
        <f>IF(N265="nulová",J265,0)</f>
        <v>0</v>
      </c>
      <c r="BJ265" s="16" t="s">
        <v>89</v>
      </c>
      <c r="BK265" s="158">
        <f>ROUND(I265*H265,2)</f>
        <v>0</v>
      </c>
      <c r="BL265" s="16" t="s">
        <v>165</v>
      </c>
      <c r="BM265" s="157" t="s">
        <v>330</v>
      </c>
    </row>
    <row r="266" spans="2:65" s="12" customFormat="1" x14ac:dyDescent="0.2">
      <c r="B266" s="159"/>
      <c r="D266" s="160" t="s">
        <v>167</v>
      </c>
      <c r="E266" s="161" t="s">
        <v>1</v>
      </c>
      <c r="F266" s="162" t="s">
        <v>247</v>
      </c>
      <c r="H266" s="161" t="s">
        <v>1</v>
      </c>
      <c r="I266" s="163"/>
      <c r="L266" s="159"/>
      <c r="M266" s="164"/>
      <c r="T266" s="165"/>
      <c r="AT266" s="161" t="s">
        <v>167</v>
      </c>
      <c r="AU266" s="161" t="s">
        <v>89</v>
      </c>
      <c r="AV266" s="12" t="s">
        <v>83</v>
      </c>
      <c r="AW266" s="12" t="s">
        <v>31</v>
      </c>
      <c r="AX266" s="12" t="s">
        <v>76</v>
      </c>
      <c r="AY266" s="161" t="s">
        <v>159</v>
      </c>
    </row>
    <row r="267" spans="2:65" s="12" customFormat="1" x14ac:dyDescent="0.2">
      <c r="B267" s="159"/>
      <c r="D267" s="160" t="s">
        <v>167</v>
      </c>
      <c r="E267" s="161" t="s">
        <v>1</v>
      </c>
      <c r="F267" s="162" t="s">
        <v>178</v>
      </c>
      <c r="H267" s="161" t="s">
        <v>1</v>
      </c>
      <c r="I267" s="163"/>
      <c r="L267" s="159"/>
      <c r="M267" s="164"/>
      <c r="T267" s="165"/>
      <c r="AT267" s="161" t="s">
        <v>167</v>
      </c>
      <c r="AU267" s="161" t="s">
        <v>89</v>
      </c>
      <c r="AV267" s="12" t="s">
        <v>83</v>
      </c>
      <c r="AW267" s="12" t="s">
        <v>31</v>
      </c>
      <c r="AX267" s="12" t="s">
        <v>76</v>
      </c>
      <c r="AY267" s="161" t="s">
        <v>159</v>
      </c>
    </row>
    <row r="268" spans="2:65" s="13" customFormat="1" x14ac:dyDescent="0.2">
      <c r="B268" s="166"/>
      <c r="D268" s="160" t="s">
        <v>167</v>
      </c>
      <c r="E268" s="167" t="s">
        <v>1</v>
      </c>
      <c r="F268" s="168" t="s">
        <v>254</v>
      </c>
      <c r="H268" s="169">
        <v>2.0350000000000001</v>
      </c>
      <c r="I268" s="170"/>
      <c r="L268" s="166"/>
      <c r="M268" s="171"/>
      <c r="T268" s="172"/>
      <c r="AT268" s="167" t="s">
        <v>167</v>
      </c>
      <c r="AU268" s="167" t="s">
        <v>89</v>
      </c>
      <c r="AV268" s="13" t="s">
        <v>89</v>
      </c>
      <c r="AW268" s="13" t="s">
        <v>31</v>
      </c>
      <c r="AX268" s="13" t="s">
        <v>76</v>
      </c>
      <c r="AY268" s="167" t="s">
        <v>159</v>
      </c>
    </row>
    <row r="269" spans="2:65" s="13" customFormat="1" x14ac:dyDescent="0.2">
      <c r="B269" s="166"/>
      <c r="D269" s="160" t="s">
        <v>167</v>
      </c>
      <c r="E269" s="167" t="s">
        <v>1</v>
      </c>
      <c r="F269" s="168" t="s">
        <v>331</v>
      </c>
      <c r="H269" s="169">
        <v>-7.1999999999999995E-2</v>
      </c>
      <c r="I269" s="170"/>
      <c r="L269" s="166"/>
      <c r="M269" s="171"/>
      <c r="T269" s="172"/>
      <c r="AT269" s="167" t="s">
        <v>167</v>
      </c>
      <c r="AU269" s="167" t="s">
        <v>89</v>
      </c>
      <c r="AV269" s="13" t="s">
        <v>89</v>
      </c>
      <c r="AW269" s="13" t="s">
        <v>31</v>
      </c>
      <c r="AX269" s="13" t="s">
        <v>76</v>
      </c>
      <c r="AY269" s="167" t="s">
        <v>159</v>
      </c>
    </row>
    <row r="270" spans="2:65" s="13" customFormat="1" x14ac:dyDescent="0.2">
      <c r="B270" s="166"/>
      <c r="D270" s="160" t="s">
        <v>167</v>
      </c>
      <c r="E270" s="167" t="s">
        <v>1</v>
      </c>
      <c r="F270" s="168" t="s">
        <v>332</v>
      </c>
      <c r="H270" s="169">
        <v>-9.8000000000000004E-2</v>
      </c>
      <c r="I270" s="170"/>
      <c r="L270" s="166"/>
      <c r="M270" s="171"/>
      <c r="T270" s="172"/>
      <c r="AT270" s="167" t="s">
        <v>167</v>
      </c>
      <c r="AU270" s="167" t="s">
        <v>89</v>
      </c>
      <c r="AV270" s="13" t="s">
        <v>89</v>
      </c>
      <c r="AW270" s="13" t="s">
        <v>31</v>
      </c>
      <c r="AX270" s="13" t="s">
        <v>76</v>
      </c>
      <c r="AY270" s="167" t="s">
        <v>159</v>
      </c>
    </row>
    <row r="271" spans="2:65" s="14" customFormat="1" x14ac:dyDescent="0.2">
      <c r="B271" s="173"/>
      <c r="D271" s="160" t="s">
        <v>167</v>
      </c>
      <c r="E271" s="174" t="s">
        <v>1</v>
      </c>
      <c r="F271" s="175" t="s">
        <v>186</v>
      </c>
      <c r="H271" s="176">
        <v>1.865</v>
      </c>
      <c r="I271" s="177"/>
      <c r="L271" s="173"/>
      <c r="M271" s="178"/>
      <c r="T271" s="179"/>
      <c r="AT271" s="174" t="s">
        <v>167</v>
      </c>
      <c r="AU271" s="174" t="s">
        <v>89</v>
      </c>
      <c r="AV271" s="14" t="s">
        <v>165</v>
      </c>
      <c r="AW271" s="14" t="s">
        <v>31</v>
      </c>
      <c r="AX271" s="14" t="s">
        <v>83</v>
      </c>
      <c r="AY271" s="174" t="s">
        <v>159</v>
      </c>
    </row>
    <row r="272" spans="2:65" s="1" customFormat="1" ht="16.5" customHeight="1" x14ac:dyDescent="0.2">
      <c r="B272" s="144"/>
      <c r="C272" s="145" t="s">
        <v>333</v>
      </c>
      <c r="D272" s="145" t="s">
        <v>161</v>
      </c>
      <c r="E272" s="146" t="s">
        <v>334</v>
      </c>
      <c r="F272" s="147" t="s">
        <v>335</v>
      </c>
      <c r="G272" s="148" t="s">
        <v>164</v>
      </c>
      <c r="H272" s="149">
        <v>10.362</v>
      </c>
      <c r="I272" s="150"/>
      <c r="J272" s="151">
        <f>ROUND(I272*H272,2)</f>
        <v>0</v>
      </c>
      <c r="K272" s="152"/>
      <c r="L272" s="31"/>
      <c r="M272" s="153" t="s">
        <v>1</v>
      </c>
      <c r="N272" s="154" t="s">
        <v>42</v>
      </c>
      <c r="P272" s="155">
        <f>O272*H272</f>
        <v>0</v>
      </c>
      <c r="Q272" s="155">
        <v>8.8907139999999996E-2</v>
      </c>
      <c r="R272" s="155">
        <f>Q272*H272</f>
        <v>0.92125578467999991</v>
      </c>
      <c r="S272" s="155">
        <v>0</v>
      </c>
      <c r="T272" s="156">
        <f>S272*H272</f>
        <v>0</v>
      </c>
      <c r="AR272" s="157" t="s">
        <v>165</v>
      </c>
      <c r="AT272" s="157" t="s">
        <v>161</v>
      </c>
      <c r="AU272" s="157" t="s">
        <v>89</v>
      </c>
      <c r="AY272" s="16" t="s">
        <v>159</v>
      </c>
      <c r="BE272" s="158">
        <f>IF(N272="základná",J272,0)</f>
        <v>0</v>
      </c>
      <c r="BF272" s="158">
        <f>IF(N272="znížená",J272,0)</f>
        <v>0</v>
      </c>
      <c r="BG272" s="158">
        <f>IF(N272="zákl. prenesená",J272,0)</f>
        <v>0</v>
      </c>
      <c r="BH272" s="158">
        <f>IF(N272="zníž. prenesená",J272,0)</f>
        <v>0</v>
      </c>
      <c r="BI272" s="158">
        <f>IF(N272="nulová",J272,0)</f>
        <v>0</v>
      </c>
      <c r="BJ272" s="16" t="s">
        <v>89</v>
      </c>
      <c r="BK272" s="158">
        <f>ROUND(I272*H272,2)</f>
        <v>0</v>
      </c>
      <c r="BL272" s="16" t="s">
        <v>165</v>
      </c>
      <c r="BM272" s="157" t="s">
        <v>336</v>
      </c>
    </row>
    <row r="273" spans="2:65" s="12" customFormat="1" x14ac:dyDescent="0.2">
      <c r="B273" s="159"/>
      <c r="D273" s="160" t="s">
        <v>167</v>
      </c>
      <c r="E273" s="161" t="s">
        <v>1</v>
      </c>
      <c r="F273" s="162" t="s">
        <v>247</v>
      </c>
      <c r="H273" s="161" t="s">
        <v>1</v>
      </c>
      <c r="I273" s="163"/>
      <c r="L273" s="159"/>
      <c r="M273" s="164"/>
      <c r="T273" s="165"/>
      <c r="AT273" s="161" t="s">
        <v>167</v>
      </c>
      <c r="AU273" s="161" t="s">
        <v>89</v>
      </c>
      <c r="AV273" s="12" t="s">
        <v>83</v>
      </c>
      <c r="AW273" s="12" t="s">
        <v>31</v>
      </c>
      <c r="AX273" s="12" t="s">
        <v>76</v>
      </c>
      <c r="AY273" s="161" t="s">
        <v>159</v>
      </c>
    </row>
    <row r="274" spans="2:65" s="12" customFormat="1" x14ac:dyDescent="0.2">
      <c r="B274" s="159"/>
      <c r="D274" s="160" t="s">
        <v>167</v>
      </c>
      <c r="E274" s="161" t="s">
        <v>1</v>
      </c>
      <c r="F274" s="162" t="s">
        <v>178</v>
      </c>
      <c r="H274" s="161" t="s">
        <v>1</v>
      </c>
      <c r="I274" s="163"/>
      <c r="L274" s="159"/>
      <c r="M274" s="164"/>
      <c r="T274" s="165"/>
      <c r="AT274" s="161" t="s">
        <v>167</v>
      </c>
      <c r="AU274" s="161" t="s">
        <v>89</v>
      </c>
      <c r="AV274" s="12" t="s">
        <v>83</v>
      </c>
      <c r="AW274" s="12" t="s">
        <v>31</v>
      </c>
      <c r="AX274" s="12" t="s">
        <v>76</v>
      </c>
      <c r="AY274" s="161" t="s">
        <v>159</v>
      </c>
    </row>
    <row r="275" spans="2:65" s="13" customFormat="1" x14ac:dyDescent="0.2">
      <c r="B275" s="166"/>
      <c r="D275" s="160" t="s">
        <v>167</v>
      </c>
      <c r="E275" s="167" t="s">
        <v>1</v>
      </c>
      <c r="F275" s="168" t="s">
        <v>337</v>
      </c>
      <c r="H275" s="169">
        <v>7.2869999999999999</v>
      </c>
      <c r="I275" s="170"/>
      <c r="L275" s="166"/>
      <c r="M275" s="171"/>
      <c r="T275" s="172"/>
      <c r="AT275" s="167" t="s">
        <v>167</v>
      </c>
      <c r="AU275" s="167" t="s">
        <v>89</v>
      </c>
      <c r="AV275" s="13" t="s">
        <v>89</v>
      </c>
      <c r="AW275" s="13" t="s">
        <v>31</v>
      </c>
      <c r="AX275" s="13" t="s">
        <v>76</v>
      </c>
      <c r="AY275" s="167" t="s">
        <v>159</v>
      </c>
    </row>
    <row r="276" spans="2:65" s="13" customFormat="1" x14ac:dyDescent="0.2">
      <c r="B276" s="166"/>
      <c r="D276" s="160" t="s">
        <v>167</v>
      </c>
      <c r="E276" s="167" t="s">
        <v>1</v>
      </c>
      <c r="F276" s="168" t="s">
        <v>338</v>
      </c>
      <c r="H276" s="169">
        <v>2.0350000000000001</v>
      </c>
      <c r="I276" s="170"/>
      <c r="L276" s="166"/>
      <c r="M276" s="171"/>
      <c r="T276" s="172"/>
      <c r="AT276" s="167" t="s">
        <v>167</v>
      </c>
      <c r="AU276" s="167" t="s">
        <v>89</v>
      </c>
      <c r="AV276" s="13" t="s">
        <v>89</v>
      </c>
      <c r="AW276" s="13" t="s">
        <v>31</v>
      </c>
      <c r="AX276" s="13" t="s">
        <v>76</v>
      </c>
      <c r="AY276" s="167" t="s">
        <v>159</v>
      </c>
    </row>
    <row r="277" spans="2:65" s="13" customFormat="1" x14ac:dyDescent="0.2">
      <c r="B277" s="166"/>
      <c r="D277" s="160" t="s">
        <v>167</v>
      </c>
      <c r="E277" s="167" t="s">
        <v>1</v>
      </c>
      <c r="F277" s="168" t="s">
        <v>339</v>
      </c>
      <c r="H277" s="169">
        <v>0.48</v>
      </c>
      <c r="I277" s="170"/>
      <c r="L277" s="166"/>
      <c r="M277" s="171"/>
      <c r="T277" s="172"/>
      <c r="AT277" s="167" t="s">
        <v>167</v>
      </c>
      <c r="AU277" s="167" t="s">
        <v>89</v>
      </c>
      <c r="AV277" s="13" t="s">
        <v>89</v>
      </c>
      <c r="AW277" s="13" t="s">
        <v>31</v>
      </c>
      <c r="AX277" s="13" t="s">
        <v>76</v>
      </c>
      <c r="AY277" s="167" t="s">
        <v>159</v>
      </c>
    </row>
    <row r="278" spans="2:65" s="13" customFormat="1" x14ac:dyDescent="0.2">
      <c r="B278" s="166"/>
      <c r="D278" s="160" t="s">
        <v>167</v>
      </c>
      <c r="E278" s="167" t="s">
        <v>1</v>
      </c>
      <c r="F278" s="168" t="s">
        <v>340</v>
      </c>
      <c r="H278" s="169">
        <v>0.56000000000000005</v>
      </c>
      <c r="I278" s="170"/>
      <c r="L278" s="166"/>
      <c r="M278" s="171"/>
      <c r="T278" s="172"/>
      <c r="AT278" s="167" t="s">
        <v>167</v>
      </c>
      <c r="AU278" s="167" t="s">
        <v>89</v>
      </c>
      <c r="AV278" s="13" t="s">
        <v>89</v>
      </c>
      <c r="AW278" s="13" t="s">
        <v>31</v>
      </c>
      <c r="AX278" s="13" t="s">
        <v>76</v>
      </c>
      <c r="AY278" s="167" t="s">
        <v>159</v>
      </c>
    </row>
    <row r="279" spans="2:65" s="14" customFormat="1" x14ac:dyDescent="0.2">
      <c r="B279" s="173"/>
      <c r="D279" s="160" t="s">
        <v>167</v>
      </c>
      <c r="E279" s="174" t="s">
        <v>1</v>
      </c>
      <c r="F279" s="175" t="s">
        <v>186</v>
      </c>
      <c r="H279" s="176">
        <v>10.362</v>
      </c>
      <c r="I279" s="177"/>
      <c r="L279" s="173"/>
      <c r="M279" s="178"/>
      <c r="T279" s="179"/>
      <c r="AT279" s="174" t="s">
        <v>167</v>
      </c>
      <c r="AU279" s="174" t="s">
        <v>89</v>
      </c>
      <c r="AV279" s="14" t="s">
        <v>165</v>
      </c>
      <c r="AW279" s="14" t="s">
        <v>31</v>
      </c>
      <c r="AX279" s="14" t="s">
        <v>83</v>
      </c>
      <c r="AY279" s="174" t="s">
        <v>159</v>
      </c>
    </row>
    <row r="280" spans="2:65" s="1" customFormat="1" ht="16.5" customHeight="1" x14ac:dyDescent="0.2">
      <c r="B280" s="144"/>
      <c r="C280" s="145" t="s">
        <v>341</v>
      </c>
      <c r="D280" s="145" t="s">
        <v>161</v>
      </c>
      <c r="E280" s="146" t="s">
        <v>342</v>
      </c>
      <c r="F280" s="147" t="s">
        <v>343</v>
      </c>
      <c r="G280" s="148" t="s">
        <v>164</v>
      </c>
      <c r="H280" s="149">
        <v>10.362</v>
      </c>
      <c r="I280" s="150"/>
      <c r="J280" s="151">
        <f>ROUND(I280*H280,2)</f>
        <v>0</v>
      </c>
      <c r="K280" s="152"/>
      <c r="L280" s="31"/>
      <c r="M280" s="153" t="s">
        <v>1</v>
      </c>
      <c r="N280" s="154" t="s">
        <v>42</v>
      </c>
      <c r="P280" s="155">
        <f>O280*H280</f>
        <v>0</v>
      </c>
      <c r="Q280" s="155">
        <v>0</v>
      </c>
      <c r="R280" s="155">
        <f>Q280*H280</f>
        <v>0</v>
      </c>
      <c r="S280" s="155">
        <v>0</v>
      </c>
      <c r="T280" s="156">
        <f>S280*H280</f>
        <v>0</v>
      </c>
      <c r="AR280" s="157" t="s">
        <v>165</v>
      </c>
      <c r="AT280" s="157" t="s">
        <v>161</v>
      </c>
      <c r="AU280" s="157" t="s">
        <v>89</v>
      </c>
      <c r="AY280" s="16" t="s">
        <v>159</v>
      </c>
      <c r="BE280" s="158">
        <f>IF(N280="základná",J280,0)</f>
        <v>0</v>
      </c>
      <c r="BF280" s="158">
        <f>IF(N280="znížená",J280,0)</f>
        <v>0</v>
      </c>
      <c r="BG280" s="158">
        <f>IF(N280="zákl. prenesená",J280,0)</f>
        <v>0</v>
      </c>
      <c r="BH280" s="158">
        <f>IF(N280="zníž. prenesená",J280,0)</f>
        <v>0</v>
      </c>
      <c r="BI280" s="158">
        <f>IF(N280="nulová",J280,0)</f>
        <v>0</v>
      </c>
      <c r="BJ280" s="16" t="s">
        <v>89</v>
      </c>
      <c r="BK280" s="158">
        <f>ROUND(I280*H280,2)</f>
        <v>0</v>
      </c>
      <c r="BL280" s="16" t="s">
        <v>165</v>
      </c>
      <c r="BM280" s="157" t="s">
        <v>344</v>
      </c>
    </row>
    <row r="281" spans="2:65" s="11" customFormat="1" ht="22.75" customHeight="1" x14ac:dyDescent="0.25">
      <c r="B281" s="133"/>
      <c r="D281" s="134" t="s">
        <v>75</v>
      </c>
      <c r="E281" s="142" t="s">
        <v>191</v>
      </c>
      <c r="F281" s="142" t="s">
        <v>345</v>
      </c>
      <c r="I281" s="136"/>
      <c r="J281" s="143">
        <f>BK281</f>
        <v>0</v>
      </c>
      <c r="L281" s="133"/>
      <c r="M281" s="137"/>
      <c r="P281" s="138">
        <f>SUM(P282:P292)</f>
        <v>0</v>
      </c>
      <c r="R281" s="138">
        <f>SUM(R282:R292)</f>
        <v>500.60263580000003</v>
      </c>
      <c r="T281" s="139">
        <f>SUM(T282:T292)</f>
        <v>0</v>
      </c>
      <c r="AR281" s="134" t="s">
        <v>83</v>
      </c>
      <c r="AT281" s="140" t="s">
        <v>75</v>
      </c>
      <c r="AU281" s="140" t="s">
        <v>83</v>
      </c>
      <c r="AY281" s="134" t="s">
        <v>159</v>
      </c>
      <c r="BK281" s="141">
        <f>SUM(BK282:BK292)</f>
        <v>0</v>
      </c>
    </row>
    <row r="282" spans="2:65" s="1" customFormat="1" ht="33" customHeight="1" x14ac:dyDescent="0.2">
      <c r="B282" s="144"/>
      <c r="C282" s="145" t="s">
        <v>346</v>
      </c>
      <c r="D282" s="145" t="s">
        <v>161</v>
      </c>
      <c r="E282" s="146" t="s">
        <v>347</v>
      </c>
      <c r="F282" s="147" t="s">
        <v>348</v>
      </c>
      <c r="G282" s="148" t="s">
        <v>164</v>
      </c>
      <c r="H282" s="149">
        <v>570.78</v>
      </c>
      <c r="I282" s="150"/>
      <c r="J282" s="151">
        <f>ROUND(I282*H282,2)</f>
        <v>0</v>
      </c>
      <c r="K282" s="152"/>
      <c r="L282" s="31"/>
      <c r="M282" s="153" t="s">
        <v>1</v>
      </c>
      <c r="N282" s="154" t="s">
        <v>42</v>
      </c>
      <c r="P282" s="155">
        <f>O282*H282</f>
        <v>0</v>
      </c>
      <c r="Q282" s="155">
        <v>0.2024</v>
      </c>
      <c r="R282" s="155">
        <f>Q282*H282</f>
        <v>115.52587199999999</v>
      </c>
      <c r="S282" s="155">
        <v>0</v>
      </c>
      <c r="T282" s="156">
        <f>S282*H282</f>
        <v>0</v>
      </c>
      <c r="AR282" s="157" t="s">
        <v>165</v>
      </c>
      <c r="AT282" s="157" t="s">
        <v>161</v>
      </c>
      <c r="AU282" s="157" t="s">
        <v>89</v>
      </c>
      <c r="AY282" s="16" t="s">
        <v>159</v>
      </c>
      <c r="BE282" s="158">
        <f>IF(N282="základná",J282,0)</f>
        <v>0</v>
      </c>
      <c r="BF282" s="158">
        <f>IF(N282="znížená",J282,0)</f>
        <v>0</v>
      </c>
      <c r="BG282" s="158">
        <f>IF(N282="zákl. prenesená",J282,0)</f>
        <v>0</v>
      </c>
      <c r="BH282" s="158">
        <f>IF(N282="zníž. prenesená",J282,0)</f>
        <v>0</v>
      </c>
      <c r="BI282" s="158">
        <f>IF(N282="nulová",J282,0)</f>
        <v>0</v>
      </c>
      <c r="BJ282" s="16" t="s">
        <v>89</v>
      </c>
      <c r="BK282" s="158">
        <f>ROUND(I282*H282,2)</f>
        <v>0</v>
      </c>
      <c r="BL282" s="16" t="s">
        <v>165</v>
      </c>
      <c r="BM282" s="157" t="s">
        <v>349</v>
      </c>
    </row>
    <row r="283" spans="2:65" s="12" customFormat="1" x14ac:dyDescent="0.2">
      <c r="B283" s="159"/>
      <c r="D283" s="160" t="s">
        <v>167</v>
      </c>
      <c r="E283" s="161" t="s">
        <v>1</v>
      </c>
      <c r="F283" s="162" t="s">
        <v>232</v>
      </c>
      <c r="H283" s="161" t="s">
        <v>1</v>
      </c>
      <c r="I283" s="163"/>
      <c r="L283" s="159"/>
      <c r="M283" s="164"/>
      <c r="T283" s="165"/>
      <c r="AT283" s="161" t="s">
        <v>167</v>
      </c>
      <c r="AU283" s="161" t="s">
        <v>89</v>
      </c>
      <c r="AV283" s="12" t="s">
        <v>83</v>
      </c>
      <c r="AW283" s="12" t="s">
        <v>31</v>
      </c>
      <c r="AX283" s="12" t="s">
        <v>76</v>
      </c>
      <c r="AY283" s="161" t="s">
        <v>159</v>
      </c>
    </row>
    <row r="284" spans="2:65" s="13" customFormat="1" ht="20" x14ac:dyDescent="0.2">
      <c r="B284" s="166"/>
      <c r="D284" s="160" t="s">
        <v>167</v>
      </c>
      <c r="E284" s="167" t="s">
        <v>1</v>
      </c>
      <c r="F284" s="168" t="s">
        <v>233</v>
      </c>
      <c r="H284" s="169">
        <v>570.78</v>
      </c>
      <c r="I284" s="170"/>
      <c r="L284" s="166"/>
      <c r="M284" s="171"/>
      <c r="T284" s="172"/>
      <c r="AT284" s="167" t="s">
        <v>167</v>
      </c>
      <c r="AU284" s="167" t="s">
        <v>89</v>
      </c>
      <c r="AV284" s="13" t="s">
        <v>89</v>
      </c>
      <c r="AW284" s="13" t="s">
        <v>31</v>
      </c>
      <c r="AX284" s="13" t="s">
        <v>83</v>
      </c>
      <c r="AY284" s="167" t="s">
        <v>159</v>
      </c>
    </row>
    <row r="285" spans="2:65" s="1" customFormat="1" ht="33" customHeight="1" x14ac:dyDescent="0.2">
      <c r="B285" s="144"/>
      <c r="C285" s="145" t="s">
        <v>350</v>
      </c>
      <c r="D285" s="145" t="s">
        <v>161</v>
      </c>
      <c r="E285" s="146" t="s">
        <v>351</v>
      </c>
      <c r="F285" s="147" t="s">
        <v>352</v>
      </c>
      <c r="G285" s="148" t="s">
        <v>164</v>
      </c>
      <c r="H285" s="149">
        <v>570.78</v>
      </c>
      <c r="I285" s="150"/>
      <c r="J285" s="151">
        <f>ROUND(I285*H285,2)</f>
        <v>0</v>
      </c>
      <c r="K285" s="152"/>
      <c r="L285" s="31"/>
      <c r="M285" s="153" t="s">
        <v>1</v>
      </c>
      <c r="N285" s="154" t="s">
        <v>42</v>
      </c>
      <c r="P285" s="155">
        <f>O285*H285</f>
        <v>0</v>
      </c>
      <c r="Q285" s="155">
        <v>0.40481</v>
      </c>
      <c r="R285" s="155">
        <f>Q285*H285</f>
        <v>231.0574518</v>
      </c>
      <c r="S285" s="155">
        <v>0</v>
      </c>
      <c r="T285" s="156">
        <f>S285*H285</f>
        <v>0</v>
      </c>
      <c r="AR285" s="157" t="s">
        <v>165</v>
      </c>
      <c r="AT285" s="157" t="s">
        <v>161</v>
      </c>
      <c r="AU285" s="157" t="s">
        <v>89</v>
      </c>
      <c r="AY285" s="16" t="s">
        <v>159</v>
      </c>
      <c r="BE285" s="158">
        <f>IF(N285="základná",J285,0)</f>
        <v>0</v>
      </c>
      <c r="BF285" s="158">
        <f>IF(N285="znížená",J285,0)</f>
        <v>0</v>
      </c>
      <c r="BG285" s="158">
        <f>IF(N285="zákl. prenesená",J285,0)</f>
        <v>0</v>
      </c>
      <c r="BH285" s="158">
        <f>IF(N285="zníž. prenesená",J285,0)</f>
        <v>0</v>
      </c>
      <c r="BI285" s="158">
        <f>IF(N285="nulová",J285,0)</f>
        <v>0</v>
      </c>
      <c r="BJ285" s="16" t="s">
        <v>89</v>
      </c>
      <c r="BK285" s="158">
        <f>ROUND(I285*H285,2)</f>
        <v>0</v>
      </c>
      <c r="BL285" s="16" t="s">
        <v>165</v>
      </c>
      <c r="BM285" s="157" t="s">
        <v>353</v>
      </c>
    </row>
    <row r="286" spans="2:65" s="12" customFormat="1" x14ac:dyDescent="0.2">
      <c r="B286" s="159"/>
      <c r="D286" s="160" t="s">
        <v>167</v>
      </c>
      <c r="E286" s="161" t="s">
        <v>1</v>
      </c>
      <c r="F286" s="162" t="s">
        <v>232</v>
      </c>
      <c r="H286" s="161" t="s">
        <v>1</v>
      </c>
      <c r="I286" s="163"/>
      <c r="L286" s="159"/>
      <c r="M286" s="164"/>
      <c r="T286" s="165"/>
      <c r="AT286" s="161" t="s">
        <v>167</v>
      </c>
      <c r="AU286" s="161" t="s">
        <v>89</v>
      </c>
      <c r="AV286" s="12" t="s">
        <v>83</v>
      </c>
      <c r="AW286" s="12" t="s">
        <v>31</v>
      </c>
      <c r="AX286" s="12" t="s">
        <v>76</v>
      </c>
      <c r="AY286" s="161" t="s">
        <v>159</v>
      </c>
    </row>
    <row r="287" spans="2:65" s="13" customFormat="1" ht="20" x14ac:dyDescent="0.2">
      <c r="B287" s="166"/>
      <c r="D287" s="160" t="s">
        <v>167</v>
      </c>
      <c r="E287" s="167" t="s">
        <v>1</v>
      </c>
      <c r="F287" s="168" t="s">
        <v>233</v>
      </c>
      <c r="H287" s="169">
        <v>570.78</v>
      </c>
      <c r="I287" s="170"/>
      <c r="L287" s="166"/>
      <c r="M287" s="171"/>
      <c r="T287" s="172"/>
      <c r="AT287" s="167" t="s">
        <v>167</v>
      </c>
      <c r="AU287" s="167" t="s">
        <v>89</v>
      </c>
      <c r="AV287" s="13" t="s">
        <v>89</v>
      </c>
      <c r="AW287" s="13" t="s">
        <v>31</v>
      </c>
      <c r="AX287" s="13" t="s">
        <v>83</v>
      </c>
      <c r="AY287" s="167" t="s">
        <v>159</v>
      </c>
    </row>
    <row r="288" spans="2:65" s="1" customFormat="1" ht="33" customHeight="1" x14ac:dyDescent="0.2">
      <c r="B288" s="144"/>
      <c r="C288" s="145" t="s">
        <v>354</v>
      </c>
      <c r="D288" s="145" t="s">
        <v>161</v>
      </c>
      <c r="E288" s="146" t="s">
        <v>355</v>
      </c>
      <c r="F288" s="147" t="s">
        <v>356</v>
      </c>
      <c r="G288" s="148" t="s">
        <v>164</v>
      </c>
      <c r="H288" s="149">
        <v>570.78</v>
      </c>
      <c r="I288" s="150"/>
      <c r="J288" s="151">
        <f>ROUND(I288*H288,2)</f>
        <v>0</v>
      </c>
      <c r="K288" s="152"/>
      <c r="L288" s="31"/>
      <c r="M288" s="153" t="s">
        <v>1</v>
      </c>
      <c r="N288" s="154" t="s">
        <v>42</v>
      </c>
      <c r="P288" s="155">
        <f>O288*H288</f>
        <v>0</v>
      </c>
      <c r="Q288" s="155">
        <v>8.4000000000000005E-2</v>
      </c>
      <c r="R288" s="155">
        <f>Q288*H288</f>
        <v>47.945520000000002</v>
      </c>
      <c r="S288" s="155">
        <v>0</v>
      </c>
      <c r="T288" s="156">
        <f>S288*H288</f>
        <v>0</v>
      </c>
      <c r="AR288" s="157" t="s">
        <v>165</v>
      </c>
      <c r="AT288" s="157" t="s">
        <v>161</v>
      </c>
      <c r="AU288" s="157" t="s">
        <v>89</v>
      </c>
      <c r="AY288" s="16" t="s">
        <v>159</v>
      </c>
      <c r="BE288" s="158">
        <f>IF(N288="základná",J288,0)</f>
        <v>0</v>
      </c>
      <c r="BF288" s="158">
        <f>IF(N288="znížená",J288,0)</f>
        <v>0</v>
      </c>
      <c r="BG288" s="158">
        <f>IF(N288="zákl. prenesená",J288,0)</f>
        <v>0</v>
      </c>
      <c r="BH288" s="158">
        <f>IF(N288="zníž. prenesená",J288,0)</f>
        <v>0</v>
      </c>
      <c r="BI288" s="158">
        <f>IF(N288="nulová",J288,0)</f>
        <v>0</v>
      </c>
      <c r="BJ288" s="16" t="s">
        <v>89</v>
      </c>
      <c r="BK288" s="158">
        <f>ROUND(I288*H288,2)</f>
        <v>0</v>
      </c>
      <c r="BL288" s="16" t="s">
        <v>165</v>
      </c>
      <c r="BM288" s="157" t="s">
        <v>357</v>
      </c>
    </row>
    <row r="289" spans="2:65" s="12" customFormat="1" x14ac:dyDescent="0.2">
      <c r="B289" s="159"/>
      <c r="D289" s="160" t="s">
        <v>167</v>
      </c>
      <c r="E289" s="161" t="s">
        <v>1</v>
      </c>
      <c r="F289" s="162" t="s">
        <v>232</v>
      </c>
      <c r="H289" s="161" t="s">
        <v>1</v>
      </c>
      <c r="I289" s="163"/>
      <c r="L289" s="159"/>
      <c r="M289" s="164"/>
      <c r="T289" s="165"/>
      <c r="AT289" s="161" t="s">
        <v>167</v>
      </c>
      <c r="AU289" s="161" t="s">
        <v>89</v>
      </c>
      <c r="AV289" s="12" t="s">
        <v>83</v>
      </c>
      <c r="AW289" s="12" t="s">
        <v>31</v>
      </c>
      <c r="AX289" s="12" t="s">
        <v>76</v>
      </c>
      <c r="AY289" s="161" t="s">
        <v>159</v>
      </c>
    </row>
    <row r="290" spans="2:65" s="13" customFormat="1" ht="20" x14ac:dyDescent="0.2">
      <c r="B290" s="166"/>
      <c r="D290" s="160" t="s">
        <v>167</v>
      </c>
      <c r="E290" s="167" t="s">
        <v>1</v>
      </c>
      <c r="F290" s="168" t="s">
        <v>233</v>
      </c>
      <c r="H290" s="169">
        <v>570.78</v>
      </c>
      <c r="I290" s="170"/>
      <c r="L290" s="166"/>
      <c r="M290" s="171"/>
      <c r="T290" s="172"/>
      <c r="AT290" s="167" t="s">
        <v>167</v>
      </c>
      <c r="AU290" s="167" t="s">
        <v>89</v>
      </c>
      <c r="AV290" s="13" t="s">
        <v>89</v>
      </c>
      <c r="AW290" s="13" t="s">
        <v>31</v>
      </c>
      <c r="AX290" s="13" t="s">
        <v>83</v>
      </c>
      <c r="AY290" s="167" t="s">
        <v>159</v>
      </c>
    </row>
    <row r="291" spans="2:65" s="1" customFormat="1" ht="24.25" customHeight="1" x14ac:dyDescent="0.2">
      <c r="B291" s="144"/>
      <c r="C291" s="180" t="s">
        <v>358</v>
      </c>
      <c r="D291" s="180" t="s">
        <v>359</v>
      </c>
      <c r="E291" s="181" t="s">
        <v>360</v>
      </c>
      <c r="F291" s="182" t="s">
        <v>361</v>
      </c>
      <c r="G291" s="183" t="s">
        <v>164</v>
      </c>
      <c r="H291" s="184">
        <v>576.48800000000006</v>
      </c>
      <c r="I291" s="185"/>
      <c r="J291" s="186">
        <f>ROUND(I291*H291,2)</f>
        <v>0</v>
      </c>
      <c r="K291" s="187"/>
      <c r="L291" s="188"/>
      <c r="M291" s="189" t="s">
        <v>1</v>
      </c>
      <c r="N291" s="190" t="s">
        <v>42</v>
      </c>
      <c r="P291" s="155">
        <f>O291*H291</f>
        <v>0</v>
      </c>
      <c r="Q291" s="155">
        <v>0.184</v>
      </c>
      <c r="R291" s="155">
        <f>Q291*H291</f>
        <v>106.07379200000001</v>
      </c>
      <c r="S291" s="155">
        <v>0</v>
      </c>
      <c r="T291" s="156">
        <f>S291*H291</f>
        <v>0</v>
      </c>
      <c r="AR291" s="157" t="s">
        <v>207</v>
      </c>
      <c r="AT291" s="157" t="s">
        <v>359</v>
      </c>
      <c r="AU291" s="157" t="s">
        <v>89</v>
      </c>
      <c r="AY291" s="16" t="s">
        <v>159</v>
      </c>
      <c r="BE291" s="158">
        <f>IF(N291="základná",J291,0)</f>
        <v>0</v>
      </c>
      <c r="BF291" s="158">
        <f>IF(N291="znížená",J291,0)</f>
        <v>0</v>
      </c>
      <c r="BG291" s="158">
        <f>IF(N291="zákl. prenesená",J291,0)</f>
        <v>0</v>
      </c>
      <c r="BH291" s="158">
        <f>IF(N291="zníž. prenesená",J291,0)</f>
        <v>0</v>
      </c>
      <c r="BI291" s="158">
        <f>IF(N291="nulová",J291,0)</f>
        <v>0</v>
      </c>
      <c r="BJ291" s="16" t="s">
        <v>89</v>
      </c>
      <c r="BK291" s="158">
        <f>ROUND(I291*H291,2)</f>
        <v>0</v>
      </c>
      <c r="BL291" s="16" t="s">
        <v>165</v>
      </c>
      <c r="BM291" s="157" t="s">
        <v>362</v>
      </c>
    </row>
    <row r="292" spans="2:65" s="13" customFormat="1" x14ac:dyDescent="0.2">
      <c r="B292" s="166"/>
      <c r="D292" s="160" t="s">
        <v>167</v>
      </c>
      <c r="F292" s="168" t="s">
        <v>363</v>
      </c>
      <c r="H292" s="169">
        <v>576.48800000000006</v>
      </c>
      <c r="I292" s="170"/>
      <c r="L292" s="166"/>
      <c r="M292" s="171"/>
      <c r="T292" s="172"/>
      <c r="AT292" s="167" t="s">
        <v>167</v>
      </c>
      <c r="AU292" s="167" t="s">
        <v>89</v>
      </c>
      <c r="AV292" s="13" t="s">
        <v>89</v>
      </c>
      <c r="AW292" s="13" t="s">
        <v>3</v>
      </c>
      <c r="AX292" s="13" t="s">
        <v>83</v>
      </c>
      <c r="AY292" s="167" t="s">
        <v>159</v>
      </c>
    </row>
    <row r="293" spans="2:65" s="11" customFormat="1" ht="22.75" customHeight="1" x14ac:dyDescent="0.25">
      <c r="B293" s="133"/>
      <c r="D293" s="134" t="s">
        <v>75</v>
      </c>
      <c r="E293" s="142" t="s">
        <v>207</v>
      </c>
      <c r="F293" s="142" t="s">
        <v>364</v>
      </c>
      <c r="I293" s="136"/>
      <c r="J293" s="143">
        <f>BK293</f>
        <v>0</v>
      </c>
      <c r="L293" s="133"/>
      <c r="M293" s="137"/>
      <c r="P293" s="138">
        <f>SUM(P294:P295)</f>
        <v>0</v>
      </c>
      <c r="R293" s="138">
        <f>SUM(R294:R295)</f>
        <v>2.3519999999999999E-2</v>
      </c>
      <c r="T293" s="139">
        <f>SUM(T294:T295)</f>
        <v>0</v>
      </c>
      <c r="AR293" s="134" t="s">
        <v>83</v>
      </c>
      <c r="AT293" s="140" t="s">
        <v>75</v>
      </c>
      <c r="AU293" s="140" t="s">
        <v>83</v>
      </c>
      <c r="AY293" s="134" t="s">
        <v>159</v>
      </c>
      <c r="BK293" s="141">
        <f>SUM(BK294:BK295)</f>
        <v>0</v>
      </c>
    </row>
    <row r="294" spans="2:65" s="1" customFormat="1" ht="16.5" customHeight="1" x14ac:dyDescent="0.2">
      <c r="B294" s="144"/>
      <c r="C294" s="145" t="s">
        <v>365</v>
      </c>
      <c r="D294" s="145" t="s">
        <v>161</v>
      </c>
      <c r="E294" s="146" t="s">
        <v>366</v>
      </c>
      <c r="F294" s="147" t="s">
        <v>367</v>
      </c>
      <c r="G294" s="148" t="s">
        <v>368</v>
      </c>
      <c r="H294" s="149">
        <v>1</v>
      </c>
      <c r="I294" s="150"/>
      <c r="J294" s="151">
        <f>ROUND(I294*H294,2)</f>
        <v>0</v>
      </c>
      <c r="K294" s="152"/>
      <c r="L294" s="31"/>
      <c r="M294" s="153" t="s">
        <v>1</v>
      </c>
      <c r="N294" s="154" t="s">
        <v>42</v>
      </c>
      <c r="P294" s="155">
        <f>O294*H294</f>
        <v>0</v>
      </c>
      <c r="Q294" s="155">
        <v>2.0000000000000002E-5</v>
      </c>
      <c r="R294" s="155">
        <f>Q294*H294</f>
        <v>2.0000000000000002E-5</v>
      </c>
      <c r="S294" s="155">
        <v>0</v>
      </c>
      <c r="T294" s="156">
        <f>S294*H294</f>
        <v>0</v>
      </c>
      <c r="AR294" s="157" t="s">
        <v>165</v>
      </c>
      <c r="AT294" s="157" t="s">
        <v>161</v>
      </c>
      <c r="AU294" s="157" t="s">
        <v>89</v>
      </c>
      <c r="AY294" s="16" t="s">
        <v>159</v>
      </c>
      <c r="BE294" s="158">
        <f>IF(N294="základná",J294,0)</f>
        <v>0</v>
      </c>
      <c r="BF294" s="158">
        <f>IF(N294="znížená",J294,0)</f>
        <v>0</v>
      </c>
      <c r="BG294" s="158">
        <f>IF(N294="zákl. prenesená",J294,0)</f>
        <v>0</v>
      </c>
      <c r="BH294" s="158">
        <f>IF(N294="zníž. prenesená",J294,0)</f>
        <v>0</v>
      </c>
      <c r="BI294" s="158">
        <f>IF(N294="nulová",J294,0)</f>
        <v>0</v>
      </c>
      <c r="BJ294" s="16" t="s">
        <v>89</v>
      </c>
      <c r="BK294" s="158">
        <f>ROUND(I294*H294,2)</f>
        <v>0</v>
      </c>
      <c r="BL294" s="16" t="s">
        <v>165</v>
      </c>
      <c r="BM294" s="157" t="s">
        <v>369</v>
      </c>
    </row>
    <row r="295" spans="2:65" s="1" customFormat="1" ht="16.5" customHeight="1" x14ac:dyDescent="0.2">
      <c r="B295" s="144"/>
      <c r="C295" s="180" t="s">
        <v>370</v>
      </c>
      <c r="D295" s="180" t="s">
        <v>359</v>
      </c>
      <c r="E295" s="181" t="s">
        <v>371</v>
      </c>
      <c r="F295" s="182" t="s">
        <v>372</v>
      </c>
      <c r="G295" s="183" t="s">
        <v>368</v>
      </c>
      <c r="H295" s="184">
        <v>1</v>
      </c>
      <c r="I295" s="185"/>
      <c r="J295" s="186">
        <f>ROUND(I295*H295,2)</f>
        <v>0</v>
      </c>
      <c r="K295" s="187"/>
      <c r="L295" s="188"/>
      <c r="M295" s="189" t="s">
        <v>1</v>
      </c>
      <c r="N295" s="190" t="s">
        <v>42</v>
      </c>
      <c r="P295" s="155">
        <f>O295*H295</f>
        <v>0</v>
      </c>
      <c r="Q295" s="155">
        <v>2.35E-2</v>
      </c>
      <c r="R295" s="155">
        <f>Q295*H295</f>
        <v>2.35E-2</v>
      </c>
      <c r="S295" s="155">
        <v>0</v>
      </c>
      <c r="T295" s="156">
        <f>S295*H295</f>
        <v>0</v>
      </c>
      <c r="AR295" s="157" t="s">
        <v>207</v>
      </c>
      <c r="AT295" s="157" t="s">
        <v>359</v>
      </c>
      <c r="AU295" s="157" t="s">
        <v>89</v>
      </c>
      <c r="AY295" s="16" t="s">
        <v>159</v>
      </c>
      <c r="BE295" s="158">
        <f>IF(N295="základná",J295,0)</f>
        <v>0</v>
      </c>
      <c r="BF295" s="158">
        <f>IF(N295="znížená",J295,0)</f>
        <v>0</v>
      </c>
      <c r="BG295" s="158">
        <f>IF(N295="zákl. prenesená",J295,0)</f>
        <v>0</v>
      </c>
      <c r="BH295" s="158">
        <f>IF(N295="zníž. prenesená",J295,0)</f>
        <v>0</v>
      </c>
      <c r="BI295" s="158">
        <f>IF(N295="nulová",J295,0)</f>
        <v>0</v>
      </c>
      <c r="BJ295" s="16" t="s">
        <v>89</v>
      </c>
      <c r="BK295" s="158">
        <f>ROUND(I295*H295,2)</f>
        <v>0</v>
      </c>
      <c r="BL295" s="16" t="s">
        <v>165</v>
      </c>
      <c r="BM295" s="157" t="s">
        <v>373</v>
      </c>
    </row>
    <row r="296" spans="2:65" s="11" customFormat="1" ht="22.75" customHeight="1" x14ac:dyDescent="0.25">
      <c r="B296" s="133"/>
      <c r="D296" s="134" t="s">
        <v>75</v>
      </c>
      <c r="E296" s="142" t="s">
        <v>212</v>
      </c>
      <c r="F296" s="142" t="s">
        <v>374</v>
      </c>
      <c r="I296" s="136"/>
      <c r="J296" s="143">
        <f>BK296</f>
        <v>0</v>
      </c>
      <c r="L296" s="133"/>
      <c r="M296" s="137"/>
      <c r="P296" s="138">
        <f>SUM(P297:P357)</f>
        <v>0</v>
      </c>
      <c r="R296" s="138">
        <f>SUM(R297:R357)</f>
        <v>1.1757604349000004</v>
      </c>
      <c r="T296" s="139">
        <f>SUM(T297:T357)</f>
        <v>22.613</v>
      </c>
      <c r="AR296" s="134" t="s">
        <v>83</v>
      </c>
      <c r="AT296" s="140" t="s">
        <v>75</v>
      </c>
      <c r="AU296" s="140" t="s">
        <v>83</v>
      </c>
      <c r="AY296" s="134" t="s">
        <v>159</v>
      </c>
      <c r="BK296" s="141">
        <f>SUM(BK297:BK357)</f>
        <v>0</v>
      </c>
    </row>
    <row r="297" spans="2:65" s="1" customFormat="1" ht="16.5" customHeight="1" x14ac:dyDescent="0.2">
      <c r="B297" s="144"/>
      <c r="C297" s="145" t="s">
        <v>375</v>
      </c>
      <c r="D297" s="145" t="s">
        <v>161</v>
      </c>
      <c r="E297" s="146" t="s">
        <v>376</v>
      </c>
      <c r="F297" s="147" t="s">
        <v>377</v>
      </c>
      <c r="G297" s="148" t="s">
        <v>368</v>
      </c>
      <c r="H297" s="149">
        <v>2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0.22033</v>
      </c>
      <c r="R297" s="155">
        <f>Q297*H297</f>
        <v>0.44066</v>
      </c>
      <c r="S297" s="155">
        <v>0</v>
      </c>
      <c r="T297" s="156">
        <f>S297*H297</f>
        <v>0</v>
      </c>
      <c r="AR297" s="157" t="s">
        <v>165</v>
      </c>
      <c r="AT297" s="157" t="s">
        <v>161</v>
      </c>
      <c r="AU297" s="157" t="s">
        <v>89</v>
      </c>
      <c r="AY297" s="16" t="s">
        <v>159</v>
      </c>
      <c r="BE297" s="158">
        <f>IF(N297="základná",J297,0)</f>
        <v>0</v>
      </c>
      <c r="BF297" s="158">
        <f>IF(N297="znížená",J297,0)</f>
        <v>0</v>
      </c>
      <c r="BG297" s="158">
        <f>IF(N297="zákl. prenesená",J297,0)</f>
        <v>0</v>
      </c>
      <c r="BH297" s="158">
        <f>IF(N297="zníž. prenesená",J297,0)</f>
        <v>0</v>
      </c>
      <c r="BI297" s="158">
        <f>IF(N297="nulová",J297,0)</f>
        <v>0</v>
      </c>
      <c r="BJ297" s="16" t="s">
        <v>89</v>
      </c>
      <c r="BK297" s="158">
        <f>ROUND(I297*H297,2)</f>
        <v>0</v>
      </c>
      <c r="BL297" s="16" t="s">
        <v>165</v>
      </c>
      <c r="BM297" s="157" t="s">
        <v>378</v>
      </c>
    </row>
    <row r="298" spans="2:65" s="13" customFormat="1" x14ac:dyDescent="0.2">
      <c r="B298" s="166"/>
      <c r="D298" s="160" t="s">
        <v>167</v>
      </c>
      <c r="E298" s="167" t="s">
        <v>1</v>
      </c>
      <c r="F298" s="168" t="s">
        <v>379</v>
      </c>
      <c r="H298" s="169">
        <v>2</v>
      </c>
      <c r="I298" s="170"/>
      <c r="L298" s="166"/>
      <c r="M298" s="171"/>
      <c r="T298" s="172"/>
      <c r="AT298" s="167" t="s">
        <v>167</v>
      </c>
      <c r="AU298" s="167" t="s">
        <v>89</v>
      </c>
      <c r="AV298" s="13" t="s">
        <v>89</v>
      </c>
      <c r="AW298" s="13" t="s">
        <v>31</v>
      </c>
      <c r="AX298" s="13" t="s">
        <v>83</v>
      </c>
      <c r="AY298" s="167" t="s">
        <v>159</v>
      </c>
    </row>
    <row r="299" spans="2:65" s="1" customFormat="1" ht="16.5" customHeight="1" x14ac:dyDescent="0.2">
      <c r="B299" s="144"/>
      <c r="C299" s="180" t="s">
        <v>380</v>
      </c>
      <c r="D299" s="180" t="s">
        <v>359</v>
      </c>
      <c r="E299" s="181" t="s">
        <v>381</v>
      </c>
      <c r="F299" s="182" t="s">
        <v>382</v>
      </c>
      <c r="G299" s="183" t="s">
        <v>368</v>
      </c>
      <c r="H299" s="184">
        <v>2</v>
      </c>
      <c r="I299" s="185"/>
      <c r="J299" s="186">
        <f>ROUND(I299*H299,2)</f>
        <v>0</v>
      </c>
      <c r="K299" s="187"/>
      <c r="L299" s="188"/>
      <c r="M299" s="189" t="s">
        <v>1</v>
      </c>
      <c r="N299" s="190" t="s">
        <v>42</v>
      </c>
      <c r="P299" s="155">
        <f>O299*H299</f>
        <v>0</v>
      </c>
      <c r="Q299" s="155">
        <v>1.4500000000000001E-2</v>
      </c>
      <c r="R299" s="155">
        <f>Q299*H299</f>
        <v>2.9000000000000001E-2</v>
      </c>
      <c r="S299" s="155">
        <v>0</v>
      </c>
      <c r="T299" s="156">
        <f>S299*H299</f>
        <v>0</v>
      </c>
      <c r="AR299" s="157" t="s">
        <v>207</v>
      </c>
      <c r="AT299" s="157" t="s">
        <v>359</v>
      </c>
      <c r="AU299" s="157" t="s">
        <v>89</v>
      </c>
      <c r="AY299" s="16" t="s">
        <v>159</v>
      </c>
      <c r="BE299" s="158">
        <f>IF(N299="základná",J299,0)</f>
        <v>0</v>
      </c>
      <c r="BF299" s="158">
        <f>IF(N299="znížená",J299,0)</f>
        <v>0</v>
      </c>
      <c r="BG299" s="158">
        <f>IF(N299="zákl. prenesená",J299,0)</f>
        <v>0</v>
      </c>
      <c r="BH299" s="158">
        <f>IF(N299="zníž. prenesená",J299,0)</f>
        <v>0</v>
      </c>
      <c r="BI299" s="158">
        <f>IF(N299="nulová",J299,0)</f>
        <v>0</v>
      </c>
      <c r="BJ299" s="16" t="s">
        <v>89</v>
      </c>
      <c r="BK299" s="158">
        <f>ROUND(I299*H299,2)</f>
        <v>0</v>
      </c>
      <c r="BL299" s="16" t="s">
        <v>165</v>
      </c>
      <c r="BM299" s="157" t="s">
        <v>383</v>
      </c>
    </row>
    <row r="300" spans="2:65" s="1" customFormat="1" ht="16.5" customHeight="1" x14ac:dyDescent="0.2">
      <c r="B300" s="144"/>
      <c r="C300" s="145" t="s">
        <v>384</v>
      </c>
      <c r="D300" s="145" t="s">
        <v>161</v>
      </c>
      <c r="E300" s="146" t="s">
        <v>385</v>
      </c>
      <c r="F300" s="147" t="s">
        <v>386</v>
      </c>
      <c r="G300" s="148" t="s">
        <v>387</v>
      </c>
      <c r="H300" s="149">
        <v>44.613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2.3E-6</v>
      </c>
      <c r="R300" s="155">
        <f>Q300*H300</f>
        <v>1.026099E-4</v>
      </c>
      <c r="S300" s="155">
        <v>0</v>
      </c>
      <c r="T300" s="156">
        <f>S300*H300</f>
        <v>0</v>
      </c>
      <c r="AR300" s="157" t="s">
        <v>165</v>
      </c>
      <c r="AT300" s="157" t="s">
        <v>161</v>
      </c>
      <c r="AU300" s="157" t="s">
        <v>89</v>
      </c>
      <c r="AY300" s="16" t="s">
        <v>159</v>
      </c>
      <c r="BE300" s="158">
        <f>IF(N300="základná",J300,0)</f>
        <v>0</v>
      </c>
      <c r="BF300" s="158">
        <f>IF(N300="znížená",J300,0)</f>
        <v>0</v>
      </c>
      <c r="BG300" s="158">
        <f>IF(N300="zákl. prenesená",J300,0)</f>
        <v>0</v>
      </c>
      <c r="BH300" s="158">
        <f>IF(N300="zníž. prenesená",J300,0)</f>
        <v>0</v>
      </c>
      <c r="BI300" s="158">
        <f>IF(N300="nulová",J300,0)</f>
        <v>0</v>
      </c>
      <c r="BJ300" s="16" t="s">
        <v>89</v>
      </c>
      <c r="BK300" s="158">
        <f>ROUND(I300*H300,2)</f>
        <v>0</v>
      </c>
      <c r="BL300" s="16" t="s">
        <v>165</v>
      </c>
      <c r="BM300" s="157" t="s">
        <v>388</v>
      </c>
    </row>
    <row r="301" spans="2:65" s="12" customFormat="1" x14ac:dyDescent="0.2">
      <c r="B301" s="159"/>
      <c r="D301" s="160" t="s">
        <v>167</v>
      </c>
      <c r="E301" s="161" t="s">
        <v>1</v>
      </c>
      <c r="F301" s="162" t="s">
        <v>389</v>
      </c>
      <c r="H301" s="161" t="s">
        <v>1</v>
      </c>
      <c r="I301" s="163"/>
      <c r="L301" s="159"/>
      <c r="M301" s="164"/>
      <c r="T301" s="165"/>
      <c r="AT301" s="161" t="s">
        <v>167</v>
      </c>
      <c r="AU301" s="161" t="s">
        <v>89</v>
      </c>
      <c r="AV301" s="12" t="s">
        <v>83</v>
      </c>
      <c r="AW301" s="12" t="s">
        <v>31</v>
      </c>
      <c r="AX301" s="12" t="s">
        <v>76</v>
      </c>
      <c r="AY301" s="161" t="s">
        <v>159</v>
      </c>
    </row>
    <row r="302" spans="2:65" s="13" customFormat="1" x14ac:dyDescent="0.2">
      <c r="B302" s="166"/>
      <c r="D302" s="160" t="s">
        <v>167</v>
      </c>
      <c r="E302" s="167" t="s">
        <v>1</v>
      </c>
      <c r="F302" s="168" t="s">
        <v>390</v>
      </c>
      <c r="H302" s="169">
        <v>44.613</v>
      </c>
      <c r="I302" s="170"/>
      <c r="L302" s="166"/>
      <c r="M302" s="171"/>
      <c r="T302" s="172"/>
      <c r="AT302" s="167" t="s">
        <v>167</v>
      </c>
      <c r="AU302" s="167" t="s">
        <v>89</v>
      </c>
      <c r="AV302" s="13" t="s">
        <v>89</v>
      </c>
      <c r="AW302" s="13" t="s">
        <v>31</v>
      </c>
      <c r="AX302" s="13" t="s">
        <v>83</v>
      </c>
      <c r="AY302" s="167" t="s">
        <v>159</v>
      </c>
    </row>
    <row r="303" spans="2:65" s="1" customFormat="1" ht="16.5" customHeight="1" x14ac:dyDescent="0.2">
      <c r="B303" s="144"/>
      <c r="C303" s="180" t="s">
        <v>391</v>
      </c>
      <c r="D303" s="180" t="s">
        <v>359</v>
      </c>
      <c r="E303" s="181" t="s">
        <v>392</v>
      </c>
      <c r="F303" s="182" t="s">
        <v>393</v>
      </c>
      <c r="G303" s="183" t="s">
        <v>387</v>
      </c>
      <c r="H303" s="184">
        <v>44.613</v>
      </c>
      <c r="I303" s="185"/>
      <c r="J303" s="186">
        <f>ROUND(I303*H303,2)</f>
        <v>0</v>
      </c>
      <c r="K303" s="187"/>
      <c r="L303" s="188"/>
      <c r="M303" s="189" t="s">
        <v>1</v>
      </c>
      <c r="N303" s="190" t="s">
        <v>42</v>
      </c>
      <c r="P303" s="155">
        <f>O303*H303</f>
        <v>0</v>
      </c>
      <c r="Q303" s="155">
        <v>4.0000000000000002E-4</v>
      </c>
      <c r="R303" s="155">
        <f>Q303*H303</f>
        <v>1.7845200000000002E-2</v>
      </c>
      <c r="S303" s="155">
        <v>0</v>
      </c>
      <c r="T303" s="156">
        <f>S303*H303</f>
        <v>0</v>
      </c>
      <c r="AR303" s="157" t="s">
        <v>207</v>
      </c>
      <c r="AT303" s="157" t="s">
        <v>359</v>
      </c>
      <c r="AU303" s="157" t="s">
        <v>89</v>
      </c>
      <c r="AY303" s="16" t="s">
        <v>159</v>
      </c>
      <c r="BE303" s="158">
        <f>IF(N303="základná",J303,0)</f>
        <v>0</v>
      </c>
      <c r="BF303" s="158">
        <f>IF(N303="znížená",J303,0)</f>
        <v>0</v>
      </c>
      <c r="BG303" s="158">
        <f>IF(N303="zákl. prenesená",J303,0)</f>
        <v>0</v>
      </c>
      <c r="BH303" s="158">
        <f>IF(N303="zníž. prenesená",J303,0)</f>
        <v>0</v>
      </c>
      <c r="BI303" s="158">
        <f>IF(N303="nulová",J303,0)</f>
        <v>0</v>
      </c>
      <c r="BJ303" s="16" t="s">
        <v>89</v>
      </c>
      <c r="BK303" s="158">
        <f>ROUND(I303*H303,2)</f>
        <v>0</v>
      </c>
      <c r="BL303" s="16" t="s">
        <v>165</v>
      </c>
      <c r="BM303" s="157" t="s">
        <v>394</v>
      </c>
    </row>
    <row r="304" spans="2:65" s="1" customFormat="1" ht="24.25" customHeight="1" x14ac:dyDescent="0.2">
      <c r="B304" s="144"/>
      <c r="C304" s="145" t="s">
        <v>395</v>
      </c>
      <c r="D304" s="145" t="s">
        <v>161</v>
      </c>
      <c r="E304" s="146" t="s">
        <v>396</v>
      </c>
      <c r="F304" s="147" t="s">
        <v>397</v>
      </c>
      <c r="G304" s="148" t="s">
        <v>368</v>
      </c>
      <c r="H304" s="149">
        <v>1</v>
      </c>
      <c r="I304" s="150"/>
      <c r="J304" s="151">
        <f>ROUND(I304*H304,2)</f>
        <v>0</v>
      </c>
      <c r="K304" s="152"/>
      <c r="L304" s="31"/>
      <c r="M304" s="153" t="s">
        <v>1</v>
      </c>
      <c r="N304" s="154" t="s">
        <v>42</v>
      </c>
      <c r="P304" s="155">
        <f>O304*H304</f>
        <v>0</v>
      </c>
      <c r="Q304" s="155">
        <v>5.3169999999999997E-4</v>
      </c>
      <c r="R304" s="155">
        <f>Q304*H304</f>
        <v>5.3169999999999997E-4</v>
      </c>
      <c r="S304" s="155">
        <v>0</v>
      </c>
      <c r="T304" s="156">
        <f>S304*H304</f>
        <v>0</v>
      </c>
      <c r="AR304" s="157" t="s">
        <v>165</v>
      </c>
      <c r="AT304" s="157" t="s">
        <v>161</v>
      </c>
      <c r="AU304" s="157" t="s">
        <v>89</v>
      </c>
      <c r="AY304" s="16" t="s">
        <v>159</v>
      </c>
      <c r="BE304" s="158">
        <f>IF(N304="základná",J304,0)</f>
        <v>0</v>
      </c>
      <c r="BF304" s="158">
        <f>IF(N304="znížená",J304,0)</f>
        <v>0</v>
      </c>
      <c r="BG304" s="158">
        <f>IF(N304="zákl. prenesená",J304,0)</f>
        <v>0</v>
      </c>
      <c r="BH304" s="158">
        <f>IF(N304="zníž. prenesená",J304,0)</f>
        <v>0</v>
      </c>
      <c r="BI304" s="158">
        <f>IF(N304="nulová",J304,0)</f>
        <v>0</v>
      </c>
      <c r="BJ304" s="16" t="s">
        <v>89</v>
      </c>
      <c r="BK304" s="158">
        <f>ROUND(I304*H304,2)</f>
        <v>0</v>
      </c>
      <c r="BL304" s="16" t="s">
        <v>165</v>
      </c>
      <c r="BM304" s="157" t="s">
        <v>398</v>
      </c>
    </row>
    <row r="305" spans="2:65" s="13" customFormat="1" x14ac:dyDescent="0.2">
      <c r="B305" s="166"/>
      <c r="D305" s="160" t="s">
        <v>167</v>
      </c>
      <c r="E305" s="167" t="s">
        <v>1</v>
      </c>
      <c r="F305" s="168" t="s">
        <v>399</v>
      </c>
      <c r="H305" s="169">
        <v>1</v>
      </c>
      <c r="I305" s="170"/>
      <c r="L305" s="166"/>
      <c r="M305" s="171"/>
      <c r="T305" s="172"/>
      <c r="AT305" s="167" t="s">
        <v>167</v>
      </c>
      <c r="AU305" s="167" t="s">
        <v>89</v>
      </c>
      <c r="AV305" s="13" t="s">
        <v>89</v>
      </c>
      <c r="AW305" s="13" t="s">
        <v>31</v>
      </c>
      <c r="AX305" s="13" t="s">
        <v>83</v>
      </c>
      <c r="AY305" s="167" t="s">
        <v>159</v>
      </c>
    </row>
    <row r="306" spans="2:65" s="1" customFormat="1" ht="24.25" customHeight="1" x14ac:dyDescent="0.2">
      <c r="B306" s="144"/>
      <c r="C306" s="180" t="s">
        <v>400</v>
      </c>
      <c r="D306" s="180" t="s">
        <v>359</v>
      </c>
      <c r="E306" s="181" t="s">
        <v>401</v>
      </c>
      <c r="F306" s="182" t="s">
        <v>402</v>
      </c>
      <c r="G306" s="183" t="s">
        <v>368</v>
      </c>
      <c r="H306" s="184">
        <v>1</v>
      </c>
      <c r="I306" s="185"/>
      <c r="J306" s="186">
        <f>ROUND(I306*H306,2)</f>
        <v>0</v>
      </c>
      <c r="K306" s="187"/>
      <c r="L306" s="188"/>
      <c r="M306" s="189" t="s">
        <v>1</v>
      </c>
      <c r="N306" s="190" t="s">
        <v>42</v>
      </c>
      <c r="P306" s="155">
        <f>O306*H306</f>
        <v>0</v>
      </c>
      <c r="Q306" s="155">
        <v>2.7E-2</v>
      </c>
      <c r="R306" s="155">
        <f>Q306*H306</f>
        <v>2.7E-2</v>
      </c>
      <c r="S306" s="155">
        <v>0</v>
      </c>
      <c r="T306" s="156">
        <f>S306*H306</f>
        <v>0</v>
      </c>
      <c r="AR306" s="157" t="s">
        <v>207</v>
      </c>
      <c r="AT306" s="157" t="s">
        <v>359</v>
      </c>
      <c r="AU306" s="157" t="s">
        <v>89</v>
      </c>
      <c r="AY306" s="16" t="s">
        <v>159</v>
      </c>
      <c r="BE306" s="158">
        <f>IF(N306="základná",J306,0)</f>
        <v>0</v>
      </c>
      <c r="BF306" s="158">
        <f>IF(N306="znížená",J306,0)</f>
        <v>0</v>
      </c>
      <c r="BG306" s="158">
        <f>IF(N306="zákl. prenesená",J306,0)</f>
        <v>0</v>
      </c>
      <c r="BH306" s="158">
        <f>IF(N306="zníž. prenesená",J306,0)</f>
        <v>0</v>
      </c>
      <c r="BI306" s="158">
        <f>IF(N306="nulová",J306,0)</f>
        <v>0</v>
      </c>
      <c r="BJ306" s="16" t="s">
        <v>89</v>
      </c>
      <c r="BK306" s="158">
        <f>ROUND(I306*H306,2)</f>
        <v>0</v>
      </c>
      <c r="BL306" s="16" t="s">
        <v>165</v>
      </c>
      <c r="BM306" s="157" t="s">
        <v>403</v>
      </c>
    </row>
    <row r="307" spans="2:65" s="1" customFormat="1" ht="21.75" customHeight="1" x14ac:dyDescent="0.2">
      <c r="B307" s="144"/>
      <c r="C307" s="145" t="s">
        <v>404</v>
      </c>
      <c r="D307" s="145" t="s">
        <v>161</v>
      </c>
      <c r="E307" s="146" t="s">
        <v>405</v>
      </c>
      <c r="F307" s="147" t="s">
        <v>406</v>
      </c>
      <c r="G307" s="148" t="s">
        <v>368</v>
      </c>
      <c r="H307" s="149">
        <v>3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0.119575</v>
      </c>
      <c r="R307" s="155">
        <f>Q307*H307</f>
        <v>0.35872500000000002</v>
      </c>
      <c r="S307" s="155">
        <v>0</v>
      </c>
      <c r="T307" s="156">
        <f>S307*H307</f>
        <v>0</v>
      </c>
      <c r="AR307" s="157" t="s">
        <v>165</v>
      </c>
      <c r="AT307" s="157" t="s">
        <v>161</v>
      </c>
      <c r="AU307" s="157" t="s">
        <v>89</v>
      </c>
      <c r="AY307" s="16" t="s">
        <v>159</v>
      </c>
      <c r="BE307" s="158">
        <f>IF(N307="základná",J307,0)</f>
        <v>0</v>
      </c>
      <c r="BF307" s="158">
        <f>IF(N307="znížená",J307,0)</f>
        <v>0</v>
      </c>
      <c r="BG307" s="158">
        <f>IF(N307="zákl. prenesená",J307,0)</f>
        <v>0</v>
      </c>
      <c r="BH307" s="158">
        <f>IF(N307="zníž. prenesená",J307,0)</f>
        <v>0</v>
      </c>
      <c r="BI307" s="158">
        <f>IF(N307="nulová",J307,0)</f>
        <v>0</v>
      </c>
      <c r="BJ307" s="16" t="s">
        <v>89</v>
      </c>
      <c r="BK307" s="158">
        <f>ROUND(I307*H307,2)</f>
        <v>0</v>
      </c>
      <c r="BL307" s="16" t="s">
        <v>165</v>
      </c>
      <c r="BM307" s="157" t="s">
        <v>407</v>
      </c>
    </row>
    <row r="308" spans="2:65" s="13" customFormat="1" x14ac:dyDescent="0.2">
      <c r="B308" s="166"/>
      <c r="D308" s="160" t="s">
        <v>167</v>
      </c>
      <c r="E308" s="167" t="s">
        <v>1</v>
      </c>
      <c r="F308" s="168" t="s">
        <v>408</v>
      </c>
      <c r="H308" s="169">
        <v>3</v>
      </c>
      <c r="I308" s="170"/>
      <c r="L308" s="166"/>
      <c r="M308" s="171"/>
      <c r="T308" s="172"/>
      <c r="AT308" s="167" t="s">
        <v>167</v>
      </c>
      <c r="AU308" s="167" t="s">
        <v>89</v>
      </c>
      <c r="AV308" s="13" t="s">
        <v>89</v>
      </c>
      <c r="AW308" s="13" t="s">
        <v>31</v>
      </c>
      <c r="AX308" s="13" t="s">
        <v>83</v>
      </c>
      <c r="AY308" s="167" t="s">
        <v>159</v>
      </c>
    </row>
    <row r="309" spans="2:65" s="1" customFormat="1" ht="24.25" customHeight="1" x14ac:dyDescent="0.2">
      <c r="B309" s="144"/>
      <c r="C309" s="180" t="s">
        <v>409</v>
      </c>
      <c r="D309" s="180" t="s">
        <v>359</v>
      </c>
      <c r="E309" s="181" t="s">
        <v>410</v>
      </c>
      <c r="F309" s="182" t="s">
        <v>411</v>
      </c>
      <c r="G309" s="183" t="s">
        <v>368</v>
      </c>
      <c r="H309" s="184">
        <v>3</v>
      </c>
      <c r="I309" s="185"/>
      <c r="J309" s="186">
        <f>ROUND(I309*H309,2)</f>
        <v>0</v>
      </c>
      <c r="K309" s="187"/>
      <c r="L309" s="188"/>
      <c r="M309" s="189" t="s">
        <v>1</v>
      </c>
      <c r="N309" s="190" t="s">
        <v>42</v>
      </c>
      <c r="P309" s="155">
        <f>O309*H309</f>
        <v>0</v>
      </c>
      <c r="Q309" s="155">
        <v>0.01</v>
      </c>
      <c r="R309" s="155">
        <f>Q309*H309</f>
        <v>0.03</v>
      </c>
      <c r="S309" s="155">
        <v>0</v>
      </c>
      <c r="T309" s="156">
        <f>S309*H309</f>
        <v>0</v>
      </c>
      <c r="AR309" s="157" t="s">
        <v>207</v>
      </c>
      <c r="AT309" s="157" t="s">
        <v>359</v>
      </c>
      <c r="AU309" s="157" t="s">
        <v>89</v>
      </c>
      <c r="AY309" s="16" t="s">
        <v>159</v>
      </c>
      <c r="BE309" s="158">
        <f>IF(N309="základná",J309,0)</f>
        <v>0</v>
      </c>
      <c r="BF309" s="158">
        <f>IF(N309="znížená",J309,0)</f>
        <v>0</v>
      </c>
      <c r="BG309" s="158">
        <f>IF(N309="zákl. prenesená",J309,0)</f>
        <v>0</v>
      </c>
      <c r="BH309" s="158">
        <f>IF(N309="zníž. prenesená",J309,0)</f>
        <v>0</v>
      </c>
      <c r="BI309" s="158">
        <f>IF(N309="nulová",J309,0)</f>
        <v>0</v>
      </c>
      <c r="BJ309" s="16" t="s">
        <v>89</v>
      </c>
      <c r="BK309" s="158">
        <f>ROUND(I309*H309,2)</f>
        <v>0</v>
      </c>
      <c r="BL309" s="16" t="s">
        <v>165</v>
      </c>
      <c r="BM309" s="157" t="s">
        <v>412</v>
      </c>
    </row>
    <row r="310" spans="2:65" s="1" customFormat="1" ht="37.75" customHeight="1" x14ac:dyDescent="0.2">
      <c r="B310" s="144"/>
      <c r="C310" s="145" t="s">
        <v>413</v>
      </c>
      <c r="D310" s="145" t="s">
        <v>161</v>
      </c>
      <c r="E310" s="146" t="s">
        <v>414</v>
      </c>
      <c r="F310" s="147" t="s">
        <v>415</v>
      </c>
      <c r="G310" s="148" t="s">
        <v>387</v>
      </c>
      <c r="H310" s="149">
        <v>13.14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1.6806E-3</v>
      </c>
      <c r="R310" s="155">
        <f>Q310*H310</f>
        <v>2.2083083999999999E-2</v>
      </c>
      <c r="S310" s="155">
        <v>0</v>
      </c>
      <c r="T310" s="156">
        <f>S310*H310</f>
        <v>0</v>
      </c>
      <c r="AR310" s="157" t="s">
        <v>165</v>
      </c>
      <c r="AT310" s="157" t="s">
        <v>161</v>
      </c>
      <c r="AU310" s="157" t="s">
        <v>89</v>
      </c>
      <c r="AY310" s="16" t="s">
        <v>159</v>
      </c>
      <c r="BE310" s="158">
        <f>IF(N310="základná",J310,0)</f>
        <v>0</v>
      </c>
      <c r="BF310" s="158">
        <f>IF(N310="znížená",J310,0)</f>
        <v>0</v>
      </c>
      <c r="BG310" s="158">
        <f>IF(N310="zákl. prenesená",J310,0)</f>
        <v>0</v>
      </c>
      <c r="BH310" s="158">
        <f>IF(N310="zníž. prenesená",J310,0)</f>
        <v>0</v>
      </c>
      <c r="BI310" s="158">
        <f>IF(N310="nulová",J310,0)</f>
        <v>0</v>
      </c>
      <c r="BJ310" s="16" t="s">
        <v>89</v>
      </c>
      <c r="BK310" s="158">
        <f>ROUND(I310*H310,2)</f>
        <v>0</v>
      </c>
      <c r="BL310" s="16" t="s">
        <v>165</v>
      </c>
      <c r="BM310" s="157" t="s">
        <v>416</v>
      </c>
    </row>
    <row r="311" spans="2:65" s="12" customFormat="1" x14ac:dyDescent="0.2">
      <c r="B311" s="159"/>
      <c r="D311" s="160" t="s">
        <v>167</v>
      </c>
      <c r="E311" s="161" t="s">
        <v>1</v>
      </c>
      <c r="F311" s="162" t="s">
        <v>247</v>
      </c>
      <c r="H311" s="161" t="s">
        <v>1</v>
      </c>
      <c r="I311" s="163"/>
      <c r="L311" s="159"/>
      <c r="M311" s="164"/>
      <c r="T311" s="165"/>
      <c r="AT311" s="161" t="s">
        <v>167</v>
      </c>
      <c r="AU311" s="161" t="s">
        <v>89</v>
      </c>
      <c r="AV311" s="12" t="s">
        <v>83</v>
      </c>
      <c r="AW311" s="12" t="s">
        <v>31</v>
      </c>
      <c r="AX311" s="12" t="s">
        <v>76</v>
      </c>
      <c r="AY311" s="161" t="s">
        <v>159</v>
      </c>
    </row>
    <row r="312" spans="2:65" s="12" customFormat="1" x14ac:dyDescent="0.2">
      <c r="B312" s="159"/>
      <c r="D312" s="160" t="s">
        <v>167</v>
      </c>
      <c r="E312" s="161" t="s">
        <v>1</v>
      </c>
      <c r="F312" s="162" t="s">
        <v>417</v>
      </c>
      <c r="H312" s="161" t="s">
        <v>1</v>
      </c>
      <c r="I312" s="163"/>
      <c r="L312" s="159"/>
      <c r="M312" s="164"/>
      <c r="T312" s="165"/>
      <c r="AT312" s="161" t="s">
        <v>167</v>
      </c>
      <c r="AU312" s="161" t="s">
        <v>89</v>
      </c>
      <c r="AV312" s="12" t="s">
        <v>83</v>
      </c>
      <c r="AW312" s="12" t="s">
        <v>31</v>
      </c>
      <c r="AX312" s="12" t="s">
        <v>76</v>
      </c>
      <c r="AY312" s="161" t="s">
        <v>159</v>
      </c>
    </row>
    <row r="313" spans="2:65" s="13" customFormat="1" x14ac:dyDescent="0.2">
      <c r="B313" s="166"/>
      <c r="D313" s="160" t="s">
        <v>167</v>
      </c>
      <c r="E313" s="167" t="s">
        <v>1</v>
      </c>
      <c r="F313" s="168" t="s">
        <v>418</v>
      </c>
      <c r="H313" s="169">
        <v>13.14</v>
      </c>
      <c r="I313" s="170"/>
      <c r="L313" s="166"/>
      <c r="M313" s="171"/>
      <c r="T313" s="172"/>
      <c r="AT313" s="167" t="s">
        <v>167</v>
      </c>
      <c r="AU313" s="167" t="s">
        <v>89</v>
      </c>
      <c r="AV313" s="13" t="s">
        <v>89</v>
      </c>
      <c r="AW313" s="13" t="s">
        <v>31</v>
      </c>
      <c r="AX313" s="13" t="s">
        <v>76</v>
      </c>
      <c r="AY313" s="167" t="s">
        <v>159</v>
      </c>
    </row>
    <row r="314" spans="2:65" s="14" customFormat="1" x14ac:dyDescent="0.2">
      <c r="B314" s="173"/>
      <c r="D314" s="160" t="s">
        <v>167</v>
      </c>
      <c r="E314" s="174" t="s">
        <v>1</v>
      </c>
      <c r="F314" s="175" t="s">
        <v>186</v>
      </c>
      <c r="H314" s="176">
        <v>13.14</v>
      </c>
      <c r="I314" s="177"/>
      <c r="L314" s="173"/>
      <c r="M314" s="178"/>
      <c r="T314" s="179"/>
      <c r="AT314" s="174" t="s">
        <v>167</v>
      </c>
      <c r="AU314" s="174" t="s">
        <v>89</v>
      </c>
      <c r="AV314" s="14" t="s">
        <v>165</v>
      </c>
      <c r="AW314" s="14" t="s">
        <v>31</v>
      </c>
      <c r="AX314" s="14" t="s">
        <v>83</v>
      </c>
      <c r="AY314" s="174" t="s">
        <v>159</v>
      </c>
    </row>
    <row r="315" spans="2:65" s="1" customFormat="1" ht="33" customHeight="1" x14ac:dyDescent="0.2">
      <c r="B315" s="144"/>
      <c r="C315" s="145" t="s">
        <v>419</v>
      </c>
      <c r="D315" s="145" t="s">
        <v>161</v>
      </c>
      <c r="E315" s="146" t="s">
        <v>420</v>
      </c>
      <c r="F315" s="147" t="s">
        <v>421</v>
      </c>
      <c r="G315" s="148" t="s">
        <v>368</v>
      </c>
      <c r="H315" s="149">
        <v>2</v>
      </c>
      <c r="I315" s="150"/>
      <c r="J315" s="151">
        <f>ROUND(I315*H315,2)</f>
        <v>0</v>
      </c>
      <c r="K315" s="152"/>
      <c r="L315" s="31"/>
      <c r="M315" s="153" t="s">
        <v>1</v>
      </c>
      <c r="N315" s="154" t="s">
        <v>42</v>
      </c>
      <c r="P315" s="155">
        <f>O315*H315</f>
        <v>0</v>
      </c>
      <c r="Q315" s="155">
        <v>3.9899999999999996E-3</v>
      </c>
      <c r="R315" s="155">
        <f>Q315*H315</f>
        <v>7.9799999999999992E-3</v>
      </c>
      <c r="S315" s="155">
        <v>0</v>
      </c>
      <c r="T315" s="156">
        <f>S315*H315</f>
        <v>0</v>
      </c>
      <c r="AR315" s="157" t="s">
        <v>165</v>
      </c>
      <c r="AT315" s="157" t="s">
        <v>161</v>
      </c>
      <c r="AU315" s="157" t="s">
        <v>89</v>
      </c>
      <c r="AY315" s="16" t="s">
        <v>159</v>
      </c>
      <c r="BE315" s="158">
        <f>IF(N315="základná",J315,0)</f>
        <v>0</v>
      </c>
      <c r="BF315" s="158">
        <f>IF(N315="znížená",J315,0)</f>
        <v>0</v>
      </c>
      <c r="BG315" s="158">
        <f>IF(N315="zákl. prenesená",J315,0)</f>
        <v>0</v>
      </c>
      <c r="BH315" s="158">
        <f>IF(N315="zníž. prenesená",J315,0)</f>
        <v>0</v>
      </c>
      <c r="BI315" s="158">
        <f>IF(N315="nulová",J315,0)</f>
        <v>0</v>
      </c>
      <c r="BJ315" s="16" t="s">
        <v>89</v>
      </c>
      <c r="BK315" s="158">
        <f>ROUND(I315*H315,2)</f>
        <v>0</v>
      </c>
      <c r="BL315" s="16" t="s">
        <v>165</v>
      </c>
      <c r="BM315" s="157" t="s">
        <v>422</v>
      </c>
    </row>
    <row r="316" spans="2:65" s="13" customFormat="1" x14ac:dyDescent="0.2">
      <c r="B316" s="166"/>
      <c r="D316" s="160" t="s">
        <v>167</v>
      </c>
      <c r="E316" s="167" t="s">
        <v>1</v>
      </c>
      <c r="F316" s="168" t="s">
        <v>423</v>
      </c>
      <c r="H316" s="169">
        <v>1</v>
      </c>
      <c r="I316" s="170"/>
      <c r="L316" s="166"/>
      <c r="M316" s="171"/>
      <c r="T316" s="172"/>
      <c r="AT316" s="167" t="s">
        <v>167</v>
      </c>
      <c r="AU316" s="167" t="s">
        <v>89</v>
      </c>
      <c r="AV316" s="13" t="s">
        <v>89</v>
      </c>
      <c r="AW316" s="13" t="s">
        <v>31</v>
      </c>
      <c r="AX316" s="13" t="s">
        <v>76</v>
      </c>
      <c r="AY316" s="167" t="s">
        <v>159</v>
      </c>
    </row>
    <row r="317" spans="2:65" s="13" customFormat="1" x14ac:dyDescent="0.2">
      <c r="B317" s="166"/>
      <c r="D317" s="160" t="s">
        <v>167</v>
      </c>
      <c r="E317" s="167" t="s">
        <v>1</v>
      </c>
      <c r="F317" s="168" t="s">
        <v>424</v>
      </c>
      <c r="H317" s="169">
        <v>1</v>
      </c>
      <c r="I317" s="170"/>
      <c r="L317" s="166"/>
      <c r="M317" s="171"/>
      <c r="T317" s="172"/>
      <c r="AT317" s="167" t="s">
        <v>167</v>
      </c>
      <c r="AU317" s="167" t="s">
        <v>89</v>
      </c>
      <c r="AV317" s="13" t="s">
        <v>89</v>
      </c>
      <c r="AW317" s="13" t="s">
        <v>31</v>
      </c>
      <c r="AX317" s="13" t="s">
        <v>76</v>
      </c>
      <c r="AY317" s="167" t="s">
        <v>159</v>
      </c>
    </row>
    <row r="318" spans="2:65" s="14" customFormat="1" x14ac:dyDescent="0.2">
      <c r="B318" s="173"/>
      <c r="D318" s="160" t="s">
        <v>167</v>
      </c>
      <c r="E318" s="174" t="s">
        <v>1</v>
      </c>
      <c r="F318" s="175" t="s">
        <v>186</v>
      </c>
      <c r="H318" s="176">
        <v>2</v>
      </c>
      <c r="I318" s="177"/>
      <c r="L318" s="173"/>
      <c r="M318" s="178"/>
      <c r="T318" s="179"/>
      <c r="AT318" s="174" t="s">
        <v>167</v>
      </c>
      <c r="AU318" s="174" t="s">
        <v>89</v>
      </c>
      <c r="AV318" s="14" t="s">
        <v>165</v>
      </c>
      <c r="AW318" s="14" t="s">
        <v>31</v>
      </c>
      <c r="AX318" s="14" t="s">
        <v>83</v>
      </c>
      <c r="AY318" s="174" t="s">
        <v>159</v>
      </c>
    </row>
    <row r="319" spans="2:65" s="1" customFormat="1" ht="16.5" customHeight="1" x14ac:dyDescent="0.2">
      <c r="B319" s="144"/>
      <c r="C319" s="180" t="s">
        <v>425</v>
      </c>
      <c r="D319" s="180" t="s">
        <v>359</v>
      </c>
      <c r="E319" s="181" t="s">
        <v>426</v>
      </c>
      <c r="F319" s="182" t="s">
        <v>427</v>
      </c>
      <c r="G319" s="183" t="s">
        <v>368</v>
      </c>
      <c r="H319" s="184">
        <v>2</v>
      </c>
      <c r="I319" s="185"/>
      <c r="J319" s="186">
        <f>ROUND(I319*H319,2)</f>
        <v>0</v>
      </c>
      <c r="K319" s="187"/>
      <c r="L319" s="188"/>
      <c r="M319" s="189" t="s">
        <v>1</v>
      </c>
      <c r="N319" s="190" t="s">
        <v>42</v>
      </c>
      <c r="P319" s="155">
        <f>O319*H319</f>
        <v>0</v>
      </c>
      <c r="Q319" s="155">
        <v>5.5E-2</v>
      </c>
      <c r="R319" s="155">
        <f>Q319*H319</f>
        <v>0.11</v>
      </c>
      <c r="S319" s="155">
        <v>0</v>
      </c>
      <c r="T319" s="156">
        <f>S319*H319</f>
        <v>0</v>
      </c>
      <c r="AR319" s="157" t="s">
        <v>207</v>
      </c>
      <c r="AT319" s="157" t="s">
        <v>359</v>
      </c>
      <c r="AU319" s="157" t="s">
        <v>89</v>
      </c>
      <c r="AY319" s="16" t="s">
        <v>159</v>
      </c>
      <c r="BE319" s="158">
        <f>IF(N319="základná",J319,0)</f>
        <v>0</v>
      </c>
      <c r="BF319" s="158">
        <f>IF(N319="znížená",J319,0)</f>
        <v>0</v>
      </c>
      <c r="BG319" s="158">
        <f>IF(N319="zákl. prenesená",J319,0)</f>
        <v>0</v>
      </c>
      <c r="BH319" s="158">
        <f>IF(N319="zníž. prenesená",J319,0)</f>
        <v>0</v>
      </c>
      <c r="BI319" s="158">
        <f>IF(N319="nulová",J319,0)</f>
        <v>0</v>
      </c>
      <c r="BJ319" s="16" t="s">
        <v>89</v>
      </c>
      <c r="BK319" s="158">
        <f>ROUND(I319*H319,2)</f>
        <v>0</v>
      </c>
      <c r="BL319" s="16" t="s">
        <v>165</v>
      </c>
      <c r="BM319" s="157" t="s">
        <v>428</v>
      </c>
    </row>
    <row r="320" spans="2:65" s="1" customFormat="1" ht="16.5" customHeight="1" x14ac:dyDescent="0.2">
      <c r="B320" s="144"/>
      <c r="C320" s="180" t="s">
        <v>429</v>
      </c>
      <c r="D320" s="180" t="s">
        <v>359</v>
      </c>
      <c r="E320" s="181" t="s">
        <v>430</v>
      </c>
      <c r="F320" s="182" t="s">
        <v>431</v>
      </c>
      <c r="G320" s="183" t="s">
        <v>368</v>
      </c>
      <c r="H320" s="184">
        <v>2</v>
      </c>
      <c r="I320" s="185"/>
      <c r="J320" s="186">
        <f>ROUND(I320*H320,2)</f>
        <v>0</v>
      </c>
      <c r="K320" s="187"/>
      <c r="L320" s="188"/>
      <c r="M320" s="189" t="s">
        <v>1</v>
      </c>
      <c r="N320" s="190" t="s">
        <v>42</v>
      </c>
      <c r="P320" s="155">
        <f>O320*H320</f>
        <v>0</v>
      </c>
      <c r="Q320" s="155">
        <v>3.3000000000000002E-2</v>
      </c>
      <c r="R320" s="155">
        <f>Q320*H320</f>
        <v>6.6000000000000003E-2</v>
      </c>
      <c r="S320" s="155">
        <v>0</v>
      </c>
      <c r="T320" s="156">
        <f>S320*H320</f>
        <v>0</v>
      </c>
      <c r="AR320" s="157" t="s">
        <v>207</v>
      </c>
      <c r="AT320" s="157" t="s">
        <v>359</v>
      </c>
      <c r="AU320" s="157" t="s">
        <v>89</v>
      </c>
      <c r="AY320" s="16" t="s">
        <v>159</v>
      </c>
      <c r="BE320" s="158">
        <f>IF(N320="základná",J320,0)</f>
        <v>0</v>
      </c>
      <c r="BF320" s="158">
        <f>IF(N320="znížená",J320,0)</f>
        <v>0</v>
      </c>
      <c r="BG320" s="158">
        <f>IF(N320="zákl. prenesená",J320,0)</f>
        <v>0</v>
      </c>
      <c r="BH320" s="158">
        <f>IF(N320="zníž. prenesená",J320,0)</f>
        <v>0</v>
      </c>
      <c r="BI320" s="158">
        <f>IF(N320="nulová",J320,0)</f>
        <v>0</v>
      </c>
      <c r="BJ320" s="16" t="s">
        <v>89</v>
      </c>
      <c r="BK320" s="158">
        <f>ROUND(I320*H320,2)</f>
        <v>0</v>
      </c>
      <c r="BL320" s="16" t="s">
        <v>165</v>
      </c>
      <c r="BM320" s="157" t="s">
        <v>432</v>
      </c>
    </row>
    <row r="321" spans="2:65" s="1" customFormat="1" ht="24.25" customHeight="1" x14ac:dyDescent="0.2">
      <c r="B321" s="144"/>
      <c r="C321" s="145" t="s">
        <v>433</v>
      </c>
      <c r="D321" s="145" t="s">
        <v>161</v>
      </c>
      <c r="E321" s="146" t="s">
        <v>434</v>
      </c>
      <c r="F321" s="147" t="s">
        <v>435</v>
      </c>
      <c r="G321" s="148" t="s">
        <v>368</v>
      </c>
      <c r="H321" s="149">
        <v>7</v>
      </c>
      <c r="I321" s="150"/>
      <c r="J321" s="151">
        <f>ROUND(I321*H321,2)</f>
        <v>0</v>
      </c>
      <c r="K321" s="152"/>
      <c r="L321" s="31"/>
      <c r="M321" s="153" t="s">
        <v>1</v>
      </c>
      <c r="N321" s="154" t="s">
        <v>42</v>
      </c>
      <c r="P321" s="155">
        <f>O321*H321</f>
        <v>0</v>
      </c>
      <c r="Q321" s="155">
        <v>1.58E-3</v>
      </c>
      <c r="R321" s="155">
        <f>Q321*H321</f>
        <v>1.106E-2</v>
      </c>
      <c r="S321" s="155">
        <v>0</v>
      </c>
      <c r="T321" s="156">
        <f>S321*H321</f>
        <v>0</v>
      </c>
      <c r="AR321" s="157" t="s">
        <v>165</v>
      </c>
      <c r="AT321" s="157" t="s">
        <v>161</v>
      </c>
      <c r="AU321" s="157" t="s">
        <v>89</v>
      </c>
      <c r="AY321" s="16" t="s">
        <v>159</v>
      </c>
      <c r="BE321" s="158">
        <f>IF(N321="základná",J321,0)</f>
        <v>0</v>
      </c>
      <c r="BF321" s="158">
        <f>IF(N321="znížená",J321,0)</f>
        <v>0</v>
      </c>
      <c r="BG321" s="158">
        <f>IF(N321="zákl. prenesená",J321,0)</f>
        <v>0</v>
      </c>
      <c r="BH321" s="158">
        <f>IF(N321="zníž. prenesená",J321,0)</f>
        <v>0</v>
      </c>
      <c r="BI321" s="158">
        <f>IF(N321="nulová",J321,0)</f>
        <v>0</v>
      </c>
      <c r="BJ321" s="16" t="s">
        <v>89</v>
      </c>
      <c r="BK321" s="158">
        <f>ROUND(I321*H321,2)</f>
        <v>0</v>
      </c>
      <c r="BL321" s="16" t="s">
        <v>165</v>
      </c>
      <c r="BM321" s="157" t="s">
        <v>436</v>
      </c>
    </row>
    <row r="322" spans="2:65" s="13" customFormat="1" x14ac:dyDescent="0.2">
      <c r="B322" s="166"/>
      <c r="D322" s="160" t="s">
        <v>167</v>
      </c>
      <c r="E322" s="167" t="s">
        <v>1</v>
      </c>
      <c r="F322" s="168" t="s">
        <v>437</v>
      </c>
      <c r="H322" s="169">
        <v>7</v>
      </c>
      <c r="I322" s="170"/>
      <c r="L322" s="166"/>
      <c r="M322" s="171"/>
      <c r="T322" s="172"/>
      <c r="AT322" s="167" t="s">
        <v>167</v>
      </c>
      <c r="AU322" s="167" t="s">
        <v>89</v>
      </c>
      <c r="AV322" s="13" t="s">
        <v>89</v>
      </c>
      <c r="AW322" s="13" t="s">
        <v>31</v>
      </c>
      <c r="AX322" s="13" t="s">
        <v>83</v>
      </c>
      <c r="AY322" s="167" t="s">
        <v>159</v>
      </c>
    </row>
    <row r="323" spans="2:65" s="1" customFormat="1" ht="16.5" customHeight="1" x14ac:dyDescent="0.2">
      <c r="B323" s="144"/>
      <c r="C323" s="180" t="s">
        <v>438</v>
      </c>
      <c r="D323" s="180" t="s">
        <v>359</v>
      </c>
      <c r="E323" s="181" t="s">
        <v>439</v>
      </c>
      <c r="F323" s="182" t="s">
        <v>440</v>
      </c>
      <c r="G323" s="183" t="s">
        <v>368</v>
      </c>
      <c r="H323" s="184">
        <v>7</v>
      </c>
      <c r="I323" s="185"/>
      <c r="J323" s="186">
        <f>ROUND(I323*H323,2)</f>
        <v>0</v>
      </c>
      <c r="K323" s="187"/>
      <c r="L323" s="188"/>
      <c r="M323" s="189" t="s">
        <v>1</v>
      </c>
      <c r="N323" s="190" t="s">
        <v>42</v>
      </c>
      <c r="P323" s="155">
        <f>O323*H323</f>
        <v>0</v>
      </c>
      <c r="Q323" s="155">
        <v>6.4999999999999997E-3</v>
      </c>
      <c r="R323" s="155">
        <f>Q323*H323</f>
        <v>4.5499999999999999E-2</v>
      </c>
      <c r="S323" s="155">
        <v>0</v>
      </c>
      <c r="T323" s="156">
        <f>S323*H323</f>
        <v>0</v>
      </c>
      <c r="AR323" s="157" t="s">
        <v>207</v>
      </c>
      <c r="AT323" s="157" t="s">
        <v>359</v>
      </c>
      <c r="AU323" s="157" t="s">
        <v>89</v>
      </c>
      <c r="AY323" s="16" t="s">
        <v>159</v>
      </c>
      <c r="BE323" s="158">
        <f>IF(N323="základná",J323,0)</f>
        <v>0</v>
      </c>
      <c r="BF323" s="158">
        <f>IF(N323="znížená",J323,0)</f>
        <v>0</v>
      </c>
      <c r="BG323" s="158">
        <f>IF(N323="zákl. prenesená",J323,0)</f>
        <v>0</v>
      </c>
      <c r="BH323" s="158">
        <f>IF(N323="zníž. prenesená",J323,0)</f>
        <v>0</v>
      </c>
      <c r="BI323" s="158">
        <f>IF(N323="nulová",J323,0)</f>
        <v>0</v>
      </c>
      <c r="BJ323" s="16" t="s">
        <v>89</v>
      </c>
      <c r="BK323" s="158">
        <f>ROUND(I323*H323,2)</f>
        <v>0</v>
      </c>
      <c r="BL323" s="16" t="s">
        <v>165</v>
      </c>
      <c r="BM323" s="157" t="s">
        <v>441</v>
      </c>
    </row>
    <row r="324" spans="2:65" s="1" customFormat="1" ht="37.75" customHeight="1" x14ac:dyDescent="0.2">
      <c r="B324" s="144"/>
      <c r="C324" s="145" t="s">
        <v>442</v>
      </c>
      <c r="D324" s="145" t="s">
        <v>161</v>
      </c>
      <c r="E324" s="146" t="s">
        <v>443</v>
      </c>
      <c r="F324" s="147" t="s">
        <v>444</v>
      </c>
      <c r="G324" s="148" t="s">
        <v>368</v>
      </c>
      <c r="H324" s="149">
        <v>69</v>
      </c>
      <c r="I324" s="150"/>
      <c r="J324" s="151">
        <f>ROUND(I324*H324,2)</f>
        <v>0</v>
      </c>
      <c r="K324" s="152"/>
      <c r="L324" s="31"/>
      <c r="M324" s="153" t="s">
        <v>1</v>
      </c>
      <c r="N324" s="154" t="s">
        <v>42</v>
      </c>
      <c r="P324" s="155">
        <f>O324*H324</f>
        <v>0</v>
      </c>
      <c r="Q324" s="155">
        <v>1.34389E-4</v>
      </c>
      <c r="R324" s="155">
        <f>Q324*H324</f>
        <v>9.2728410000000004E-3</v>
      </c>
      <c r="S324" s="155">
        <v>0</v>
      </c>
      <c r="T324" s="156">
        <f>S324*H324</f>
        <v>0</v>
      </c>
      <c r="AR324" s="157" t="s">
        <v>165</v>
      </c>
      <c r="AT324" s="157" t="s">
        <v>161</v>
      </c>
      <c r="AU324" s="157" t="s">
        <v>89</v>
      </c>
      <c r="AY324" s="16" t="s">
        <v>159</v>
      </c>
      <c r="BE324" s="158">
        <f>IF(N324="základná",J324,0)</f>
        <v>0</v>
      </c>
      <c r="BF324" s="158">
        <f>IF(N324="znížená",J324,0)</f>
        <v>0</v>
      </c>
      <c r="BG324" s="158">
        <f>IF(N324="zákl. prenesená",J324,0)</f>
        <v>0</v>
      </c>
      <c r="BH324" s="158">
        <f>IF(N324="zníž. prenesená",J324,0)</f>
        <v>0</v>
      </c>
      <c r="BI324" s="158">
        <f>IF(N324="nulová",J324,0)</f>
        <v>0</v>
      </c>
      <c r="BJ324" s="16" t="s">
        <v>89</v>
      </c>
      <c r="BK324" s="158">
        <f>ROUND(I324*H324,2)</f>
        <v>0</v>
      </c>
      <c r="BL324" s="16" t="s">
        <v>165</v>
      </c>
      <c r="BM324" s="157" t="s">
        <v>445</v>
      </c>
    </row>
    <row r="325" spans="2:65" s="12" customFormat="1" x14ac:dyDescent="0.2">
      <c r="B325" s="159"/>
      <c r="D325" s="160" t="s">
        <v>167</v>
      </c>
      <c r="E325" s="161" t="s">
        <v>1</v>
      </c>
      <c r="F325" s="162" t="s">
        <v>247</v>
      </c>
      <c r="H325" s="161" t="s">
        <v>1</v>
      </c>
      <c r="I325" s="163"/>
      <c r="L325" s="159"/>
      <c r="M325" s="164"/>
      <c r="T325" s="165"/>
      <c r="AT325" s="161" t="s">
        <v>167</v>
      </c>
      <c r="AU325" s="161" t="s">
        <v>89</v>
      </c>
      <c r="AV325" s="12" t="s">
        <v>83</v>
      </c>
      <c r="AW325" s="12" t="s">
        <v>31</v>
      </c>
      <c r="AX325" s="12" t="s">
        <v>76</v>
      </c>
      <c r="AY325" s="161" t="s">
        <v>159</v>
      </c>
    </row>
    <row r="326" spans="2:65" s="13" customFormat="1" x14ac:dyDescent="0.2">
      <c r="B326" s="166"/>
      <c r="D326" s="160" t="s">
        <v>167</v>
      </c>
      <c r="E326" s="167" t="s">
        <v>1</v>
      </c>
      <c r="F326" s="168" t="s">
        <v>446</v>
      </c>
      <c r="H326" s="169">
        <v>60</v>
      </c>
      <c r="I326" s="170"/>
      <c r="L326" s="166"/>
      <c r="M326" s="171"/>
      <c r="T326" s="172"/>
      <c r="AT326" s="167" t="s">
        <v>167</v>
      </c>
      <c r="AU326" s="167" t="s">
        <v>89</v>
      </c>
      <c r="AV326" s="13" t="s">
        <v>89</v>
      </c>
      <c r="AW326" s="13" t="s">
        <v>31</v>
      </c>
      <c r="AX326" s="13" t="s">
        <v>76</v>
      </c>
      <c r="AY326" s="167" t="s">
        <v>159</v>
      </c>
    </row>
    <row r="327" spans="2:65" s="12" customFormat="1" x14ac:dyDescent="0.2">
      <c r="B327" s="159"/>
      <c r="D327" s="160" t="s">
        <v>167</v>
      </c>
      <c r="E327" s="161" t="s">
        <v>1</v>
      </c>
      <c r="F327" s="162" t="s">
        <v>447</v>
      </c>
      <c r="H327" s="161" t="s">
        <v>1</v>
      </c>
      <c r="I327" s="163"/>
      <c r="L327" s="159"/>
      <c r="M327" s="164"/>
      <c r="T327" s="165"/>
      <c r="AT327" s="161" t="s">
        <v>167</v>
      </c>
      <c r="AU327" s="161" t="s">
        <v>89</v>
      </c>
      <c r="AV327" s="12" t="s">
        <v>83</v>
      </c>
      <c r="AW327" s="12" t="s">
        <v>31</v>
      </c>
      <c r="AX327" s="12" t="s">
        <v>76</v>
      </c>
      <c r="AY327" s="161" t="s">
        <v>159</v>
      </c>
    </row>
    <row r="328" spans="2:65" s="13" customFormat="1" x14ac:dyDescent="0.2">
      <c r="B328" s="166"/>
      <c r="D328" s="160" t="s">
        <v>167</v>
      </c>
      <c r="E328" s="167" t="s">
        <v>1</v>
      </c>
      <c r="F328" s="168" t="s">
        <v>448</v>
      </c>
      <c r="H328" s="169">
        <v>9</v>
      </c>
      <c r="I328" s="170"/>
      <c r="L328" s="166"/>
      <c r="M328" s="171"/>
      <c r="T328" s="172"/>
      <c r="AT328" s="167" t="s">
        <v>167</v>
      </c>
      <c r="AU328" s="167" t="s">
        <v>89</v>
      </c>
      <c r="AV328" s="13" t="s">
        <v>89</v>
      </c>
      <c r="AW328" s="13" t="s">
        <v>31</v>
      </c>
      <c r="AX328" s="13" t="s">
        <v>76</v>
      </c>
      <c r="AY328" s="167" t="s">
        <v>159</v>
      </c>
    </row>
    <row r="329" spans="2:65" s="14" customFormat="1" x14ac:dyDescent="0.2">
      <c r="B329" s="173"/>
      <c r="D329" s="160" t="s">
        <v>167</v>
      </c>
      <c r="E329" s="174" t="s">
        <v>1</v>
      </c>
      <c r="F329" s="175" t="s">
        <v>186</v>
      </c>
      <c r="H329" s="176">
        <v>69</v>
      </c>
      <c r="I329" s="177"/>
      <c r="L329" s="173"/>
      <c r="M329" s="178"/>
      <c r="T329" s="179"/>
      <c r="AT329" s="174" t="s">
        <v>167</v>
      </c>
      <c r="AU329" s="174" t="s">
        <v>89</v>
      </c>
      <c r="AV329" s="14" t="s">
        <v>165</v>
      </c>
      <c r="AW329" s="14" t="s">
        <v>31</v>
      </c>
      <c r="AX329" s="14" t="s">
        <v>83</v>
      </c>
      <c r="AY329" s="174" t="s">
        <v>159</v>
      </c>
    </row>
    <row r="330" spans="2:65" s="1" customFormat="1" ht="33" customHeight="1" x14ac:dyDescent="0.2">
      <c r="B330" s="144"/>
      <c r="C330" s="145" t="s">
        <v>449</v>
      </c>
      <c r="D330" s="145" t="s">
        <v>161</v>
      </c>
      <c r="E330" s="146" t="s">
        <v>450</v>
      </c>
      <c r="F330" s="147" t="s">
        <v>451</v>
      </c>
      <c r="G330" s="148" t="s">
        <v>176</v>
      </c>
      <c r="H330" s="149">
        <v>9</v>
      </c>
      <c r="I330" s="150"/>
      <c r="J330" s="151">
        <f>ROUND(I330*H330,2)</f>
        <v>0</v>
      </c>
      <c r="K330" s="152"/>
      <c r="L330" s="31"/>
      <c r="M330" s="153" t="s">
        <v>1</v>
      </c>
      <c r="N330" s="154" t="s">
        <v>42</v>
      </c>
      <c r="P330" s="155">
        <f>O330*H330</f>
        <v>0</v>
      </c>
      <c r="Q330" s="155">
        <v>0</v>
      </c>
      <c r="R330" s="155">
        <f>Q330*H330</f>
        <v>0</v>
      </c>
      <c r="S330" s="155">
        <v>2.4</v>
      </c>
      <c r="T330" s="156">
        <f>S330*H330</f>
        <v>21.599999999999998</v>
      </c>
      <c r="AR330" s="157" t="s">
        <v>165</v>
      </c>
      <c r="AT330" s="157" t="s">
        <v>161</v>
      </c>
      <c r="AU330" s="157" t="s">
        <v>89</v>
      </c>
      <c r="AY330" s="16" t="s">
        <v>159</v>
      </c>
      <c r="BE330" s="158">
        <f>IF(N330="základná",J330,0)</f>
        <v>0</v>
      </c>
      <c r="BF330" s="158">
        <f>IF(N330="znížená",J330,0)</f>
        <v>0</v>
      </c>
      <c r="BG330" s="158">
        <f>IF(N330="zákl. prenesená",J330,0)</f>
        <v>0</v>
      </c>
      <c r="BH330" s="158">
        <f>IF(N330="zníž. prenesená",J330,0)</f>
        <v>0</v>
      </c>
      <c r="BI330" s="158">
        <f>IF(N330="nulová",J330,0)</f>
        <v>0</v>
      </c>
      <c r="BJ330" s="16" t="s">
        <v>89</v>
      </c>
      <c r="BK330" s="158">
        <f>ROUND(I330*H330,2)</f>
        <v>0</v>
      </c>
      <c r="BL330" s="16" t="s">
        <v>165</v>
      </c>
      <c r="BM330" s="157" t="s">
        <v>452</v>
      </c>
    </row>
    <row r="331" spans="2:65" s="12" customFormat="1" x14ac:dyDescent="0.2">
      <c r="B331" s="159"/>
      <c r="D331" s="160" t="s">
        <v>167</v>
      </c>
      <c r="E331" s="161" t="s">
        <v>1</v>
      </c>
      <c r="F331" s="162" t="s">
        <v>453</v>
      </c>
      <c r="H331" s="161" t="s">
        <v>1</v>
      </c>
      <c r="I331" s="163"/>
      <c r="L331" s="159"/>
      <c r="M331" s="164"/>
      <c r="T331" s="165"/>
      <c r="AT331" s="161" t="s">
        <v>167</v>
      </c>
      <c r="AU331" s="161" t="s">
        <v>89</v>
      </c>
      <c r="AV331" s="12" t="s">
        <v>83</v>
      </c>
      <c r="AW331" s="12" t="s">
        <v>31</v>
      </c>
      <c r="AX331" s="12" t="s">
        <v>76</v>
      </c>
      <c r="AY331" s="161" t="s">
        <v>159</v>
      </c>
    </row>
    <row r="332" spans="2:65" s="13" customFormat="1" x14ac:dyDescent="0.2">
      <c r="B332" s="166"/>
      <c r="D332" s="160" t="s">
        <v>167</v>
      </c>
      <c r="E332" s="167" t="s">
        <v>1</v>
      </c>
      <c r="F332" s="168" t="s">
        <v>454</v>
      </c>
      <c r="H332" s="169">
        <v>8</v>
      </c>
      <c r="I332" s="170"/>
      <c r="L332" s="166"/>
      <c r="M332" s="171"/>
      <c r="T332" s="172"/>
      <c r="AT332" s="167" t="s">
        <v>167</v>
      </c>
      <c r="AU332" s="167" t="s">
        <v>89</v>
      </c>
      <c r="AV332" s="13" t="s">
        <v>89</v>
      </c>
      <c r="AW332" s="13" t="s">
        <v>31</v>
      </c>
      <c r="AX332" s="13" t="s">
        <v>76</v>
      </c>
      <c r="AY332" s="167" t="s">
        <v>159</v>
      </c>
    </row>
    <row r="333" spans="2:65" s="12" customFormat="1" x14ac:dyDescent="0.2">
      <c r="B333" s="159"/>
      <c r="D333" s="160" t="s">
        <v>167</v>
      </c>
      <c r="E333" s="161" t="s">
        <v>1</v>
      </c>
      <c r="F333" s="162" t="s">
        <v>455</v>
      </c>
      <c r="H333" s="161" t="s">
        <v>1</v>
      </c>
      <c r="I333" s="163"/>
      <c r="L333" s="159"/>
      <c r="M333" s="164"/>
      <c r="T333" s="165"/>
      <c r="AT333" s="161" t="s">
        <v>167</v>
      </c>
      <c r="AU333" s="161" t="s">
        <v>89</v>
      </c>
      <c r="AV333" s="12" t="s">
        <v>83</v>
      </c>
      <c r="AW333" s="12" t="s">
        <v>31</v>
      </c>
      <c r="AX333" s="12" t="s">
        <v>76</v>
      </c>
      <c r="AY333" s="161" t="s">
        <v>159</v>
      </c>
    </row>
    <row r="334" spans="2:65" s="13" customFormat="1" x14ac:dyDescent="0.2">
      <c r="B334" s="166"/>
      <c r="D334" s="160" t="s">
        <v>167</v>
      </c>
      <c r="E334" s="167" t="s">
        <v>1</v>
      </c>
      <c r="F334" s="168" t="s">
        <v>83</v>
      </c>
      <c r="H334" s="169">
        <v>1</v>
      </c>
      <c r="I334" s="170"/>
      <c r="L334" s="166"/>
      <c r="M334" s="171"/>
      <c r="T334" s="172"/>
      <c r="AT334" s="167" t="s">
        <v>167</v>
      </c>
      <c r="AU334" s="167" t="s">
        <v>89</v>
      </c>
      <c r="AV334" s="13" t="s">
        <v>89</v>
      </c>
      <c r="AW334" s="13" t="s">
        <v>31</v>
      </c>
      <c r="AX334" s="13" t="s">
        <v>76</v>
      </c>
      <c r="AY334" s="167" t="s">
        <v>159</v>
      </c>
    </row>
    <row r="335" spans="2:65" s="14" customFormat="1" x14ac:dyDescent="0.2">
      <c r="B335" s="173"/>
      <c r="D335" s="160" t="s">
        <v>167</v>
      </c>
      <c r="E335" s="174" t="s">
        <v>1</v>
      </c>
      <c r="F335" s="175" t="s">
        <v>186</v>
      </c>
      <c r="H335" s="176">
        <v>9</v>
      </c>
      <c r="I335" s="177"/>
      <c r="L335" s="173"/>
      <c r="M335" s="178"/>
      <c r="T335" s="179"/>
      <c r="AT335" s="174" t="s">
        <v>167</v>
      </c>
      <c r="AU335" s="174" t="s">
        <v>89</v>
      </c>
      <c r="AV335" s="14" t="s">
        <v>165</v>
      </c>
      <c r="AW335" s="14" t="s">
        <v>31</v>
      </c>
      <c r="AX335" s="14" t="s">
        <v>83</v>
      </c>
      <c r="AY335" s="174" t="s">
        <v>159</v>
      </c>
    </row>
    <row r="336" spans="2:65" s="1" customFormat="1" ht="24.25" customHeight="1" x14ac:dyDescent="0.2">
      <c r="B336" s="144"/>
      <c r="C336" s="145" t="s">
        <v>456</v>
      </c>
      <c r="D336" s="145" t="s">
        <v>161</v>
      </c>
      <c r="E336" s="146" t="s">
        <v>457</v>
      </c>
      <c r="F336" s="147" t="s">
        <v>458</v>
      </c>
      <c r="G336" s="148" t="s">
        <v>368</v>
      </c>
      <c r="H336" s="149">
        <v>7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0</v>
      </c>
      <c r="R336" s="155">
        <f>Q336*H336</f>
        <v>0</v>
      </c>
      <c r="S336" s="155">
        <v>1.7000000000000001E-2</v>
      </c>
      <c r="T336" s="156">
        <f>S336*H336</f>
        <v>0.11900000000000001</v>
      </c>
      <c r="AR336" s="157" t="s">
        <v>165</v>
      </c>
      <c r="AT336" s="157" t="s">
        <v>161</v>
      </c>
      <c r="AU336" s="157" t="s">
        <v>89</v>
      </c>
      <c r="AY336" s="16" t="s">
        <v>159</v>
      </c>
      <c r="BE336" s="158">
        <f>IF(N336="základná",J336,0)</f>
        <v>0</v>
      </c>
      <c r="BF336" s="158">
        <f>IF(N336="znížená",J336,0)</f>
        <v>0</v>
      </c>
      <c r="BG336" s="158">
        <f>IF(N336="zákl. prenesená",J336,0)</f>
        <v>0</v>
      </c>
      <c r="BH336" s="158">
        <f>IF(N336="zníž. prenesená",J336,0)</f>
        <v>0</v>
      </c>
      <c r="BI336" s="158">
        <f>IF(N336="nulová",J336,0)</f>
        <v>0</v>
      </c>
      <c r="BJ336" s="16" t="s">
        <v>89</v>
      </c>
      <c r="BK336" s="158">
        <f>ROUND(I336*H336,2)</f>
        <v>0</v>
      </c>
      <c r="BL336" s="16" t="s">
        <v>165</v>
      </c>
      <c r="BM336" s="157" t="s">
        <v>459</v>
      </c>
    </row>
    <row r="337" spans="2:65" s="13" customFormat="1" x14ac:dyDescent="0.2">
      <c r="B337" s="166"/>
      <c r="D337" s="160" t="s">
        <v>167</v>
      </c>
      <c r="E337" s="167" t="s">
        <v>1</v>
      </c>
      <c r="F337" s="168" t="s">
        <v>460</v>
      </c>
      <c r="H337" s="169">
        <v>7</v>
      </c>
      <c r="I337" s="170"/>
      <c r="L337" s="166"/>
      <c r="M337" s="171"/>
      <c r="T337" s="172"/>
      <c r="AT337" s="167" t="s">
        <v>167</v>
      </c>
      <c r="AU337" s="167" t="s">
        <v>89</v>
      </c>
      <c r="AV337" s="13" t="s">
        <v>89</v>
      </c>
      <c r="AW337" s="13" t="s">
        <v>31</v>
      </c>
      <c r="AX337" s="13" t="s">
        <v>83</v>
      </c>
      <c r="AY337" s="167" t="s">
        <v>159</v>
      </c>
    </row>
    <row r="338" spans="2:65" s="1" customFormat="1" ht="24.25" customHeight="1" x14ac:dyDescent="0.2">
      <c r="B338" s="144"/>
      <c r="C338" s="145" t="s">
        <v>461</v>
      </c>
      <c r="D338" s="145" t="s">
        <v>161</v>
      </c>
      <c r="E338" s="146" t="s">
        <v>462</v>
      </c>
      <c r="F338" s="147" t="s">
        <v>463</v>
      </c>
      <c r="G338" s="148" t="s">
        <v>368</v>
      </c>
      <c r="H338" s="149">
        <v>3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0</v>
      </c>
      <c r="R338" s="155">
        <f>Q338*H338</f>
        <v>0</v>
      </c>
      <c r="S338" s="155">
        <v>3.4000000000000002E-2</v>
      </c>
      <c r="T338" s="156">
        <f>S338*H338</f>
        <v>0.10200000000000001</v>
      </c>
      <c r="AR338" s="157" t="s">
        <v>165</v>
      </c>
      <c r="AT338" s="157" t="s">
        <v>161</v>
      </c>
      <c r="AU338" s="157" t="s">
        <v>89</v>
      </c>
      <c r="AY338" s="16" t="s">
        <v>159</v>
      </c>
      <c r="BE338" s="158">
        <f>IF(N338="základná",J338,0)</f>
        <v>0</v>
      </c>
      <c r="BF338" s="158">
        <f>IF(N338="znížená",J338,0)</f>
        <v>0</v>
      </c>
      <c r="BG338" s="158">
        <f>IF(N338="zákl. prenesená",J338,0)</f>
        <v>0</v>
      </c>
      <c r="BH338" s="158">
        <f>IF(N338="zníž. prenesená",J338,0)</f>
        <v>0</v>
      </c>
      <c r="BI338" s="158">
        <f>IF(N338="nulová",J338,0)</f>
        <v>0</v>
      </c>
      <c r="BJ338" s="16" t="s">
        <v>89</v>
      </c>
      <c r="BK338" s="158">
        <f>ROUND(I338*H338,2)</f>
        <v>0</v>
      </c>
      <c r="BL338" s="16" t="s">
        <v>165</v>
      </c>
      <c r="BM338" s="157" t="s">
        <v>464</v>
      </c>
    </row>
    <row r="339" spans="2:65" s="13" customFormat="1" x14ac:dyDescent="0.2">
      <c r="B339" s="166"/>
      <c r="D339" s="160" t="s">
        <v>167</v>
      </c>
      <c r="E339" s="167" t="s">
        <v>1</v>
      </c>
      <c r="F339" s="168" t="s">
        <v>465</v>
      </c>
      <c r="H339" s="169">
        <v>1</v>
      </c>
      <c r="I339" s="170"/>
      <c r="L339" s="166"/>
      <c r="M339" s="171"/>
      <c r="T339" s="172"/>
      <c r="AT339" s="167" t="s">
        <v>167</v>
      </c>
      <c r="AU339" s="167" t="s">
        <v>89</v>
      </c>
      <c r="AV339" s="13" t="s">
        <v>89</v>
      </c>
      <c r="AW339" s="13" t="s">
        <v>31</v>
      </c>
      <c r="AX339" s="13" t="s">
        <v>76</v>
      </c>
      <c r="AY339" s="167" t="s">
        <v>159</v>
      </c>
    </row>
    <row r="340" spans="2:65" s="13" customFormat="1" x14ac:dyDescent="0.2">
      <c r="B340" s="166"/>
      <c r="D340" s="160" t="s">
        <v>167</v>
      </c>
      <c r="E340" s="167" t="s">
        <v>1</v>
      </c>
      <c r="F340" s="168" t="s">
        <v>466</v>
      </c>
      <c r="H340" s="169">
        <v>1</v>
      </c>
      <c r="I340" s="170"/>
      <c r="L340" s="166"/>
      <c r="M340" s="171"/>
      <c r="T340" s="172"/>
      <c r="AT340" s="167" t="s">
        <v>167</v>
      </c>
      <c r="AU340" s="167" t="s">
        <v>89</v>
      </c>
      <c r="AV340" s="13" t="s">
        <v>89</v>
      </c>
      <c r="AW340" s="13" t="s">
        <v>31</v>
      </c>
      <c r="AX340" s="13" t="s">
        <v>76</v>
      </c>
      <c r="AY340" s="167" t="s">
        <v>159</v>
      </c>
    </row>
    <row r="341" spans="2:65" s="13" customFormat="1" x14ac:dyDescent="0.2">
      <c r="B341" s="166"/>
      <c r="D341" s="160" t="s">
        <v>167</v>
      </c>
      <c r="E341" s="167" t="s">
        <v>1</v>
      </c>
      <c r="F341" s="168" t="s">
        <v>467</v>
      </c>
      <c r="H341" s="169">
        <v>1</v>
      </c>
      <c r="I341" s="170"/>
      <c r="L341" s="166"/>
      <c r="M341" s="171"/>
      <c r="T341" s="172"/>
      <c r="AT341" s="167" t="s">
        <v>167</v>
      </c>
      <c r="AU341" s="167" t="s">
        <v>89</v>
      </c>
      <c r="AV341" s="13" t="s">
        <v>89</v>
      </c>
      <c r="AW341" s="13" t="s">
        <v>31</v>
      </c>
      <c r="AX341" s="13" t="s">
        <v>76</v>
      </c>
      <c r="AY341" s="167" t="s">
        <v>159</v>
      </c>
    </row>
    <row r="342" spans="2:65" s="14" customFormat="1" x14ac:dyDescent="0.2">
      <c r="B342" s="173"/>
      <c r="D342" s="160" t="s">
        <v>167</v>
      </c>
      <c r="E342" s="174" t="s">
        <v>1</v>
      </c>
      <c r="F342" s="175" t="s">
        <v>186</v>
      </c>
      <c r="H342" s="176">
        <v>3</v>
      </c>
      <c r="I342" s="177"/>
      <c r="L342" s="173"/>
      <c r="M342" s="178"/>
      <c r="T342" s="179"/>
      <c r="AT342" s="174" t="s">
        <v>167</v>
      </c>
      <c r="AU342" s="174" t="s">
        <v>89</v>
      </c>
      <c r="AV342" s="14" t="s">
        <v>165</v>
      </c>
      <c r="AW342" s="14" t="s">
        <v>31</v>
      </c>
      <c r="AX342" s="14" t="s">
        <v>83</v>
      </c>
      <c r="AY342" s="174" t="s">
        <v>159</v>
      </c>
    </row>
    <row r="343" spans="2:65" s="1" customFormat="1" ht="24.25" customHeight="1" x14ac:dyDescent="0.2">
      <c r="B343" s="144"/>
      <c r="C343" s="145" t="s">
        <v>468</v>
      </c>
      <c r="D343" s="145" t="s">
        <v>161</v>
      </c>
      <c r="E343" s="146" t="s">
        <v>469</v>
      </c>
      <c r="F343" s="147" t="s">
        <v>470</v>
      </c>
      <c r="G343" s="148" t="s">
        <v>368</v>
      </c>
      <c r="H343" s="149">
        <v>4</v>
      </c>
      <c r="I343" s="150"/>
      <c r="J343" s="151">
        <f>ROUND(I343*H343,2)</f>
        <v>0</v>
      </c>
      <c r="K343" s="152"/>
      <c r="L343" s="31"/>
      <c r="M343" s="153" t="s">
        <v>1</v>
      </c>
      <c r="N343" s="154" t="s">
        <v>42</v>
      </c>
      <c r="P343" s="155">
        <f>O343*H343</f>
        <v>0</v>
      </c>
      <c r="Q343" s="155">
        <v>0</v>
      </c>
      <c r="R343" s="155">
        <f>Q343*H343</f>
        <v>0</v>
      </c>
      <c r="S343" s="155">
        <v>5.8999999999999997E-2</v>
      </c>
      <c r="T343" s="156">
        <f>S343*H343</f>
        <v>0.23599999999999999</v>
      </c>
      <c r="AR343" s="157" t="s">
        <v>165</v>
      </c>
      <c r="AT343" s="157" t="s">
        <v>161</v>
      </c>
      <c r="AU343" s="157" t="s">
        <v>89</v>
      </c>
      <c r="AY343" s="16" t="s">
        <v>159</v>
      </c>
      <c r="BE343" s="158">
        <f>IF(N343="základná",J343,0)</f>
        <v>0</v>
      </c>
      <c r="BF343" s="158">
        <f>IF(N343="znížená",J343,0)</f>
        <v>0</v>
      </c>
      <c r="BG343" s="158">
        <f>IF(N343="zákl. prenesená",J343,0)</f>
        <v>0</v>
      </c>
      <c r="BH343" s="158">
        <f>IF(N343="zníž. prenesená",J343,0)</f>
        <v>0</v>
      </c>
      <c r="BI343" s="158">
        <f>IF(N343="nulová",J343,0)</f>
        <v>0</v>
      </c>
      <c r="BJ343" s="16" t="s">
        <v>89</v>
      </c>
      <c r="BK343" s="158">
        <f>ROUND(I343*H343,2)</f>
        <v>0</v>
      </c>
      <c r="BL343" s="16" t="s">
        <v>165</v>
      </c>
      <c r="BM343" s="157" t="s">
        <v>471</v>
      </c>
    </row>
    <row r="344" spans="2:65" s="13" customFormat="1" x14ac:dyDescent="0.2">
      <c r="B344" s="166"/>
      <c r="D344" s="160" t="s">
        <v>167</v>
      </c>
      <c r="E344" s="167" t="s">
        <v>1</v>
      </c>
      <c r="F344" s="168" t="s">
        <v>472</v>
      </c>
      <c r="H344" s="169">
        <v>4</v>
      </c>
      <c r="I344" s="170"/>
      <c r="L344" s="166"/>
      <c r="M344" s="171"/>
      <c r="T344" s="172"/>
      <c r="AT344" s="167" t="s">
        <v>167</v>
      </c>
      <c r="AU344" s="167" t="s">
        <v>89</v>
      </c>
      <c r="AV344" s="13" t="s">
        <v>89</v>
      </c>
      <c r="AW344" s="13" t="s">
        <v>31</v>
      </c>
      <c r="AX344" s="13" t="s">
        <v>83</v>
      </c>
      <c r="AY344" s="167" t="s">
        <v>159</v>
      </c>
    </row>
    <row r="345" spans="2:65" s="1" customFormat="1" ht="24.25" customHeight="1" x14ac:dyDescent="0.2">
      <c r="B345" s="144"/>
      <c r="C345" s="145" t="s">
        <v>473</v>
      </c>
      <c r="D345" s="145" t="s">
        <v>161</v>
      </c>
      <c r="E345" s="146" t="s">
        <v>474</v>
      </c>
      <c r="F345" s="147" t="s">
        <v>475</v>
      </c>
      <c r="G345" s="148" t="s">
        <v>368</v>
      </c>
      <c r="H345" s="149">
        <v>4</v>
      </c>
      <c r="I345" s="150"/>
      <c r="J345" s="151">
        <f>ROUND(I345*H345,2)</f>
        <v>0</v>
      </c>
      <c r="K345" s="152"/>
      <c r="L345" s="31"/>
      <c r="M345" s="153" t="s">
        <v>1</v>
      </c>
      <c r="N345" s="154" t="s">
        <v>42</v>
      </c>
      <c r="P345" s="155">
        <f>O345*H345</f>
        <v>0</v>
      </c>
      <c r="Q345" s="155">
        <v>0</v>
      </c>
      <c r="R345" s="155">
        <f>Q345*H345</f>
        <v>0</v>
      </c>
      <c r="S345" s="155">
        <v>0.13900000000000001</v>
      </c>
      <c r="T345" s="156">
        <f>S345*H345</f>
        <v>0.55600000000000005</v>
      </c>
      <c r="AR345" s="157" t="s">
        <v>165</v>
      </c>
      <c r="AT345" s="157" t="s">
        <v>161</v>
      </c>
      <c r="AU345" s="157" t="s">
        <v>89</v>
      </c>
      <c r="AY345" s="16" t="s">
        <v>159</v>
      </c>
      <c r="BE345" s="158">
        <f>IF(N345="základná",J345,0)</f>
        <v>0</v>
      </c>
      <c r="BF345" s="158">
        <f>IF(N345="znížená",J345,0)</f>
        <v>0</v>
      </c>
      <c r="BG345" s="158">
        <f>IF(N345="zákl. prenesená",J345,0)</f>
        <v>0</v>
      </c>
      <c r="BH345" s="158">
        <f>IF(N345="zníž. prenesená",J345,0)</f>
        <v>0</v>
      </c>
      <c r="BI345" s="158">
        <f>IF(N345="nulová",J345,0)</f>
        <v>0</v>
      </c>
      <c r="BJ345" s="16" t="s">
        <v>89</v>
      </c>
      <c r="BK345" s="158">
        <f>ROUND(I345*H345,2)</f>
        <v>0</v>
      </c>
      <c r="BL345" s="16" t="s">
        <v>165</v>
      </c>
      <c r="BM345" s="157" t="s">
        <v>476</v>
      </c>
    </row>
    <row r="346" spans="2:65" s="13" customFormat="1" x14ac:dyDescent="0.2">
      <c r="B346" s="166"/>
      <c r="D346" s="160" t="s">
        <v>167</v>
      </c>
      <c r="E346" s="167" t="s">
        <v>1</v>
      </c>
      <c r="F346" s="168" t="s">
        <v>477</v>
      </c>
      <c r="H346" s="169">
        <v>4</v>
      </c>
      <c r="I346" s="170"/>
      <c r="L346" s="166"/>
      <c r="M346" s="171"/>
      <c r="T346" s="172"/>
      <c r="AT346" s="167" t="s">
        <v>167</v>
      </c>
      <c r="AU346" s="167" t="s">
        <v>89</v>
      </c>
      <c r="AV346" s="13" t="s">
        <v>89</v>
      </c>
      <c r="AW346" s="13" t="s">
        <v>31</v>
      </c>
      <c r="AX346" s="13" t="s">
        <v>83</v>
      </c>
      <c r="AY346" s="167" t="s">
        <v>159</v>
      </c>
    </row>
    <row r="347" spans="2:65" s="1" customFormat="1" ht="21.75" customHeight="1" x14ac:dyDescent="0.2">
      <c r="B347" s="144"/>
      <c r="C347" s="145" t="s">
        <v>478</v>
      </c>
      <c r="D347" s="145" t="s">
        <v>161</v>
      </c>
      <c r="E347" s="146" t="s">
        <v>479</v>
      </c>
      <c r="F347" s="147" t="s">
        <v>480</v>
      </c>
      <c r="G347" s="148" t="s">
        <v>215</v>
      </c>
      <c r="H347" s="149">
        <v>457.81200000000001</v>
      </c>
      <c r="I347" s="150"/>
      <c r="J347" s="151">
        <f>ROUND(I347*H347,2)</f>
        <v>0</v>
      </c>
      <c r="K347" s="152"/>
      <c r="L347" s="31"/>
      <c r="M347" s="153" t="s">
        <v>1</v>
      </c>
      <c r="N347" s="154" t="s">
        <v>42</v>
      </c>
      <c r="P347" s="155">
        <f>O347*H347</f>
        <v>0</v>
      </c>
      <c r="Q347" s="155">
        <v>0</v>
      </c>
      <c r="R347" s="155">
        <f>Q347*H347</f>
        <v>0</v>
      </c>
      <c r="S347" s="155">
        <v>0</v>
      </c>
      <c r="T347" s="156">
        <f>S347*H347</f>
        <v>0</v>
      </c>
      <c r="AR347" s="157" t="s">
        <v>165</v>
      </c>
      <c r="AT347" s="157" t="s">
        <v>161</v>
      </c>
      <c r="AU347" s="157" t="s">
        <v>89</v>
      </c>
      <c r="AY347" s="16" t="s">
        <v>159</v>
      </c>
      <c r="BE347" s="158">
        <f>IF(N347="základná",J347,0)</f>
        <v>0</v>
      </c>
      <c r="BF347" s="158">
        <f>IF(N347="znížená",J347,0)</f>
        <v>0</v>
      </c>
      <c r="BG347" s="158">
        <f>IF(N347="zákl. prenesená",J347,0)</f>
        <v>0</v>
      </c>
      <c r="BH347" s="158">
        <f>IF(N347="zníž. prenesená",J347,0)</f>
        <v>0</v>
      </c>
      <c r="BI347" s="158">
        <f>IF(N347="nulová",J347,0)</f>
        <v>0</v>
      </c>
      <c r="BJ347" s="16" t="s">
        <v>89</v>
      </c>
      <c r="BK347" s="158">
        <f>ROUND(I347*H347,2)</f>
        <v>0</v>
      </c>
      <c r="BL347" s="16" t="s">
        <v>165</v>
      </c>
      <c r="BM347" s="157" t="s">
        <v>481</v>
      </c>
    </row>
    <row r="348" spans="2:65" s="1" customFormat="1" ht="24.25" customHeight="1" x14ac:dyDescent="0.2">
      <c r="B348" s="144"/>
      <c r="C348" s="145" t="s">
        <v>482</v>
      </c>
      <c r="D348" s="145" t="s">
        <v>161</v>
      </c>
      <c r="E348" s="146" t="s">
        <v>483</v>
      </c>
      <c r="F348" s="147" t="s">
        <v>484</v>
      </c>
      <c r="G348" s="148" t="s">
        <v>215</v>
      </c>
      <c r="H348" s="149">
        <v>8698.4279999999999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0</v>
      </c>
      <c r="R348" s="155">
        <f>Q348*H348</f>
        <v>0</v>
      </c>
      <c r="S348" s="155">
        <v>0</v>
      </c>
      <c r="T348" s="156">
        <f>S348*H348</f>
        <v>0</v>
      </c>
      <c r="AR348" s="157" t="s">
        <v>165</v>
      </c>
      <c r="AT348" s="157" t="s">
        <v>161</v>
      </c>
      <c r="AU348" s="157" t="s">
        <v>89</v>
      </c>
      <c r="AY348" s="16" t="s">
        <v>159</v>
      </c>
      <c r="BE348" s="158">
        <f>IF(N348="základná",J348,0)</f>
        <v>0</v>
      </c>
      <c r="BF348" s="158">
        <f>IF(N348="znížená",J348,0)</f>
        <v>0</v>
      </c>
      <c r="BG348" s="158">
        <f>IF(N348="zákl. prenesená",J348,0)</f>
        <v>0</v>
      </c>
      <c r="BH348" s="158">
        <f>IF(N348="zníž. prenesená",J348,0)</f>
        <v>0</v>
      </c>
      <c r="BI348" s="158">
        <f>IF(N348="nulová",J348,0)</f>
        <v>0</v>
      </c>
      <c r="BJ348" s="16" t="s">
        <v>89</v>
      </c>
      <c r="BK348" s="158">
        <f>ROUND(I348*H348,2)</f>
        <v>0</v>
      </c>
      <c r="BL348" s="16" t="s">
        <v>165</v>
      </c>
      <c r="BM348" s="157" t="s">
        <v>485</v>
      </c>
    </row>
    <row r="349" spans="2:65" s="13" customFormat="1" x14ac:dyDescent="0.2">
      <c r="B349" s="166"/>
      <c r="D349" s="160" t="s">
        <v>167</v>
      </c>
      <c r="F349" s="168" t="s">
        <v>486</v>
      </c>
      <c r="H349" s="169">
        <v>8698.4279999999999</v>
      </c>
      <c r="I349" s="170"/>
      <c r="L349" s="166"/>
      <c r="M349" s="171"/>
      <c r="T349" s="172"/>
      <c r="AT349" s="167" t="s">
        <v>167</v>
      </c>
      <c r="AU349" s="167" t="s">
        <v>89</v>
      </c>
      <c r="AV349" s="13" t="s">
        <v>89</v>
      </c>
      <c r="AW349" s="13" t="s">
        <v>3</v>
      </c>
      <c r="AX349" s="13" t="s">
        <v>83</v>
      </c>
      <c r="AY349" s="167" t="s">
        <v>159</v>
      </c>
    </row>
    <row r="350" spans="2:65" s="1" customFormat="1" ht="24.25" customHeight="1" x14ac:dyDescent="0.2">
      <c r="B350" s="144"/>
      <c r="C350" s="145" t="s">
        <v>487</v>
      </c>
      <c r="D350" s="145" t="s">
        <v>161</v>
      </c>
      <c r="E350" s="146" t="s">
        <v>488</v>
      </c>
      <c r="F350" s="147" t="s">
        <v>489</v>
      </c>
      <c r="G350" s="148" t="s">
        <v>215</v>
      </c>
      <c r="H350" s="149">
        <v>457.81200000000001</v>
      </c>
      <c r="I350" s="150"/>
      <c r="J350" s="151">
        <f>ROUND(I350*H350,2)</f>
        <v>0</v>
      </c>
      <c r="K350" s="152"/>
      <c r="L350" s="31"/>
      <c r="M350" s="153" t="s">
        <v>1</v>
      </c>
      <c r="N350" s="154" t="s">
        <v>42</v>
      </c>
      <c r="P350" s="155">
        <f>O350*H350</f>
        <v>0</v>
      </c>
      <c r="Q350" s="155">
        <v>0</v>
      </c>
      <c r="R350" s="155">
        <f>Q350*H350</f>
        <v>0</v>
      </c>
      <c r="S350" s="155">
        <v>0</v>
      </c>
      <c r="T350" s="156">
        <f>S350*H350</f>
        <v>0</v>
      </c>
      <c r="AR350" s="157" t="s">
        <v>165</v>
      </c>
      <c r="AT350" s="157" t="s">
        <v>161</v>
      </c>
      <c r="AU350" s="157" t="s">
        <v>89</v>
      </c>
      <c r="AY350" s="16" t="s">
        <v>159</v>
      </c>
      <c r="BE350" s="158">
        <f>IF(N350="základná",J350,0)</f>
        <v>0</v>
      </c>
      <c r="BF350" s="158">
        <f>IF(N350="znížená",J350,0)</f>
        <v>0</v>
      </c>
      <c r="BG350" s="158">
        <f>IF(N350="zákl. prenesená",J350,0)</f>
        <v>0</v>
      </c>
      <c r="BH350" s="158">
        <f>IF(N350="zníž. prenesená",J350,0)</f>
        <v>0</v>
      </c>
      <c r="BI350" s="158">
        <f>IF(N350="nulová",J350,0)</f>
        <v>0</v>
      </c>
      <c r="BJ350" s="16" t="s">
        <v>89</v>
      </c>
      <c r="BK350" s="158">
        <f>ROUND(I350*H350,2)</f>
        <v>0</v>
      </c>
      <c r="BL350" s="16" t="s">
        <v>165</v>
      </c>
      <c r="BM350" s="157" t="s">
        <v>490</v>
      </c>
    </row>
    <row r="351" spans="2:65" s="1" customFormat="1" ht="24.25" customHeight="1" x14ac:dyDescent="0.2">
      <c r="B351" s="144"/>
      <c r="C351" s="145" t="s">
        <v>491</v>
      </c>
      <c r="D351" s="145" t="s">
        <v>161</v>
      </c>
      <c r="E351" s="146" t="s">
        <v>492</v>
      </c>
      <c r="F351" s="147" t="s">
        <v>493</v>
      </c>
      <c r="G351" s="148" t="s">
        <v>215</v>
      </c>
      <c r="H351" s="149">
        <v>457.81200000000001</v>
      </c>
      <c r="I351" s="150"/>
      <c r="J351" s="151">
        <f>ROUND(I351*H351,2)</f>
        <v>0</v>
      </c>
      <c r="K351" s="152"/>
      <c r="L351" s="31"/>
      <c r="M351" s="153" t="s">
        <v>1</v>
      </c>
      <c r="N351" s="154" t="s">
        <v>42</v>
      </c>
      <c r="P351" s="155">
        <f>O351*H351</f>
        <v>0</v>
      </c>
      <c r="Q351" s="155">
        <v>0</v>
      </c>
      <c r="R351" s="155">
        <f>Q351*H351</f>
        <v>0</v>
      </c>
      <c r="S351" s="155">
        <v>0</v>
      </c>
      <c r="T351" s="156">
        <f>S351*H351</f>
        <v>0</v>
      </c>
      <c r="AR351" s="157" t="s">
        <v>165</v>
      </c>
      <c r="AT351" s="157" t="s">
        <v>161</v>
      </c>
      <c r="AU351" s="157" t="s">
        <v>89</v>
      </c>
      <c r="AY351" s="16" t="s">
        <v>159</v>
      </c>
      <c r="BE351" s="158">
        <f>IF(N351="základná",J351,0)</f>
        <v>0</v>
      </c>
      <c r="BF351" s="158">
        <f>IF(N351="znížená",J351,0)</f>
        <v>0</v>
      </c>
      <c r="BG351" s="158">
        <f>IF(N351="zákl. prenesená",J351,0)</f>
        <v>0</v>
      </c>
      <c r="BH351" s="158">
        <f>IF(N351="zníž. prenesená",J351,0)</f>
        <v>0</v>
      </c>
      <c r="BI351" s="158">
        <f>IF(N351="nulová",J351,0)</f>
        <v>0</v>
      </c>
      <c r="BJ351" s="16" t="s">
        <v>89</v>
      </c>
      <c r="BK351" s="158">
        <f>ROUND(I351*H351,2)</f>
        <v>0</v>
      </c>
      <c r="BL351" s="16" t="s">
        <v>165</v>
      </c>
      <c r="BM351" s="157" t="s">
        <v>494</v>
      </c>
    </row>
    <row r="352" spans="2:65" s="1" customFormat="1" ht="24.25" customHeight="1" x14ac:dyDescent="0.2">
      <c r="B352" s="144"/>
      <c r="C352" s="145" t="s">
        <v>495</v>
      </c>
      <c r="D352" s="145" t="s">
        <v>161</v>
      </c>
      <c r="E352" s="146" t="s">
        <v>496</v>
      </c>
      <c r="F352" s="147" t="s">
        <v>497</v>
      </c>
      <c r="G352" s="148" t="s">
        <v>215</v>
      </c>
      <c r="H352" s="149">
        <v>323.5</v>
      </c>
      <c r="I352" s="150"/>
      <c r="J352" s="151">
        <f>ROUND(I352*H352,2)</f>
        <v>0</v>
      </c>
      <c r="K352" s="152"/>
      <c r="L352" s="31"/>
      <c r="M352" s="153" t="s">
        <v>1</v>
      </c>
      <c r="N352" s="154" t="s">
        <v>42</v>
      </c>
      <c r="P352" s="155">
        <f>O352*H352</f>
        <v>0</v>
      </c>
      <c r="Q352" s="155">
        <v>0</v>
      </c>
      <c r="R352" s="155">
        <f>Q352*H352</f>
        <v>0</v>
      </c>
      <c r="S352" s="155">
        <v>0</v>
      </c>
      <c r="T352" s="156">
        <f>S352*H352</f>
        <v>0</v>
      </c>
      <c r="AR352" s="157" t="s">
        <v>165</v>
      </c>
      <c r="AT352" s="157" t="s">
        <v>161</v>
      </c>
      <c r="AU352" s="157" t="s">
        <v>89</v>
      </c>
      <c r="AY352" s="16" t="s">
        <v>159</v>
      </c>
      <c r="BE352" s="158">
        <f>IF(N352="základná",J352,0)</f>
        <v>0</v>
      </c>
      <c r="BF352" s="158">
        <f>IF(N352="znížená",J352,0)</f>
        <v>0</v>
      </c>
      <c r="BG352" s="158">
        <f>IF(N352="zákl. prenesená",J352,0)</f>
        <v>0</v>
      </c>
      <c r="BH352" s="158">
        <f>IF(N352="zníž. prenesená",J352,0)</f>
        <v>0</v>
      </c>
      <c r="BI352" s="158">
        <f>IF(N352="nulová",J352,0)</f>
        <v>0</v>
      </c>
      <c r="BJ352" s="16" t="s">
        <v>89</v>
      </c>
      <c r="BK352" s="158">
        <f>ROUND(I352*H352,2)</f>
        <v>0</v>
      </c>
      <c r="BL352" s="16" t="s">
        <v>165</v>
      </c>
      <c r="BM352" s="157" t="s">
        <v>498</v>
      </c>
    </row>
    <row r="353" spans="2:65" s="13" customFormat="1" x14ac:dyDescent="0.2">
      <c r="B353" s="166"/>
      <c r="D353" s="160" t="s">
        <v>167</v>
      </c>
      <c r="E353" s="167" t="s">
        <v>1</v>
      </c>
      <c r="F353" s="168" t="s">
        <v>499</v>
      </c>
      <c r="H353" s="169">
        <v>457.81200000000001</v>
      </c>
      <c r="I353" s="170"/>
      <c r="L353" s="166"/>
      <c r="M353" s="171"/>
      <c r="T353" s="172"/>
      <c r="AT353" s="167" t="s">
        <v>167</v>
      </c>
      <c r="AU353" s="167" t="s">
        <v>89</v>
      </c>
      <c r="AV353" s="13" t="s">
        <v>89</v>
      </c>
      <c r="AW353" s="13" t="s">
        <v>31</v>
      </c>
      <c r="AX353" s="13" t="s">
        <v>76</v>
      </c>
      <c r="AY353" s="167" t="s">
        <v>159</v>
      </c>
    </row>
    <row r="354" spans="2:65" s="13" customFormat="1" x14ac:dyDescent="0.2">
      <c r="B354" s="166"/>
      <c r="D354" s="160" t="s">
        <v>167</v>
      </c>
      <c r="E354" s="167" t="s">
        <v>1</v>
      </c>
      <c r="F354" s="168" t="s">
        <v>500</v>
      </c>
      <c r="H354" s="169">
        <v>-134.31200000000001</v>
      </c>
      <c r="I354" s="170"/>
      <c r="L354" s="166"/>
      <c r="M354" s="171"/>
      <c r="T354" s="172"/>
      <c r="AT354" s="167" t="s">
        <v>167</v>
      </c>
      <c r="AU354" s="167" t="s">
        <v>89</v>
      </c>
      <c r="AV354" s="13" t="s">
        <v>89</v>
      </c>
      <c r="AW354" s="13" t="s">
        <v>31</v>
      </c>
      <c r="AX354" s="13" t="s">
        <v>76</v>
      </c>
      <c r="AY354" s="167" t="s">
        <v>159</v>
      </c>
    </row>
    <row r="355" spans="2:65" s="14" customFormat="1" x14ac:dyDescent="0.2">
      <c r="B355" s="173"/>
      <c r="D355" s="160" t="s">
        <v>167</v>
      </c>
      <c r="E355" s="174" t="s">
        <v>1</v>
      </c>
      <c r="F355" s="175" t="s">
        <v>186</v>
      </c>
      <c r="H355" s="176">
        <v>323.5</v>
      </c>
      <c r="I355" s="177"/>
      <c r="L355" s="173"/>
      <c r="M355" s="178"/>
      <c r="T355" s="179"/>
      <c r="AT355" s="174" t="s">
        <v>167</v>
      </c>
      <c r="AU355" s="174" t="s">
        <v>89</v>
      </c>
      <c r="AV355" s="14" t="s">
        <v>165</v>
      </c>
      <c r="AW355" s="14" t="s">
        <v>31</v>
      </c>
      <c r="AX355" s="14" t="s">
        <v>83</v>
      </c>
      <c r="AY355" s="174" t="s">
        <v>159</v>
      </c>
    </row>
    <row r="356" spans="2:65" s="1" customFormat="1" ht="24.25" customHeight="1" x14ac:dyDescent="0.2">
      <c r="B356" s="144"/>
      <c r="C356" s="145" t="s">
        <v>501</v>
      </c>
      <c r="D356" s="145" t="s">
        <v>161</v>
      </c>
      <c r="E356" s="146" t="s">
        <v>502</v>
      </c>
      <c r="F356" s="147" t="s">
        <v>503</v>
      </c>
      <c r="G356" s="148" t="s">
        <v>215</v>
      </c>
      <c r="H356" s="149">
        <v>134.31200000000001</v>
      </c>
      <c r="I356" s="150"/>
      <c r="J356" s="151">
        <f>ROUND(I356*H356,2)</f>
        <v>0</v>
      </c>
      <c r="K356" s="152"/>
      <c r="L356" s="31"/>
      <c r="M356" s="153" t="s">
        <v>1</v>
      </c>
      <c r="N356" s="154" t="s">
        <v>42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165</v>
      </c>
      <c r="AT356" s="157" t="s">
        <v>161</v>
      </c>
      <c r="AU356" s="157" t="s">
        <v>89</v>
      </c>
      <c r="AY356" s="16" t="s">
        <v>159</v>
      </c>
      <c r="BE356" s="158">
        <f>IF(N356="základná",J356,0)</f>
        <v>0</v>
      </c>
      <c r="BF356" s="158">
        <f>IF(N356="znížená",J356,0)</f>
        <v>0</v>
      </c>
      <c r="BG356" s="158">
        <f>IF(N356="zákl. prenesená",J356,0)</f>
        <v>0</v>
      </c>
      <c r="BH356" s="158">
        <f>IF(N356="zníž. prenesená",J356,0)</f>
        <v>0</v>
      </c>
      <c r="BI356" s="158">
        <f>IF(N356="nulová",J356,0)</f>
        <v>0</v>
      </c>
      <c r="BJ356" s="16" t="s">
        <v>89</v>
      </c>
      <c r="BK356" s="158">
        <f>ROUND(I356*H356,2)</f>
        <v>0</v>
      </c>
      <c r="BL356" s="16" t="s">
        <v>165</v>
      </c>
      <c r="BM356" s="157" t="s">
        <v>504</v>
      </c>
    </row>
    <row r="357" spans="2:65" s="13" customFormat="1" x14ac:dyDescent="0.2">
      <c r="B357" s="166"/>
      <c r="D357" s="160" t="s">
        <v>167</v>
      </c>
      <c r="E357" s="167" t="s">
        <v>1</v>
      </c>
      <c r="F357" s="168" t="s">
        <v>505</v>
      </c>
      <c r="H357" s="169">
        <v>134.31200000000001</v>
      </c>
      <c r="I357" s="170"/>
      <c r="L357" s="166"/>
      <c r="M357" s="171"/>
      <c r="T357" s="172"/>
      <c r="AT357" s="167" t="s">
        <v>167</v>
      </c>
      <c r="AU357" s="167" t="s">
        <v>89</v>
      </c>
      <c r="AV357" s="13" t="s">
        <v>89</v>
      </c>
      <c r="AW357" s="13" t="s">
        <v>31</v>
      </c>
      <c r="AX357" s="13" t="s">
        <v>83</v>
      </c>
      <c r="AY357" s="167" t="s">
        <v>159</v>
      </c>
    </row>
    <row r="358" spans="2:65" s="11" customFormat="1" ht="22.75" customHeight="1" x14ac:dyDescent="0.25">
      <c r="B358" s="133"/>
      <c r="D358" s="134" t="s">
        <v>75</v>
      </c>
      <c r="E358" s="142" t="s">
        <v>506</v>
      </c>
      <c r="F358" s="142" t="s">
        <v>507</v>
      </c>
      <c r="I358" s="136"/>
      <c r="J358" s="143">
        <f>BK358</f>
        <v>0</v>
      </c>
      <c r="L358" s="133"/>
      <c r="M358" s="137"/>
      <c r="P358" s="138">
        <f>P359</f>
        <v>0</v>
      </c>
      <c r="R358" s="138">
        <f>R359</f>
        <v>0</v>
      </c>
      <c r="T358" s="139">
        <f>T359</f>
        <v>0</v>
      </c>
      <c r="AR358" s="134" t="s">
        <v>83</v>
      </c>
      <c r="AT358" s="140" t="s">
        <v>75</v>
      </c>
      <c r="AU358" s="140" t="s">
        <v>83</v>
      </c>
      <c r="AY358" s="134" t="s">
        <v>159</v>
      </c>
      <c r="BK358" s="141">
        <f>BK359</f>
        <v>0</v>
      </c>
    </row>
    <row r="359" spans="2:65" s="1" customFormat="1" ht="33" customHeight="1" x14ac:dyDescent="0.2">
      <c r="B359" s="144"/>
      <c r="C359" s="145" t="s">
        <v>508</v>
      </c>
      <c r="D359" s="145" t="s">
        <v>161</v>
      </c>
      <c r="E359" s="146" t="s">
        <v>509</v>
      </c>
      <c r="F359" s="147" t="s">
        <v>510</v>
      </c>
      <c r="G359" s="148" t="s">
        <v>215</v>
      </c>
      <c r="H359" s="149">
        <v>608.07399999999996</v>
      </c>
      <c r="I359" s="150"/>
      <c r="J359" s="151">
        <f>ROUND(I359*H359,2)</f>
        <v>0</v>
      </c>
      <c r="K359" s="152"/>
      <c r="L359" s="31"/>
      <c r="M359" s="153" t="s">
        <v>1</v>
      </c>
      <c r="N359" s="154" t="s">
        <v>42</v>
      </c>
      <c r="P359" s="155">
        <f>O359*H359</f>
        <v>0</v>
      </c>
      <c r="Q359" s="155">
        <v>0</v>
      </c>
      <c r="R359" s="155">
        <f>Q359*H359</f>
        <v>0</v>
      </c>
      <c r="S359" s="155">
        <v>0</v>
      </c>
      <c r="T359" s="156">
        <f>S359*H359</f>
        <v>0</v>
      </c>
      <c r="AR359" s="157" t="s">
        <v>165</v>
      </c>
      <c r="AT359" s="157" t="s">
        <v>161</v>
      </c>
      <c r="AU359" s="157" t="s">
        <v>89</v>
      </c>
      <c r="AY359" s="16" t="s">
        <v>159</v>
      </c>
      <c r="BE359" s="158">
        <f>IF(N359="základná",J359,0)</f>
        <v>0</v>
      </c>
      <c r="BF359" s="158">
        <f>IF(N359="znížená",J359,0)</f>
        <v>0</v>
      </c>
      <c r="BG359" s="158">
        <f>IF(N359="zákl. prenesená",J359,0)</f>
        <v>0</v>
      </c>
      <c r="BH359" s="158">
        <f>IF(N359="zníž. prenesená",J359,0)</f>
        <v>0</v>
      </c>
      <c r="BI359" s="158">
        <f>IF(N359="nulová",J359,0)</f>
        <v>0</v>
      </c>
      <c r="BJ359" s="16" t="s">
        <v>89</v>
      </c>
      <c r="BK359" s="158">
        <f>ROUND(I359*H359,2)</f>
        <v>0</v>
      </c>
      <c r="BL359" s="16" t="s">
        <v>165</v>
      </c>
      <c r="BM359" s="157" t="s">
        <v>511</v>
      </c>
    </row>
    <row r="360" spans="2:65" s="11" customFormat="1" ht="26" customHeight="1" x14ac:dyDescent="0.35">
      <c r="B360" s="133"/>
      <c r="D360" s="134" t="s">
        <v>75</v>
      </c>
      <c r="E360" s="135" t="s">
        <v>512</v>
      </c>
      <c r="F360" s="135" t="s">
        <v>513</v>
      </c>
      <c r="I360" s="136"/>
      <c r="J360" s="123">
        <f>BK360</f>
        <v>0</v>
      </c>
      <c r="L360" s="133"/>
      <c r="M360" s="137"/>
      <c r="P360" s="138">
        <f>P361+P428+P444+P452</f>
        <v>0</v>
      </c>
      <c r="R360" s="138">
        <f>R361+R428+R444+R452</f>
        <v>2.2446023055</v>
      </c>
      <c r="T360" s="139">
        <f>T361+T428+T444+T452</f>
        <v>0</v>
      </c>
      <c r="AR360" s="134" t="s">
        <v>89</v>
      </c>
      <c r="AT360" s="140" t="s">
        <v>75</v>
      </c>
      <c r="AU360" s="140" t="s">
        <v>76</v>
      </c>
      <c r="AY360" s="134" t="s">
        <v>159</v>
      </c>
      <c r="BK360" s="141">
        <f>BK361+BK428+BK444+BK452</f>
        <v>0</v>
      </c>
    </row>
    <row r="361" spans="2:65" s="11" customFormat="1" ht="22.75" customHeight="1" x14ac:dyDescent="0.25">
      <c r="B361" s="133"/>
      <c r="D361" s="134" t="s">
        <v>75</v>
      </c>
      <c r="E361" s="142" t="s">
        <v>514</v>
      </c>
      <c r="F361" s="142" t="s">
        <v>515</v>
      </c>
      <c r="I361" s="136"/>
      <c r="J361" s="143">
        <f>BK361</f>
        <v>0</v>
      </c>
      <c r="L361" s="133"/>
      <c r="M361" s="137"/>
      <c r="P361" s="138">
        <f>SUM(P362:P427)</f>
        <v>0</v>
      </c>
      <c r="R361" s="138">
        <f>SUM(R362:R427)</f>
        <v>0.46009854</v>
      </c>
      <c r="T361" s="139">
        <f>SUM(T362:T427)</f>
        <v>0</v>
      </c>
      <c r="AR361" s="134" t="s">
        <v>89</v>
      </c>
      <c r="AT361" s="140" t="s">
        <v>75</v>
      </c>
      <c r="AU361" s="140" t="s">
        <v>83</v>
      </c>
      <c r="AY361" s="134" t="s">
        <v>159</v>
      </c>
      <c r="BK361" s="141">
        <f>SUM(BK362:BK427)</f>
        <v>0</v>
      </c>
    </row>
    <row r="362" spans="2:65" s="1" customFormat="1" ht="24.25" customHeight="1" x14ac:dyDescent="0.2">
      <c r="B362" s="144"/>
      <c r="C362" s="145" t="s">
        <v>516</v>
      </c>
      <c r="D362" s="145" t="s">
        <v>161</v>
      </c>
      <c r="E362" s="146" t="s">
        <v>517</v>
      </c>
      <c r="F362" s="147" t="s">
        <v>518</v>
      </c>
      <c r="G362" s="148" t="s">
        <v>164</v>
      </c>
      <c r="H362" s="149">
        <v>27.744</v>
      </c>
      <c r="I362" s="150"/>
      <c r="J362" s="151">
        <f>ROUND(I362*H362,2)</f>
        <v>0</v>
      </c>
      <c r="K362" s="152"/>
      <c r="L362" s="31"/>
      <c r="M362" s="153" t="s">
        <v>1</v>
      </c>
      <c r="N362" s="154" t="s">
        <v>42</v>
      </c>
      <c r="P362" s="155">
        <f>O362*H362</f>
        <v>0</v>
      </c>
      <c r="Q362" s="155">
        <v>0</v>
      </c>
      <c r="R362" s="155">
        <f>Q362*H362</f>
        <v>0</v>
      </c>
      <c r="S362" s="155">
        <v>0</v>
      </c>
      <c r="T362" s="156">
        <f>S362*H362</f>
        <v>0</v>
      </c>
      <c r="AR362" s="157" t="s">
        <v>260</v>
      </c>
      <c r="AT362" s="157" t="s">
        <v>161</v>
      </c>
      <c r="AU362" s="157" t="s">
        <v>89</v>
      </c>
      <c r="AY362" s="16" t="s">
        <v>159</v>
      </c>
      <c r="BE362" s="158">
        <f>IF(N362="základná",J362,0)</f>
        <v>0</v>
      </c>
      <c r="BF362" s="158">
        <f>IF(N362="znížená",J362,0)</f>
        <v>0</v>
      </c>
      <c r="BG362" s="158">
        <f>IF(N362="zákl. prenesená",J362,0)</f>
        <v>0</v>
      </c>
      <c r="BH362" s="158">
        <f>IF(N362="zníž. prenesená",J362,0)</f>
        <v>0</v>
      </c>
      <c r="BI362" s="158">
        <f>IF(N362="nulová",J362,0)</f>
        <v>0</v>
      </c>
      <c r="BJ362" s="16" t="s">
        <v>89</v>
      </c>
      <c r="BK362" s="158">
        <f>ROUND(I362*H362,2)</f>
        <v>0</v>
      </c>
      <c r="BL362" s="16" t="s">
        <v>260</v>
      </c>
      <c r="BM362" s="157" t="s">
        <v>519</v>
      </c>
    </row>
    <row r="363" spans="2:65" s="12" customFormat="1" x14ac:dyDescent="0.2">
      <c r="B363" s="159"/>
      <c r="D363" s="160" t="s">
        <v>167</v>
      </c>
      <c r="E363" s="161" t="s">
        <v>1</v>
      </c>
      <c r="F363" s="162" t="s">
        <v>520</v>
      </c>
      <c r="H363" s="161" t="s">
        <v>1</v>
      </c>
      <c r="I363" s="163"/>
      <c r="L363" s="159"/>
      <c r="M363" s="164"/>
      <c r="T363" s="165"/>
      <c r="AT363" s="161" t="s">
        <v>167</v>
      </c>
      <c r="AU363" s="161" t="s">
        <v>89</v>
      </c>
      <c r="AV363" s="12" t="s">
        <v>83</v>
      </c>
      <c r="AW363" s="12" t="s">
        <v>31</v>
      </c>
      <c r="AX363" s="12" t="s">
        <v>76</v>
      </c>
      <c r="AY363" s="161" t="s">
        <v>159</v>
      </c>
    </row>
    <row r="364" spans="2:65" s="12" customFormat="1" x14ac:dyDescent="0.2">
      <c r="B364" s="159"/>
      <c r="D364" s="160" t="s">
        <v>167</v>
      </c>
      <c r="E364" s="161" t="s">
        <v>1</v>
      </c>
      <c r="F364" s="162" t="s">
        <v>521</v>
      </c>
      <c r="H364" s="161" t="s">
        <v>1</v>
      </c>
      <c r="I364" s="163"/>
      <c r="L364" s="159"/>
      <c r="M364" s="164"/>
      <c r="T364" s="165"/>
      <c r="AT364" s="161" t="s">
        <v>167</v>
      </c>
      <c r="AU364" s="161" t="s">
        <v>89</v>
      </c>
      <c r="AV364" s="12" t="s">
        <v>83</v>
      </c>
      <c r="AW364" s="12" t="s">
        <v>31</v>
      </c>
      <c r="AX364" s="12" t="s">
        <v>76</v>
      </c>
      <c r="AY364" s="161" t="s">
        <v>159</v>
      </c>
    </row>
    <row r="365" spans="2:65" s="13" customFormat="1" x14ac:dyDescent="0.2">
      <c r="B365" s="166"/>
      <c r="D365" s="160" t="s">
        <v>167</v>
      </c>
      <c r="E365" s="167" t="s">
        <v>1</v>
      </c>
      <c r="F365" s="168" t="s">
        <v>522</v>
      </c>
      <c r="H365" s="169">
        <v>27.744</v>
      </c>
      <c r="I365" s="170"/>
      <c r="L365" s="166"/>
      <c r="M365" s="171"/>
      <c r="T365" s="172"/>
      <c r="AT365" s="167" t="s">
        <v>167</v>
      </c>
      <c r="AU365" s="167" t="s">
        <v>89</v>
      </c>
      <c r="AV365" s="13" t="s">
        <v>89</v>
      </c>
      <c r="AW365" s="13" t="s">
        <v>31</v>
      </c>
      <c r="AX365" s="13" t="s">
        <v>83</v>
      </c>
      <c r="AY365" s="167" t="s">
        <v>159</v>
      </c>
    </row>
    <row r="366" spans="2:65" s="1" customFormat="1" ht="16.5" customHeight="1" x14ac:dyDescent="0.2">
      <c r="B366" s="144"/>
      <c r="C366" s="180" t="s">
        <v>523</v>
      </c>
      <c r="D366" s="180" t="s">
        <v>359</v>
      </c>
      <c r="E366" s="181" t="s">
        <v>524</v>
      </c>
      <c r="F366" s="182" t="s">
        <v>525</v>
      </c>
      <c r="G366" s="183" t="s">
        <v>164</v>
      </c>
      <c r="H366" s="184">
        <v>31.905999999999999</v>
      </c>
      <c r="I366" s="185"/>
      <c r="J366" s="186">
        <f>ROUND(I366*H366,2)</f>
        <v>0</v>
      </c>
      <c r="K366" s="187"/>
      <c r="L366" s="188"/>
      <c r="M366" s="189" t="s">
        <v>1</v>
      </c>
      <c r="N366" s="190" t="s">
        <v>42</v>
      </c>
      <c r="P366" s="155">
        <f>O366*H366</f>
        <v>0</v>
      </c>
      <c r="Q366" s="155">
        <v>4.6999999999999999E-4</v>
      </c>
      <c r="R366" s="155">
        <f>Q366*H366</f>
        <v>1.4995819999999998E-2</v>
      </c>
      <c r="S366" s="155">
        <v>0</v>
      </c>
      <c r="T366" s="156">
        <f>S366*H366</f>
        <v>0</v>
      </c>
      <c r="AR366" s="157" t="s">
        <v>350</v>
      </c>
      <c r="AT366" s="157" t="s">
        <v>359</v>
      </c>
      <c r="AU366" s="157" t="s">
        <v>89</v>
      </c>
      <c r="AY366" s="16" t="s">
        <v>159</v>
      </c>
      <c r="BE366" s="158">
        <f>IF(N366="základná",J366,0)</f>
        <v>0</v>
      </c>
      <c r="BF366" s="158">
        <f>IF(N366="znížená",J366,0)</f>
        <v>0</v>
      </c>
      <c r="BG366" s="158">
        <f>IF(N366="zákl. prenesená",J366,0)</f>
        <v>0</v>
      </c>
      <c r="BH366" s="158">
        <f>IF(N366="zníž. prenesená",J366,0)</f>
        <v>0</v>
      </c>
      <c r="BI366" s="158">
        <f>IF(N366="nulová",J366,0)</f>
        <v>0</v>
      </c>
      <c r="BJ366" s="16" t="s">
        <v>89</v>
      </c>
      <c r="BK366" s="158">
        <f>ROUND(I366*H366,2)</f>
        <v>0</v>
      </c>
      <c r="BL366" s="16" t="s">
        <v>260</v>
      </c>
      <c r="BM366" s="157" t="s">
        <v>526</v>
      </c>
    </row>
    <row r="367" spans="2:65" s="13" customFormat="1" x14ac:dyDescent="0.2">
      <c r="B367" s="166"/>
      <c r="D367" s="160" t="s">
        <v>167</v>
      </c>
      <c r="F367" s="168" t="s">
        <v>527</v>
      </c>
      <c r="H367" s="169">
        <v>31.905999999999999</v>
      </c>
      <c r="I367" s="170"/>
      <c r="L367" s="166"/>
      <c r="M367" s="171"/>
      <c r="T367" s="172"/>
      <c r="AT367" s="167" t="s">
        <v>167</v>
      </c>
      <c r="AU367" s="167" t="s">
        <v>89</v>
      </c>
      <c r="AV367" s="13" t="s">
        <v>89</v>
      </c>
      <c r="AW367" s="13" t="s">
        <v>3</v>
      </c>
      <c r="AX367" s="13" t="s">
        <v>83</v>
      </c>
      <c r="AY367" s="167" t="s">
        <v>159</v>
      </c>
    </row>
    <row r="368" spans="2:65" s="1" customFormat="1" ht="24.25" customHeight="1" x14ac:dyDescent="0.2">
      <c r="B368" s="144"/>
      <c r="C368" s="145" t="s">
        <v>528</v>
      </c>
      <c r="D368" s="145" t="s">
        <v>161</v>
      </c>
      <c r="E368" s="146" t="s">
        <v>529</v>
      </c>
      <c r="F368" s="147" t="s">
        <v>530</v>
      </c>
      <c r="G368" s="148" t="s">
        <v>164</v>
      </c>
      <c r="H368" s="149">
        <v>18.649999999999999</v>
      </c>
      <c r="I368" s="150"/>
      <c r="J368" s="151">
        <f>ROUND(I368*H368,2)</f>
        <v>0</v>
      </c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8.0000000000000007E-5</v>
      </c>
      <c r="R368" s="155">
        <f>Q368*H368</f>
        <v>1.4920000000000001E-3</v>
      </c>
      <c r="S368" s="155">
        <v>0</v>
      </c>
      <c r="T368" s="156">
        <f>S368*H368</f>
        <v>0</v>
      </c>
      <c r="AR368" s="157" t="s">
        <v>260</v>
      </c>
      <c r="AT368" s="157" t="s">
        <v>161</v>
      </c>
      <c r="AU368" s="157" t="s">
        <v>89</v>
      </c>
      <c r="AY368" s="16" t="s">
        <v>159</v>
      </c>
      <c r="BE368" s="158">
        <f>IF(N368="základná",J368,0)</f>
        <v>0</v>
      </c>
      <c r="BF368" s="158">
        <f>IF(N368="znížená",J368,0)</f>
        <v>0</v>
      </c>
      <c r="BG368" s="158">
        <f>IF(N368="zákl. prenesená",J368,0)</f>
        <v>0</v>
      </c>
      <c r="BH368" s="158">
        <f>IF(N368="zníž. prenesená",J368,0)</f>
        <v>0</v>
      </c>
      <c r="BI368" s="158">
        <f>IF(N368="nulová",J368,0)</f>
        <v>0</v>
      </c>
      <c r="BJ368" s="16" t="s">
        <v>89</v>
      </c>
      <c r="BK368" s="158">
        <f>ROUND(I368*H368,2)</f>
        <v>0</v>
      </c>
      <c r="BL368" s="16" t="s">
        <v>260</v>
      </c>
      <c r="BM368" s="157" t="s">
        <v>531</v>
      </c>
    </row>
    <row r="369" spans="2:65" s="12" customFormat="1" x14ac:dyDescent="0.2">
      <c r="B369" s="159"/>
      <c r="D369" s="160" t="s">
        <v>167</v>
      </c>
      <c r="E369" s="161" t="s">
        <v>1</v>
      </c>
      <c r="F369" s="162" t="s">
        <v>532</v>
      </c>
      <c r="H369" s="161" t="s">
        <v>1</v>
      </c>
      <c r="I369" s="163"/>
      <c r="L369" s="159"/>
      <c r="M369" s="164"/>
      <c r="T369" s="165"/>
      <c r="AT369" s="161" t="s">
        <v>167</v>
      </c>
      <c r="AU369" s="161" t="s">
        <v>89</v>
      </c>
      <c r="AV369" s="12" t="s">
        <v>83</v>
      </c>
      <c r="AW369" s="12" t="s">
        <v>31</v>
      </c>
      <c r="AX369" s="12" t="s">
        <v>76</v>
      </c>
      <c r="AY369" s="161" t="s">
        <v>159</v>
      </c>
    </row>
    <row r="370" spans="2:65" s="13" customFormat="1" x14ac:dyDescent="0.2">
      <c r="B370" s="166"/>
      <c r="D370" s="160" t="s">
        <v>167</v>
      </c>
      <c r="E370" s="167" t="s">
        <v>1</v>
      </c>
      <c r="F370" s="168" t="s">
        <v>533</v>
      </c>
      <c r="H370" s="169">
        <v>20.350000000000001</v>
      </c>
      <c r="I370" s="170"/>
      <c r="L370" s="166"/>
      <c r="M370" s="171"/>
      <c r="T370" s="172"/>
      <c r="AT370" s="167" t="s">
        <v>167</v>
      </c>
      <c r="AU370" s="167" t="s">
        <v>89</v>
      </c>
      <c r="AV370" s="13" t="s">
        <v>89</v>
      </c>
      <c r="AW370" s="13" t="s">
        <v>31</v>
      </c>
      <c r="AX370" s="13" t="s">
        <v>76</v>
      </c>
      <c r="AY370" s="167" t="s">
        <v>159</v>
      </c>
    </row>
    <row r="371" spans="2:65" s="13" customFormat="1" x14ac:dyDescent="0.2">
      <c r="B371" s="166"/>
      <c r="D371" s="160" t="s">
        <v>167</v>
      </c>
      <c r="E371" s="167" t="s">
        <v>1</v>
      </c>
      <c r="F371" s="168" t="s">
        <v>534</v>
      </c>
      <c r="H371" s="169">
        <v>-0.72</v>
      </c>
      <c r="I371" s="170"/>
      <c r="L371" s="166"/>
      <c r="M371" s="171"/>
      <c r="T371" s="172"/>
      <c r="AT371" s="167" t="s">
        <v>167</v>
      </c>
      <c r="AU371" s="167" t="s">
        <v>89</v>
      </c>
      <c r="AV371" s="13" t="s">
        <v>89</v>
      </c>
      <c r="AW371" s="13" t="s">
        <v>31</v>
      </c>
      <c r="AX371" s="13" t="s">
        <v>76</v>
      </c>
      <c r="AY371" s="167" t="s">
        <v>159</v>
      </c>
    </row>
    <row r="372" spans="2:65" s="13" customFormat="1" x14ac:dyDescent="0.2">
      <c r="B372" s="166"/>
      <c r="D372" s="160" t="s">
        <v>167</v>
      </c>
      <c r="E372" s="167" t="s">
        <v>1</v>
      </c>
      <c r="F372" s="168" t="s">
        <v>535</v>
      </c>
      <c r="H372" s="169">
        <v>-0.98</v>
      </c>
      <c r="I372" s="170"/>
      <c r="L372" s="166"/>
      <c r="M372" s="171"/>
      <c r="T372" s="172"/>
      <c r="AT372" s="167" t="s">
        <v>167</v>
      </c>
      <c r="AU372" s="167" t="s">
        <v>89</v>
      </c>
      <c r="AV372" s="13" t="s">
        <v>89</v>
      </c>
      <c r="AW372" s="13" t="s">
        <v>31</v>
      </c>
      <c r="AX372" s="13" t="s">
        <v>76</v>
      </c>
      <c r="AY372" s="167" t="s">
        <v>159</v>
      </c>
    </row>
    <row r="373" spans="2:65" s="14" customFormat="1" x14ac:dyDescent="0.2">
      <c r="B373" s="173"/>
      <c r="D373" s="160" t="s">
        <v>167</v>
      </c>
      <c r="E373" s="174" t="s">
        <v>1</v>
      </c>
      <c r="F373" s="175" t="s">
        <v>186</v>
      </c>
      <c r="H373" s="176">
        <v>18.650000000000002</v>
      </c>
      <c r="I373" s="177"/>
      <c r="L373" s="173"/>
      <c r="M373" s="178"/>
      <c r="T373" s="179"/>
      <c r="AT373" s="174" t="s">
        <v>167</v>
      </c>
      <c r="AU373" s="174" t="s">
        <v>89</v>
      </c>
      <c r="AV373" s="14" t="s">
        <v>165</v>
      </c>
      <c r="AW373" s="14" t="s">
        <v>31</v>
      </c>
      <c r="AX373" s="14" t="s">
        <v>83</v>
      </c>
      <c r="AY373" s="174" t="s">
        <v>159</v>
      </c>
    </row>
    <row r="374" spans="2:65" s="1" customFormat="1" ht="37.75" customHeight="1" x14ac:dyDescent="0.2">
      <c r="B374" s="144"/>
      <c r="C374" s="180" t="s">
        <v>536</v>
      </c>
      <c r="D374" s="180" t="s">
        <v>359</v>
      </c>
      <c r="E374" s="181" t="s">
        <v>537</v>
      </c>
      <c r="F374" s="182" t="s">
        <v>538</v>
      </c>
      <c r="G374" s="183" t="s">
        <v>164</v>
      </c>
      <c r="H374" s="184">
        <v>21.448</v>
      </c>
      <c r="I374" s="185"/>
      <c r="J374" s="186">
        <f>ROUND(I374*H374,2)</f>
        <v>0</v>
      </c>
      <c r="K374" s="187"/>
      <c r="L374" s="188"/>
      <c r="M374" s="189" t="s">
        <v>1</v>
      </c>
      <c r="N374" s="190" t="s">
        <v>42</v>
      </c>
      <c r="P374" s="155">
        <f>O374*H374</f>
        <v>0</v>
      </c>
      <c r="Q374" s="155">
        <v>2E-3</v>
      </c>
      <c r="R374" s="155">
        <f>Q374*H374</f>
        <v>4.2896000000000004E-2</v>
      </c>
      <c r="S374" s="155">
        <v>0</v>
      </c>
      <c r="T374" s="156">
        <f>S374*H374</f>
        <v>0</v>
      </c>
      <c r="AR374" s="157" t="s">
        <v>350</v>
      </c>
      <c r="AT374" s="157" t="s">
        <v>359</v>
      </c>
      <c r="AU374" s="157" t="s">
        <v>89</v>
      </c>
      <c r="AY374" s="16" t="s">
        <v>159</v>
      </c>
      <c r="BE374" s="158">
        <f>IF(N374="základná",J374,0)</f>
        <v>0</v>
      </c>
      <c r="BF374" s="158">
        <f>IF(N374="znížená",J374,0)</f>
        <v>0</v>
      </c>
      <c r="BG374" s="158">
        <f>IF(N374="zákl. prenesená",J374,0)</f>
        <v>0</v>
      </c>
      <c r="BH374" s="158">
        <f>IF(N374="zníž. prenesená",J374,0)</f>
        <v>0</v>
      </c>
      <c r="BI374" s="158">
        <f>IF(N374="nulová",J374,0)</f>
        <v>0</v>
      </c>
      <c r="BJ374" s="16" t="s">
        <v>89</v>
      </c>
      <c r="BK374" s="158">
        <f>ROUND(I374*H374,2)</f>
        <v>0</v>
      </c>
      <c r="BL374" s="16" t="s">
        <v>260</v>
      </c>
      <c r="BM374" s="157" t="s">
        <v>539</v>
      </c>
    </row>
    <row r="375" spans="2:65" s="13" customFormat="1" x14ac:dyDescent="0.2">
      <c r="B375" s="166"/>
      <c r="D375" s="160" t="s">
        <v>167</v>
      </c>
      <c r="F375" s="168" t="s">
        <v>540</v>
      </c>
      <c r="H375" s="169">
        <v>21.448</v>
      </c>
      <c r="I375" s="170"/>
      <c r="L375" s="166"/>
      <c r="M375" s="171"/>
      <c r="T375" s="172"/>
      <c r="AT375" s="167" t="s">
        <v>167</v>
      </c>
      <c r="AU375" s="167" t="s">
        <v>89</v>
      </c>
      <c r="AV375" s="13" t="s">
        <v>89</v>
      </c>
      <c r="AW375" s="13" t="s">
        <v>3</v>
      </c>
      <c r="AX375" s="13" t="s">
        <v>83</v>
      </c>
      <c r="AY375" s="167" t="s">
        <v>159</v>
      </c>
    </row>
    <row r="376" spans="2:65" s="1" customFormat="1" ht="24.25" customHeight="1" x14ac:dyDescent="0.2">
      <c r="B376" s="144"/>
      <c r="C376" s="145" t="s">
        <v>541</v>
      </c>
      <c r="D376" s="145" t="s">
        <v>161</v>
      </c>
      <c r="E376" s="146" t="s">
        <v>542</v>
      </c>
      <c r="F376" s="147" t="s">
        <v>543</v>
      </c>
      <c r="G376" s="148" t="s">
        <v>164</v>
      </c>
      <c r="H376" s="149">
        <v>110.01600000000001</v>
      </c>
      <c r="I376" s="150"/>
      <c r="J376" s="151">
        <f>ROUND(I376*H376,2)</f>
        <v>0</v>
      </c>
      <c r="K376" s="152"/>
      <c r="L376" s="31"/>
      <c r="M376" s="153" t="s">
        <v>1</v>
      </c>
      <c r="N376" s="154" t="s">
        <v>42</v>
      </c>
      <c r="P376" s="155">
        <f>O376*H376</f>
        <v>0</v>
      </c>
      <c r="Q376" s="155">
        <v>8.0000000000000007E-5</v>
      </c>
      <c r="R376" s="155">
        <f>Q376*H376</f>
        <v>8.8012800000000016E-3</v>
      </c>
      <c r="S376" s="155">
        <v>0</v>
      </c>
      <c r="T376" s="156">
        <f>S376*H376</f>
        <v>0</v>
      </c>
      <c r="AR376" s="157" t="s">
        <v>260</v>
      </c>
      <c r="AT376" s="157" t="s">
        <v>161</v>
      </c>
      <c r="AU376" s="157" t="s">
        <v>89</v>
      </c>
      <c r="AY376" s="16" t="s">
        <v>159</v>
      </c>
      <c r="BE376" s="158">
        <f>IF(N376="základná",J376,0)</f>
        <v>0</v>
      </c>
      <c r="BF376" s="158">
        <f>IF(N376="znížená",J376,0)</f>
        <v>0</v>
      </c>
      <c r="BG376" s="158">
        <f>IF(N376="zákl. prenesená",J376,0)</f>
        <v>0</v>
      </c>
      <c r="BH376" s="158">
        <f>IF(N376="zníž. prenesená",J376,0)</f>
        <v>0</v>
      </c>
      <c r="BI376" s="158">
        <f>IF(N376="nulová",J376,0)</f>
        <v>0</v>
      </c>
      <c r="BJ376" s="16" t="s">
        <v>89</v>
      </c>
      <c r="BK376" s="158">
        <f>ROUND(I376*H376,2)</f>
        <v>0</v>
      </c>
      <c r="BL376" s="16" t="s">
        <v>260</v>
      </c>
      <c r="BM376" s="157" t="s">
        <v>544</v>
      </c>
    </row>
    <row r="377" spans="2:65" s="12" customFormat="1" x14ac:dyDescent="0.2">
      <c r="B377" s="159"/>
      <c r="D377" s="160" t="s">
        <v>167</v>
      </c>
      <c r="E377" s="161" t="s">
        <v>1</v>
      </c>
      <c r="F377" s="162" t="s">
        <v>545</v>
      </c>
      <c r="H377" s="161" t="s">
        <v>1</v>
      </c>
      <c r="I377" s="163"/>
      <c r="L377" s="159"/>
      <c r="M377" s="164"/>
      <c r="T377" s="165"/>
      <c r="AT377" s="161" t="s">
        <v>167</v>
      </c>
      <c r="AU377" s="161" t="s">
        <v>89</v>
      </c>
      <c r="AV377" s="12" t="s">
        <v>83</v>
      </c>
      <c r="AW377" s="12" t="s">
        <v>31</v>
      </c>
      <c r="AX377" s="12" t="s">
        <v>76</v>
      </c>
      <c r="AY377" s="161" t="s">
        <v>159</v>
      </c>
    </row>
    <row r="378" spans="2:65" s="13" customFormat="1" x14ac:dyDescent="0.2">
      <c r="B378" s="166"/>
      <c r="D378" s="160" t="s">
        <v>167</v>
      </c>
      <c r="E378" s="167" t="s">
        <v>1</v>
      </c>
      <c r="F378" s="168" t="s">
        <v>546</v>
      </c>
      <c r="H378" s="169">
        <v>32.85</v>
      </c>
      <c r="I378" s="170"/>
      <c r="L378" s="166"/>
      <c r="M378" s="171"/>
      <c r="T378" s="172"/>
      <c r="AT378" s="167" t="s">
        <v>167</v>
      </c>
      <c r="AU378" s="167" t="s">
        <v>89</v>
      </c>
      <c r="AV378" s="13" t="s">
        <v>89</v>
      </c>
      <c r="AW378" s="13" t="s">
        <v>31</v>
      </c>
      <c r="AX378" s="13" t="s">
        <v>76</v>
      </c>
      <c r="AY378" s="167" t="s">
        <v>159</v>
      </c>
    </row>
    <row r="379" spans="2:65" s="13" customFormat="1" x14ac:dyDescent="0.2">
      <c r="B379" s="166"/>
      <c r="D379" s="160" t="s">
        <v>167</v>
      </c>
      <c r="E379" s="167" t="s">
        <v>1</v>
      </c>
      <c r="F379" s="168" t="s">
        <v>547</v>
      </c>
      <c r="H379" s="169">
        <v>0.81</v>
      </c>
      <c r="I379" s="170"/>
      <c r="L379" s="166"/>
      <c r="M379" s="171"/>
      <c r="T379" s="172"/>
      <c r="AT379" s="167" t="s">
        <v>167</v>
      </c>
      <c r="AU379" s="167" t="s">
        <v>89</v>
      </c>
      <c r="AV379" s="13" t="s">
        <v>89</v>
      </c>
      <c r="AW379" s="13" t="s">
        <v>31</v>
      </c>
      <c r="AX379" s="13" t="s">
        <v>76</v>
      </c>
      <c r="AY379" s="167" t="s">
        <v>159</v>
      </c>
    </row>
    <row r="380" spans="2:65" s="13" customFormat="1" x14ac:dyDescent="0.2">
      <c r="B380" s="166"/>
      <c r="D380" s="160" t="s">
        <v>167</v>
      </c>
      <c r="E380" s="167" t="s">
        <v>1</v>
      </c>
      <c r="F380" s="168" t="s">
        <v>548</v>
      </c>
      <c r="H380" s="169">
        <v>0.9</v>
      </c>
      <c r="I380" s="170"/>
      <c r="L380" s="166"/>
      <c r="M380" s="171"/>
      <c r="T380" s="172"/>
      <c r="AT380" s="167" t="s">
        <v>167</v>
      </c>
      <c r="AU380" s="167" t="s">
        <v>89</v>
      </c>
      <c r="AV380" s="13" t="s">
        <v>89</v>
      </c>
      <c r="AW380" s="13" t="s">
        <v>31</v>
      </c>
      <c r="AX380" s="13" t="s">
        <v>76</v>
      </c>
      <c r="AY380" s="167" t="s">
        <v>159</v>
      </c>
    </row>
    <row r="381" spans="2:65" s="12" customFormat="1" x14ac:dyDescent="0.2">
      <c r="B381" s="159"/>
      <c r="D381" s="160" t="s">
        <v>167</v>
      </c>
      <c r="E381" s="161" t="s">
        <v>1</v>
      </c>
      <c r="F381" s="162" t="s">
        <v>549</v>
      </c>
      <c r="H381" s="161" t="s">
        <v>1</v>
      </c>
      <c r="I381" s="163"/>
      <c r="L381" s="159"/>
      <c r="M381" s="164"/>
      <c r="T381" s="165"/>
      <c r="AT381" s="161" t="s">
        <v>167</v>
      </c>
      <c r="AU381" s="161" t="s">
        <v>89</v>
      </c>
      <c r="AV381" s="12" t="s">
        <v>83</v>
      </c>
      <c r="AW381" s="12" t="s">
        <v>31</v>
      </c>
      <c r="AX381" s="12" t="s">
        <v>76</v>
      </c>
      <c r="AY381" s="161" t="s">
        <v>159</v>
      </c>
    </row>
    <row r="382" spans="2:65" s="13" customFormat="1" x14ac:dyDescent="0.2">
      <c r="B382" s="166"/>
      <c r="D382" s="160" t="s">
        <v>167</v>
      </c>
      <c r="E382" s="167" t="s">
        <v>1</v>
      </c>
      <c r="F382" s="168" t="s">
        <v>550</v>
      </c>
      <c r="H382" s="169">
        <v>75.456000000000003</v>
      </c>
      <c r="I382" s="170"/>
      <c r="L382" s="166"/>
      <c r="M382" s="171"/>
      <c r="T382" s="172"/>
      <c r="AT382" s="167" t="s">
        <v>167</v>
      </c>
      <c r="AU382" s="167" t="s">
        <v>89</v>
      </c>
      <c r="AV382" s="13" t="s">
        <v>89</v>
      </c>
      <c r="AW382" s="13" t="s">
        <v>31</v>
      </c>
      <c r="AX382" s="13" t="s">
        <v>76</v>
      </c>
      <c r="AY382" s="167" t="s">
        <v>159</v>
      </c>
    </row>
    <row r="383" spans="2:65" s="14" customFormat="1" x14ac:dyDescent="0.2">
      <c r="B383" s="173"/>
      <c r="D383" s="160" t="s">
        <v>167</v>
      </c>
      <c r="E383" s="174" t="s">
        <v>1</v>
      </c>
      <c r="F383" s="175" t="s">
        <v>186</v>
      </c>
      <c r="H383" s="176">
        <v>110.01600000000001</v>
      </c>
      <c r="I383" s="177"/>
      <c r="L383" s="173"/>
      <c r="M383" s="178"/>
      <c r="T383" s="179"/>
      <c r="AT383" s="174" t="s">
        <v>167</v>
      </c>
      <c r="AU383" s="174" t="s">
        <v>89</v>
      </c>
      <c r="AV383" s="14" t="s">
        <v>165</v>
      </c>
      <c r="AW383" s="14" t="s">
        <v>31</v>
      </c>
      <c r="AX383" s="14" t="s">
        <v>83</v>
      </c>
      <c r="AY383" s="174" t="s">
        <v>159</v>
      </c>
    </row>
    <row r="384" spans="2:65" s="1" customFormat="1" ht="37.75" customHeight="1" x14ac:dyDescent="0.2">
      <c r="B384" s="144"/>
      <c r="C384" s="180" t="s">
        <v>551</v>
      </c>
      <c r="D384" s="180" t="s">
        <v>359</v>
      </c>
      <c r="E384" s="181" t="s">
        <v>537</v>
      </c>
      <c r="F384" s="182" t="s">
        <v>538</v>
      </c>
      <c r="G384" s="183" t="s">
        <v>164</v>
      </c>
      <c r="H384" s="184">
        <v>126.518</v>
      </c>
      <c r="I384" s="185"/>
      <c r="J384" s="186">
        <f>ROUND(I384*H384,2)</f>
        <v>0</v>
      </c>
      <c r="K384" s="187"/>
      <c r="L384" s="188"/>
      <c r="M384" s="189" t="s">
        <v>1</v>
      </c>
      <c r="N384" s="190" t="s">
        <v>42</v>
      </c>
      <c r="P384" s="155">
        <f>O384*H384</f>
        <v>0</v>
      </c>
      <c r="Q384" s="155">
        <v>2E-3</v>
      </c>
      <c r="R384" s="155">
        <f>Q384*H384</f>
        <v>0.25303599999999998</v>
      </c>
      <c r="S384" s="155">
        <v>0</v>
      </c>
      <c r="T384" s="156">
        <f>S384*H384</f>
        <v>0</v>
      </c>
      <c r="AR384" s="157" t="s">
        <v>350</v>
      </c>
      <c r="AT384" s="157" t="s">
        <v>359</v>
      </c>
      <c r="AU384" s="157" t="s">
        <v>89</v>
      </c>
      <c r="AY384" s="16" t="s">
        <v>159</v>
      </c>
      <c r="BE384" s="158">
        <f>IF(N384="základná",J384,0)</f>
        <v>0</v>
      </c>
      <c r="BF384" s="158">
        <f>IF(N384="znížená",J384,0)</f>
        <v>0</v>
      </c>
      <c r="BG384" s="158">
        <f>IF(N384="zákl. prenesená",J384,0)</f>
        <v>0</v>
      </c>
      <c r="BH384" s="158">
        <f>IF(N384="zníž. prenesená",J384,0)</f>
        <v>0</v>
      </c>
      <c r="BI384" s="158">
        <f>IF(N384="nulová",J384,0)</f>
        <v>0</v>
      </c>
      <c r="BJ384" s="16" t="s">
        <v>89</v>
      </c>
      <c r="BK384" s="158">
        <f>ROUND(I384*H384,2)</f>
        <v>0</v>
      </c>
      <c r="BL384" s="16" t="s">
        <v>260</v>
      </c>
      <c r="BM384" s="157" t="s">
        <v>552</v>
      </c>
    </row>
    <row r="385" spans="2:65" s="13" customFormat="1" x14ac:dyDescent="0.2">
      <c r="B385" s="166"/>
      <c r="D385" s="160" t="s">
        <v>167</v>
      </c>
      <c r="F385" s="168" t="s">
        <v>553</v>
      </c>
      <c r="H385" s="169">
        <v>126.518</v>
      </c>
      <c r="I385" s="170"/>
      <c r="L385" s="166"/>
      <c r="M385" s="171"/>
      <c r="T385" s="172"/>
      <c r="AT385" s="167" t="s">
        <v>167</v>
      </c>
      <c r="AU385" s="167" t="s">
        <v>89</v>
      </c>
      <c r="AV385" s="13" t="s">
        <v>89</v>
      </c>
      <c r="AW385" s="13" t="s">
        <v>3</v>
      </c>
      <c r="AX385" s="13" t="s">
        <v>83</v>
      </c>
      <c r="AY385" s="167" t="s">
        <v>159</v>
      </c>
    </row>
    <row r="386" spans="2:65" s="1" customFormat="1" ht="24.25" customHeight="1" x14ac:dyDescent="0.2">
      <c r="B386" s="144"/>
      <c r="C386" s="145" t="s">
        <v>554</v>
      </c>
      <c r="D386" s="145" t="s">
        <v>161</v>
      </c>
      <c r="E386" s="146" t="s">
        <v>555</v>
      </c>
      <c r="F386" s="147" t="s">
        <v>556</v>
      </c>
      <c r="G386" s="148" t="s">
        <v>164</v>
      </c>
      <c r="H386" s="149">
        <v>19.5</v>
      </c>
      <c r="I386" s="150"/>
      <c r="J386" s="151">
        <f>ROUND(I386*H386,2)</f>
        <v>0</v>
      </c>
      <c r="K386" s="152"/>
      <c r="L386" s="31"/>
      <c r="M386" s="153" t="s">
        <v>1</v>
      </c>
      <c r="N386" s="154" t="s">
        <v>42</v>
      </c>
      <c r="P386" s="155">
        <f>O386*H386</f>
        <v>0</v>
      </c>
      <c r="Q386" s="155">
        <v>3.1500000000000001E-4</v>
      </c>
      <c r="R386" s="155">
        <f>Q386*H386</f>
        <v>6.1425000000000004E-3</v>
      </c>
      <c r="S386" s="155">
        <v>0</v>
      </c>
      <c r="T386" s="156">
        <f>S386*H386</f>
        <v>0</v>
      </c>
      <c r="AR386" s="157" t="s">
        <v>260</v>
      </c>
      <c r="AT386" s="157" t="s">
        <v>161</v>
      </c>
      <c r="AU386" s="157" t="s">
        <v>89</v>
      </c>
      <c r="AY386" s="16" t="s">
        <v>159</v>
      </c>
      <c r="BE386" s="158">
        <f>IF(N386="základná",J386,0)</f>
        <v>0</v>
      </c>
      <c r="BF386" s="158">
        <f>IF(N386="znížená",J386,0)</f>
        <v>0</v>
      </c>
      <c r="BG386" s="158">
        <f>IF(N386="zákl. prenesená",J386,0)</f>
        <v>0</v>
      </c>
      <c r="BH386" s="158">
        <f>IF(N386="zníž. prenesená",J386,0)</f>
        <v>0</v>
      </c>
      <c r="BI386" s="158">
        <f>IF(N386="nulová",J386,0)</f>
        <v>0</v>
      </c>
      <c r="BJ386" s="16" t="s">
        <v>89</v>
      </c>
      <c r="BK386" s="158">
        <f>ROUND(I386*H386,2)</f>
        <v>0</v>
      </c>
      <c r="BL386" s="16" t="s">
        <v>260</v>
      </c>
      <c r="BM386" s="157" t="s">
        <v>557</v>
      </c>
    </row>
    <row r="387" spans="2:65" s="12" customFormat="1" x14ac:dyDescent="0.2">
      <c r="B387" s="159"/>
      <c r="D387" s="160" t="s">
        <v>167</v>
      </c>
      <c r="E387" s="161" t="s">
        <v>1</v>
      </c>
      <c r="F387" s="162" t="s">
        <v>558</v>
      </c>
      <c r="H387" s="161" t="s">
        <v>1</v>
      </c>
      <c r="I387" s="163"/>
      <c r="L387" s="159"/>
      <c r="M387" s="164"/>
      <c r="T387" s="165"/>
      <c r="AT387" s="161" t="s">
        <v>167</v>
      </c>
      <c r="AU387" s="161" t="s">
        <v>89</v>
      </c>
      <c r="AV387" s="12" t="s">
        <v>83</v>
      </c>
      <c r="AW387" s="12" t="s">
        <v>31</v>
      </c>
      <c r="AX387" s="12" t="s">
        <v>76</v>
      </c>
      <c r="AY387" s="161" t="s">
        <v>159</v>
      </c>
    </row>
    <row r="388" spans="2:65" s="13" customFormat="1" x14ac:dyDescent="0.2">
      <c r="B388" s="166"/>
      <c r="D388" s="160" t="s">
        <v>167</v>
      </c>
      <c r="E388" s="167" t="s">
        <v>1</v>
      </c>
      <c r="F388" s="168" t="s">
        <v>559</v>
      </c>
      <c r="H388" s="169">
        <v>10.175000000000001</v>
      </c>
      <c r="I388" s="170"/>
      <c r="L388" s="166"/>
      <c r="M388" s="171"/>
      <c r="T388" s="172"/>
      <c r="AT388" s="167" t="s">
        <v>167</v>
      </c>
      <c r="AU388" s="167" t="s">
        <v>89</v>
      </c>
      <c r="AV388" s="13" t="s">
        <v>89</v>
      </c>
      <c r="AW388" s="13" t="s">
        <v>31</v>
      </c>
      <c r="AX388" s="13" t="s">
        <v>76</v>
      </c>
      <c r="AY388" s="167" t="s">
        <v>159</v>
      </c>
    </row>
    <row r="389" spans="2:65" s="12" customFormat="1" x14ac:dyDescent="0.2">
      <c r="B389" s="159"/>
      <c r="D389" s="160" t="s">
        <v>167</v>
      </c>
      <c r="E389" s="161" t="s">
        <v>1</v>
      </c>
      <c r="F389" s="162" t="s">
        <v>560</v>
      </c>
      <c r="H389" s="161" t="s">
        <v>1</v>
      </c>
      <c r="I389" s="163"/>
      <c r="L389" s="159"/>
      <c r="M389" s="164"/>
      <c r="T389" s="165"/>
      <c r="AT389" s="161" t="s">
        <v>167</v>
      </c>
      <c r="AU389" s="161" t="s">
        <v>89</v>
      </c>
      <c r="AV389" s="12" t="s">
        <v>83</v>
      </c>
      <c r="AW389" s="12" t="s">
        <v>31</v>
      </c>
      <c r="AX389" s="12" t="s">
        <v>76</v>
      </c>
      <c r="AY389" s="161" t="s">
        <v>159</v>
      </c>
    </row>
    <row r="390" spans="2:65" s="13" customFormat="1" x14ac:dyDescent="0.2">
      <c r="B390" s="166"/>
      <c r="D390" s="160" t="s">
        <v>167</v>
      </c>
      <c r="E390" s="167" t="s">
        <v>1</v>
      </c>
      <c r="F390" s="168" t="s">
        <v>559</v>
      </c>
      <c r="H390" s="169">
        <v>10.175000000000001</v>
      </c>
      <c r="I390" s="170"/>
      <c r="L390" s="166"/>
      <c r="M390" s="171"/>
      <c r="T390" s="172"/>
      <c r="AT390" s="167" t="s">
        <v>167</v>
      </c>
      <c r="AU390" s="167" t="s">
        <v>89</v>
      </c>
      <c r="AV390" s="13" t="s">
        <v>89</v>
      </c>
      <c r="AW390" s="13" t="s">
        <v>31</v>
      </c>
      <c r="AX390" s="13" t="s">
        <v>76</v>
      </c>
      <c r="AY390" s="167" t="s">
        <v>159</v>
      </c>
    </row>
    <row r="391" spans="2:65" s="13" customFormat="1" x14ac:dyDescent="0.2">
      <c r="B391" s="166"/>
      <c r="D391" s="160" t="s">
        <v>167</v>
      </c>
      <c r="E391" s="167" t="s">
        <v>1</v>
      </c>
      <c r="F391" s="168" t="s">
        <v>561</v>
      </c>
      <c r="H391" s="169">
        <v>-0.36</v>
      </c>
      <c r="I391" s="170"/>
      <c r="L391" s="166"/>
      <c r="M391" s="171"/>
      <c r="T391" s="172"/>
      <c r="AT391" s="167" t="s">
        <v>167</v>
      </c>
      <c r="AU391" s="167" t="s">
        <v>89</v>
      </c>
      <c r="AV391" s="13" t="s">
        <v>89</v>
      </c>
      <c r="AW391" s="13" t="s">
        <v>31</v>
      </c>
      <c r="AX391" s="13" t="s">
        <v>76</v>
      </c>
      <c r="AY391" s="167" t="s">
        <v>159</v>
      </c>
    </row>
    <row r="392" spans="2:65" s="13" customFormat="1" x14ac:dyDescent="0.2">
      <c r="B392" s="166"/>
      <c r="D392" s="160" t="s">
        <v>167</v>
      </c>
      <c r="E392" s="167" t="s">
        <v>1</v>
      </c>
      <c r="F392" s="168" t="s">
        <v>562</v>
      </c>
      <c r="H392" s="169">
        <v>-0.49</v>
      </c>
      <c r="I392" s="170"/>
      <c r="L392" s="166"/>
      <c r="M392" s="171"/>
      <c r="T392" s="172"/>
      <c r="AT392" s="167" t="s">
        <v>167</v>
      </c>
      <c r="AU392" s="167" t="s">
        <v>89</v>
      </c>
      <c r="AV392" s="13" t="s">
        <v>89</v>
      </c>
      <c r="AW392" s="13" t="s">
        <v>31</v>
      </c>
      <c r="AX392" s="13" t="s">
        <v>76</v>
      </c>
      <c r="AY392" s="167" t="s">
        <v>159</v>
      </c>
    </row>
    <row r="393" spans="2:65" s="14" customFormat="1" x14ac:dyDescent="0.2">
      <c r="B393" s="173"/>
      <c r="D393" s="160" t="s">
        <v>167</v>
      </c>
      <c r="E393" s="174" t="s">
        <v>1</v>
      </c>
      <c r="F393" s="175" t="s">
        <v>186</v>
      </c>
      <c r="H393" s="176">
        <v>19.500000000000004</v>
      </c>
      <c r="I393" s="177"/>
      <c r="L393" s="173"/>
      <c r="M393" s="178"/>
      <c r="T393" s="179"/>
      <c r="AT393" s="174" t="s">
        <v>167</v>
      </c>
      <c r="AU393" s="174" t="s">
        <v>89</v>
      </c>
      <c r="AV393" s="14" t="s">
        <v>165</v>
      </c>
      <c r="AW393" s="14" t="s">
        <v>31</v>
      </c>
      <c r="AX393" s="14" t="s">
        <v>83</v>
      </c>
      <c r="AY393" s="174" t="s">
        <v>159</v>
      </c>
    </row>
    <row r="394" spans="2:65" s="1" customFormat="1" ht="24.25" customHeight="1" x14ac:dyDescent="0.2">
      <c r="B394" s="144"/>
      <c r="C394" s="145" t="s">
        <v>563</v>
      </c>
      <c r="D394" s="145" t="s">
        <v>161</v>
      </c>
      <c r="E394" s="146" t="s">
        <v>564</v>
      </c>
      <c r="F394" s="147" t="s">
        <v>565</v>
      </c>
      <c r="G394" s="148" t="s">
        <v>164</v>
      </c>
      <c r="H394" s="149">
        <v>110.01600000000001</v>
      </c>
      <c r="I394" s="150"/>
      <c r="J394" s="151">
        <f>ROUND(I394*H394,2)</f>
        <v>0</v>
      </c>
      <c r="K394" s="152"/>
      <c r="L394" s="31"/>
      <c r="M394" s="153" t="s">
        <v>1</v>
      </c>
      <c r="N394" s="154" t="s">
        <v>42</v>
      </c>
      <c r="P394" s="155">
        <f>O394*H394</f>
        <v>0</v>
      </c>
      <c r="Q394" s="155">
        <v>3.1500000000000001E-4</v>
      </c>
      <c r="R394" s="155">
        <f>Q394*H394</f>
        <v>3.4655040000000005E-2</v>
      </c>
      <c r="S394" s="155">
        <v>0</v>
      </c>
      <c r="T394" s="156">
        <f>S394*H394</f>
        <v>0</v>
      </c>
      <c r="AR394" s="157" t="s">
        <v>260</v>
      </c>
      <c r="AT394" s="157" t="s">
        <v>161</v>
      </c>
      <c r="AU394" s="157" t="s">
        <v>89</v>
      </c>
      <c r="AY394" s="16" t="s">
        <v>159</v>
      </c>
      <c r="BE394" s="158">
        <f>IF(N394="základná",J394,0)</f>
        <v>0</v>
      </c>
      <c r="BF394" s="158">
        <f>IF(N394="znížená",J394,0)</f>
        <v>0</v>
      </c>
      <c r="BG394" s="158">
        <f>IF(N394="zákl. prenesená",J394,0)</f>
        <v>0</v>
      </c>
      <c r="BH394" s="158">
        <f>IF(N394="zníž. prenesená",J394,0)</f>
        <v>0</v>
      </c>
      <c r="BI394" s="158">
        <f>IF(N394="nulová",J394,0)</f>
        <v>0</v>
      </c>
      <c r="BJ394" s="16" t="s">
        <v>89</v>
      </c>
      <c r="BK394" s="158">
        <f>ROUND(I394*H394,2)</f>
        <v>0</v>
      </c>
      <c r="BL394" s="16" t="s">
        <v>260</v>
      </c>
      <c r="BM394" s="157" t="s">
        <v>566</v>
      </c>
    </row>
    <row r="395" spans="2:65" s="12" customFormat="1" x14ac:dyDescent="0.2">
      <c r="B395" s="159"/>
      <c r="D395" s="160" t="s">
        <v>167</v>
      </c>
      <c r="E395" s="161" t="s">
        <v>1</v>
      </c>
      <c r="F395" s="162" t="s">
        <v>567</v>
      </c>
      <c r="H395" s="161" t="s">
        <v>1</v>
      </c>
      <c r="I395" s="163"/>
      <c r="L395" s="159"/>
      <c r="M395" s="164"/>
      <c r="T395" s="165"/>
      <c r="AT395" s="161" t="s">
        <v>167</v>
      </c>
      <c r="AU395" s="161" t="s">
        <v>89</v>
      </c>
      <c r="AV395" s="12" t="s">
        <v>83</v>
      </c>
      <c r="AW395" s="12" t="s">
        <v>31</v>
      </c>
      <c r="AX395" s="12" t="s">
        <v>76</v>
      </c>
      <c r="AY395" s="161" t="s">
        <v>159</v>
      </c>
    </row>
    <row r="396" spans="2:65" s="13" customFormat="1" x14ac:dyDescent="0.2">
      <c r="B396" s="166"/>
      <c r="D396" s="160" t="s">
        <v>167</v>
      </c>
      <c r="E396" s="167" t="s">
        <v>1</v>
      </c>
      <c r="F396" s="168" t="s">
        <v>546</v>
      </c>
      <c r="H396" s="169">
        <v>32.85</v>
      </c>
      <c r="I396" s="170"/>
      <c r="L396" s="166"/>
      <c r="M396" s="171"/>
      <c r="T396" s="172"/>
      <c r="AT396" s="167" t="s">
        <v>167</v>
      </c>
      <c r="AU396" s="167" t="s">
        <v>89</v>
      </c>
      <c r="AV396" s="13" t="s">
        <v>89</v>
      </c>
      <c r="AW396" s="13" t="s">
        <v>31</v>
      </c>
      <c r="AX396" s="13" t="s">
        <v>76</v>
      </c>
      <c r="AY396" s="167" t="s">
        <v>159</v>
      </c>
    </row>
    <row r="397" spans="2:65" s="13" customFormat="1" x14ac:dyDescent="0.2">
      <c r="B397" s="166"/>
      <c r="D397" s="160" t="s">
        <v>167</v>
      </c>
      <c r="E397" s="167" t="s">
        <v>1</v>
      </c>
      <c r="F397" s="168" t="s">
        <v>547</v>
      </c>
      <c r="H397" s="169">
        <v>0.81</v>
      </c>
      <c r="I397" s="170"/>
      <c r="L397" s="166"/>
      <c r="M397" s="171"/>
      <c r="T397" s="172"/>
      <c r="AT397" s="167" t="s">
        <v>167</v>
      </c>
      <c r="AU397" s="167" t="s">
        <v>89</v>
      </c>
      <c r="AV397" s="13" t="s">
        <v>89</v>
      </c>
      <c r="AW397" s="13" t="s">
        <v>31</v>
      </c>
      <c r="AX397" s="13" t="s">
        <v>76</v>
      </c>
      <c r="AY397" s="167" t="s">
        <v>159</v>
      </c>
    </row>
    <row r="398" spans="2:65" s="13" customFormat="1" x14ac:dyDescent="0.2">
      <c r="B398" s="166"/>
      <c r="D398" s="160" t="s">
        <v>167</v>
      </c>
      <c r="E398" s="167" t="s">
        <v>1</v>
      </c>
      <c r="F398" s="168" t="s">
        <v>548</v>
      </c>
      <c r="H398" s="169">
        <v>0.9</v>
      </c>
      <c r="I398" s="170"/>
      <c r="L398" s="166"/>
      <c r="M398" s="171"/>
      <c r="T398" s="172"/>
      <c r="AT398" s="167" t="s">
        <v>167</v>
      </c>
      <c r="AU398" s="167" t="s">
        <v>89</v>
      </c>
      <c r="AV398" s="13" t="s">
        <v>89</v>
      </c>
      <c r="AW398" s="13" t="s">
        <v>31</v>
      </c>
      <c r="AX398" s="13" t="s">
        <v>76</v>
      </c>
      <c r="AY398" s="167" t="s">
        <v>159</v>
      </c>
    </row>
    <row r="399" spans="2:65" s="12" customFormat="1" x14ac:dyDescent="0.2">
      <c r="B399" s="159"/>
      <c r="D399" s="160" t="s">
        <v>167</v>
      </c>
      <c r="E399" s="161" t="s">
        <v>1</v>
      </c>
      <c r="F399" s="162" t="s">
        <v>549</v>
      </c>
      <c r="H399" s="161" t="s">
        <v>1</v>
      </c>
      <c r="I399" s="163"/>
      <c r="L399" s="159"/>
      <c r="M399" s="164"/>
      <c r="T399" s="165"/>
      <c r="AT399" s="161" t="s">
        <v>167</v>
      </c>
      <c r="AU399" s="161" t="s">
        <v>89</v>
      </c>
      <c r="AV399" s="12" t="s">
        <v>83</v>
      </c>
      <c r="AW399" s="12" t="s">
        <v>31</v>
      </c>
      <c r="AX399" s="12" t="s">
        <v>76</v>
      </c>
      <c r="AY399" s="161" t="s">
        <v>159</v>
      </c>
    </row>
    <row r="400" spans="2:65" s="13" customFormat="1" x14ac:dyDescent="0.2">
      <c r="B400" s="166"/>
      <c r="D400" s="160" t="s">
        <v>167</v>
      </c>
      <c r="E400" s="167" t="s">
        <v>1</v>
      </c>
      <c r="F400" s="168" t="s">
        <v>550</v>
      </c>
      <c r="H400" s="169">
        <v>75.456000000000003</v>
      </c>
      <c r="I400" s="170"/>
      <c r="L400" s="166"/>
      <c r="M400" s="171"/>
      <c r="T400" s="172"/>
      <c r="AT400" s="167" t="s">
        <v>167</v>
      </c>
      <c r="AU400" s="167" t="s">
        <v>89</v>
      </c>
      <c r="AV400" s="13" t="s">
        <v>89</v>
      </c>
      <c r="AW400" s="13" t="s">
        <v>31</v>
      </c>
      <c r="AX400" s="13" t="s">
        <v>76</v>
      </c>
      <c r="AY400" s="167" t="s">
        <v>159</v>
      </c>
    </row>
    <row r="401" spans="2:65" s="14" customFormat="1" x14ac:dyDescent="0.2">
      <c r="B401" s="173"/>
      <c r="D401" s="160" t="s">
        <v>167</v>
      </c>
      <c r="E401" s="174" t="s">
        <v>1</v>
      </c>
      <c r="F401" s="175" t="s">
        <v>186</v>
      </c>
      <c r="H401" s="176">
        <v>110.01600000000001</v>
      </c>
      <c r="I401" s="177"/>
      <c r="L401" s="173"/>
      <c r="M401" s="178"/>
      <c r="T401" s="179"/>
      <c r="AT401" s="174" t="s">
        <v>167</v>
      </c>
      <c r="AU401" s="174" t="s">
        <v>89</v>
      </c>
      <c r="AV401" s="14" t="s">
        <v>165</v>
      </c>
      <c r="AW401" s="14" t="s">
        <v>31</v>
      </c>
      <c r="AX401" s="14" t="s">
        <v>83</v>
      </c>
      <c r="AY401" s="174" t="s">
        <v>159</v>
      </c>
    </row>
    <row r="402" spans="2:65" s="1" customFormat="1" ht="24.25" customHeight="1" x14ac:dyDescent="0.2">
      <c r="B402" s="144"/>
      <c r="C402" s="145" t="s">
        <v>568</v>
      </c>
      <c r="D402" s="145" t="s">
        <v>161</v>
      </c>
      <c r="E402" s="146" t="s">
        <v>569</v>
      </c>
      <c r="F402" s="147" t="s">
        <v>570</v>
      </c>
      <c r="G402" s="148" t="s">
        <v>164</v>
      </c>
      <c r="H402" s="149">
        <v>16.824999999999999</v>
      </c>
      <c r="I402" s="150"/>
      <c r="J402" s="151">
        <f>ROUND(I402*H402,2)</f>
        <v>0</v>
      </c>
      <c r="K402" s="152"/>
      <c r="L402" s="31"/>
      <c r="M402" s="153" t="s">
        <v>1</v>
      </c>
      <c r="N402" s="154" t="s">
        <v>42</v>
      </c>
      <c r="P402" s="155">
        <f>O402*H402</f>
        <v>0</v>
      </c>
      <c r="Q402" s="155">
        <v>0</v>
      </c>
      <c r="R402" s="155">
        <f>Q402*H402</f>
        <v>0</v>
      </c>
      <c r="S402" s="155">
        <v>0</v>
      </c>
      <c r="T402" s="156">
        <f>S402*H402</f>
        <v>0</v>
      </c>
      <c r="AR402" s="157" t="s">
        <v>260</v>
      </c>
      <c r="AT402" s="157" t="s">
        <v>161</v>
      </c>
      <c r="AU402" s="157" t="s">
        <v>89</v>
      </c>
      <c r="AY402" s="16" t="s">
        <v>159</v>
      </c>
      <c r="BE402" s="158">
        <f>IF(N402="základná",J402,0)</f>
        <v>0</v>
      </c>
      <c r="BF402" s="158">
        <f>IF(N402="znížená",J402,0)</f>
        <v>0</v>
      </c>
      <c r="BG402" s="158">
        <f>IF(N402="zákl. prenesená",J402,0)</f>
        <v>0</v>
      </c>
      <c r="BH402" s="158">
        <f>IF(N402="zníž. prenesená",J402,0)</f>
        <v>0</v>
      </c>
      <c r="BI402" s="158">
        <f>IF(N402="nulová",J402,0)</f>
        <v>0</v>
      </c>
      <c r="BJ402" s="16" t="s">
        <v>89</v>
      </c>
      <c r="BK402" s="158">
        <f>ROUND(I402*H402,2)</f>
        <v>0</v>
      </c>
      <c r="BL402" s="16" t="s">
        <v>260</v>
      </c>
      <c r="BM402" s="157" t="s">
        <v>571</v>
      </c>
    </row>
    <row r="403" spans="2:65" s="12" customFormat="1" x14ac:dyDescent="0.2">
      <c r="B403" s="159"/>
      <c r="D403" s="160" t="s">
        <v>167</v>
      </c>
      <c r="E403" s="161" t="s">
        <v>1</v>
      </c>
      <c r="F403" s="162" t="s">
        <v>572</v>
      </c>
      <c r="H403" s="161" t="s">
        <v>1</v>
      </c>
      <c r="I403" s="163"/>
      <c r="L403" s="159"/>
      <c r="M403" s="164"/>
      <c r="T403" s="165"/>
      <c r="AT403" s="161" t="s">
        <v>167</v>
      </c>
      <c r="AU403" s="161" t="s">
        <v>89</v>
      </c>
      <c r="AV403" s="12" t="s">
        <v>83</v>
      </c>
      <c r="AW403" s="12" t="s">
        <v>31</v>
      </c>
      <c r="AX403" s="12" t="s">
        <v>76</v>
      </c>
      <c r="AY403" s="161" t="s">
        <v>159</v>
      </c>
    </row>
    <row r="404" spans="2:65" s="13" customFormat="1" x14ac:dyDescent="0.2">
      <c r="B404" s="166"/>
      <c r="D404" s="160" t="s">
        <v>167</v>
      </c>
      <c r="E404" s="167" t="s">
        <v>1</v>
      </c>
      <c r="F404" s="168" t="s">
        <v>559</v>
      </c>
      <c r="H404" s="169">
        <v>10.175000000000001</v>
      </c>
      <c r="I404" s="170"/>
      <c r="L404" s="166"/>
      <c r="M404" s="171"/>
      <c r="T404" s="172"/>
      <c r="AT404" s="167" t="s">
        <v>167</v>
      </c>
      <c r="AU404" s="167" t="s">
        <v>89</v>
      </c>
      <c r="AV404" s="13" t="s">
        <v>89</v>
      </c>
      <c r="AW404" s="13" t="s">
        <v>31</v>
      </c>
      <c r="AX404" s="13" t="s">
        <v>76</v>
      </c>
      <c r="AY404" s="167" t="s">
        <v>159</v>
      </c>
    </row>
    <row r="405" spans="2:65" s="13" customFormat="1" x14ac:dyDescent="0.2">
      <c r="B405" s="166"/>
      <c r="D405" s="160" t="s">
        <v>167</v>
      </c>
      <c r="E405" s="167" t="s">
        <v>1</v>
      </c>
      <c r="F405" s="168" t="s">
        <v>561</v>
      </c>
      <c r="H405" s="169">
        <v>-0.36</v>
      </c>
      <c r="I405" s="170"/>
      <c r="L405" s="166"/>
      <c r="M405" s="171"/>
      <c r="T405" s="172"/>
      <c r="AT405" s="167" t="s">
        <v>167</v>
      </c>
      <c r="AU405" s="167" t="s">
        <v>89</v>
      </c>
      <c r="AV405" s="13" t="s">
        <v>89</v>
      </c>
      <c r="AW405" s="13" t="s">
        <v>31</v>
      </c>
      <c r="AX405" s="13" t="s">
        <v>76</v>
      </c>
      <c r="AY405" s="167" t="s">
        <v>159</v>
      </c>
    </row>
    <row r="406" spans="2:65" s="13" customFormat="1" x14ac:dyDescent="0.2">
      <c r="B406" s="166"/>
      <c r="D406" s="160" t="s">
        <v>167</v>
      </c>
      <c r="E406" s="167" t="s">
        <v>1</v>
      </c>
      <c r="F406" s="168" t="s">
        <v>562</v>
      </c>
      <c r="H406" s="169">
        <v>-0.49</v>
      </c>
      <c r="I406" s="170"/>
      <c r="L406" s="166"/>
      <c r="M406" s="171"/>
      <c r="T406" s="172"/>
      <c r="AT406" s="167" t="s">
        <v>167</v>
      </c>
      <c r="AU406" s="167" t="s">
        <v>89</v>
      </c>
      <c r="AV406" s="13" t="s">
        <v>89</v>
      </c>
      <c r="AW406" s="13" t="s">
        <v>31</v>
      </c>
      <c r="AX406" s="13" t="s">
        <v>76</v>
      </c>
      <c r="AY406" s="167" t="s">
        <v>159</v>
      </c>
    </row>
    <row r="407" spans="2:65" s="12" customFormat="1" x14ac:dyDescent="0.2">
      <c r="B407" s="159"/>
      <c r="D407" s="160" t="s">
        <v>167</v>
      </c>
      <c r="E407" s="161" t="s">
        <v>1</v>
      </c>
      <c r="F407" s="162" t="s">
        <v>573</v>
      </c>
      <c r="H407" s="161" t="s">
        <v>1</v>
      </c>
      <c r="I407" s="163"/>
      <c r="L407" s="159"/>
      <c r="M407" s="164"/>
      <c r="T407" s="165"/>
      <c r="AT407" s="161" t="s">
        <v>167</v>
      </c>
      <c r="AU407" s="161" t="s">
        <v>89</v>
      </c>
      <c r="AV407" s="12" t="s">
        <v>83</v>
      </c>
      <c r="AW407" s="12" t="s">
        <v>31</v>
      </c>
      <c r="AX407" s="12" t="s">
        <v>76</v>
      </c>
      <c r="AY407" s="161" t="s">
        <v>159</v>
      </c>
    </row>
    <row r="408" spans="2:65" s="13" customFormat="1" x14ac:dyDescent="0.2">
      <c r="B408" s="166"/>
      <c r="D408" s="160" t="s">
        <v>167</v>
      </c>
      <c r="E408" s="167" t="s">
        <v>1</v>
      </c>
      <c r="F408" s="168" t="s">
        <v>574</v>
      </c>
      <c r="H408" s="169">
        <v>7.5</v>
      </c>
      <c r="I408" s="170"/>
      <c r="L408" s="166"/>
      <c r="M408" s="171"/>
      <c r="T408" s="172"/>
      <c r="AT408" s="167" t="s">
        <v>167</v>
      </c>
      <c r="AU408" s="167" t="s">
        <v>89</v>
      </c>
      <c r="AV408" s="13" t="s">
        <v>89</v>
      </c>
      <c r="AW408" s="13" t="s">
        <v>31</v>
      </c>
      <c r="AX408" s="13" t="s">
        <v>76</v>
      </c>
      <c r="AY408" s="167" t="s">
        <v>159</v>
      </c>
    </row>
    <row r="409" spans="2:65" s="14" customFormat="1" x14ac:dyDescent="0.2">
      <c r="B409" s="173"/>
      <c r="D409" s="160" t="s">
        <v>167</v>
      </c>
      <c r="E409" s="174" t="s">
        <v>1</v>
      </c>
      <c r="F409" s="175" t="s">
        <v>186</v>
      </c>
      <c r="H409" s="176">
        <v>16.824999999999999</v>
      </c>
      <c r="I409" s="177"/>
      <c r="L409" s="173"/>
      <c r="M409" s="178"/>
      <c r="T409" s="179"/>
      <c r="AT409" s="174" t="s">
        <v>167</v>
      </c>
      <c r="AU409" s="174" t="s">
        <v>89</v>
      </c>
      <c r="AV409" s="14" t="s">
        <v>165</v>
      </c>
      <c r="AW409" s="14" t="s">
        <v>31</v>
      </c>
      <c r="AX409" s="14" t="s">
        <v>83</v>
      </c>
      <c r="AY409" s="174" t="s">
        <v>159</v>
      </c>
    </row>
    <row r="410" spans="2:65" s="1" customFormat="1" ht="16.5" customHeight="1" x14ac:dyDescent="0.2">
      <c r="B410" s="144"/>
      <c r="C410" s="180" t="s">
        <v>575</v>
      </c>
      <c r="D410" s="180" t="s">
        <v>359</v>
      </c>
      <c r="E410" s="181" t="s">
        <v>576</v>
      </c>
      <c r="F410" s="182" t="s">
        <v>577</v>
      </c>
      <c r="G410" s="183" t="s">
        <v>164</v>
      </c>
      <c r="H410" s="184">
        <v>19.349</v>
      </c>
      <c r="I410" s="185"/>
      <c r="J410" s="186">
        <f>ROUND(I410*H410,2)</f>
        <v>0</v>
      </c>
      <c r="K410" s="187"/>
      <c r="L410" s="188"/>
      <c r="M410" s="189" t="s">
        <v>1</v>
      </c>
      <c r="N410" s="190" t="s">
        <v>42</v>
      </c>
      <c r="P410" s="155">
        <f>O410*H410</f>
        <v>0</v>
      </c>
      <c r="Q410" s="155">
        <v>2.9999999999999997E-4</v>
      </c>
      <c r="R410" s="155">
        <f>Q410*H410</f>
        <v>5.8046999999999994E-3</v>
      </c>
      <c r="S410" s="155">
        <v>0</v>
      </c>
      <c r="T410" s="156">
        <f>S410*H410</f>
        <v>0</v>
      </c>
      <c r="AR410" s="157" t="s">
        <v>350</v>
      </c>
      <c r="AT410" s="157" t="s">
        <v>359</v>
      </c>
      <c r="AU410" s="157" t="s">
        <v>89</v>
      </c>
      <c r="AY410" s="16" t="s">
        <v>159</v>
      </c>
      <c r="BE410" s="158">
        <f>IF(N410="základná",J410,0)</f>
        <v>0</v>
      </c>
      <c r="BF410" s="158">
        <f>IF(N410="znížená",J410,0)</f>
        <v>0</v>
      </c>
      <c r="BG410" s="158">
        <f>IF(N410="zákl. prenesená",J410,0)</f>
        <v>0</v>
      </c>
      <c r="BH410" s="158">
        <f>IF(N410="zníž. prenesená",J410,0)</f>
        <v>0</v>
      </c>
      <c r="BI410" s="158">
        <f>IF(N410="nulová",J410,0)</f>
        <v>0</v>
      </c>
      <c r="BJ410" s="16" t="s">
        <v>89</v>
      </c>
      <c r="BK410" s="158">
        <f>ROUND(I410*H410,2)</f>
        <v>0</v>
      </c>
      <c r="BL410" s="16" t="s">
        <v>260</v>
      </c>
      <c r="BM410" s="157" t="s">
        <v>578</v>
      </c>
    </row>
    <row r="411" spans="2:65" s="13" customFormat="1" x14ac:dyDescent="0.2">
      <c r="B411" s="166"/>
      <c r="D411" s="160" t="s">
        <v>167</v>
      </c>
      <c r="F411" s="168" t="s">
        <v>579</v>
      </c>
      <c r="H411" s="169">
        <v>19.349</v>
      </c>
      <c r="I411" s="170"/>
      <c r="L411" s="166"/>
      <c r="M411" s="171"/>
      <c r="T411" s="172"/>
      <c r="AT411" s="167" t="s">
        <v>167</v>
      </c>
      <c r="AU411" s="167" t="s">
        <v>89</v>
      </c>
      <c r="AV411" s="13" t="s">
        <v>89</v>
      </c>
      <c r="AW411" s="13" t="s">
        <v>3</v>
      </c>
      <c r="AX411" s="13" t="s">
        <v>83</v>
      </c>
      <c r="AY411" s="167" t="s">
        <v>159</v>
      </c>
    </row>
    <row r="412" spans="2:65" s="1" customFormat="1" ht="21.75" customHeight="1" x14ac:dyDescent="0.2">
      <c r="B412" s="144"/>
      <c r="C412" s="145" t="s">
        <v>580</v>
      </c>
      <c r="D412" s="145" t="s">
        <v>161</v>
      </c>
      <c r="E412" s="146" t="s">
        <v>581</v>
      </c>
      <c r="F412" s="147" t="s">
        <v>582</v>
      </c>
      <c r="G412" s="148" t="s">
        <v>164</v>
      </c>
      <c r="H412" s="149">
        <v>34.56</v>
      </c>
      <c r="I412" s="150"/>
      <c r="J412" s="151">
        <f>ROUND(I412*H412,2)</f>
        <v>0</v>
      </c>
      <c r="K412" s="152"/>
      <c r="L412" s="31"/>
      <c r="M412" s="153" t="s">
        <v>1</v>
      </c>
      <c r="N412" s="154" t="s">
        <v>42</v>
      </c>
      <c r="P412" s="155">
        <f>O412*H412</f>
        <v>0</v>
      </c>
      <c r="Q412" s="155">
        <v>0</v>
      </c>
      <c r="R412" s="155">
        <f>Q412*H412</f>
        <v>0</v>
      </c>
      <c r="S412" s="155">
        <v>0</v>
      </c>
      <c r="T412" s="156">
        <f>S412*H412</f>
        <v>0</v>
      </c>
      <c r="AR412" s="157" t="s">
        <v>260</v>
      </c>
      <c r="AT412" s="157" t="s">
        <v>161</v>
      </c>
      <c r="AU412" s="157" t="s">
        <v>89</v>
      </c>
      <c r="AY412" s="16" t="s">
        <v>159</v>
      </c>
      <c r="BE412" s="158">
        <f>IF(N412="základná",J412,0)</f>
        <v>0</v>
      </c>
      <c r="BF412" s="158">
        <f>IF(N412="znížená",J412,0)</f>
        <v>0</v>
      </c>
      <c r="BG412" s="158">
        <f>IF(N412="zákl. prenesená",J412,0)</f>
        <v>0</v>
      </c>
      <c r="BH412" s="158">
        <f>IF(N412="zníž. prenesená",J412,0)</f>
        <v>0</v>
      </c>
      <c r="BI412" s="158">
        <f>IF(N412="nulová",J412,0)</f>
        <v>0</v>
      </c>
      <c r="BJ412" s="16" t="s">
        <v>89</v>
      </c>
      <c r="BK412" s="158">
        <f>ROUND(I412*H412,2)</f>
        <v>0</v>
      </c>
      <c r="BL412" s="16" t="s">
        <v>260</v>
      </c>
      <c r="BM412" s="157" t="s">
        <v>583</v>
      </c>
    </row>
    <row r="413" spans="2:65" s="12" customFormat="1" x14ac:dyDescent="0.2">
      <c r="B413" s="159"/>
      <c r="D413" s="160" t="s">
        <v>167</v>
      </c>
      <c r="E413" s="161" t="s">
        <v>1</v>
      </c>
      <c r="F413" s="162" t="s">
        <v>584</v>
      </c>
      <c r="H413" s="161" t="s">
        <v>1</v>
      </c>
      <c r="I413" s="163"/>
      <c r="L413" s="159"/>
      <c r="M413" s="164"/>
      <c r="T413" s="165"/>
      <c r="AT413" s="161" t="s">
        <v>167</v>
      </c>
      <c r="AU413" s="161" t="s">
        <v>89</v>
      </c>
      <c r="AV413" s="12" t="s">
        <v>83</v>
      </c>
      <c r="AW413" s="12" t="s">
        <v>31</v>
      </c>
      <c r="AX413" s="12" t="s">
        <v>76</v>
      </c>
      <c r="AY413" s="161" t="s">
        <v>159</v>
      </c>
    </row>
    <row r="414" spans="2:65" s="13" customFormat="1" x14ac:dyDescent="0.2">
      <c r="B414" s="166"/>
      <c r="D414" s="160" t="s">
        <v>167</v>
      </c>
      <c r="E414" s="167" t="s">
        <v>1</v>
      </c>
      <c r="F414" s="168" t="s">
        <v>585</v>
      </c>
      <c r="H414" s="169">
        <v>32.85</v>
      </c>
      <c r="I414" s="170"/>
      <c r="L414" s="166"/>
      <c r="M414" s="171"/>
      <c r="T414" s="172"/>
      <c r="AT414" s="167" t="s">
        <v>167</v>
      </c>
      <c r="AU414" s="167" t="s">
        <v>89</v>
      </c>
      <c r="AV414" s="13" t="s">
        <v>89</v>
      </c>
      <c r="AW414" s="13" t="s">
        <v>31</v>
      </c>
      <c r="AX414" s="13" t="s">
        <v>76</v>
      </c>
      <c r="AY414" s="167" t="s">
        <v>159</v>
      </c>
    </row>
    <row r="415" spans="2:65" s="13" customFormat="1" x14ac:dyDescent="0.2">
      <c r="B415" s="166"/>
      <c r="D415" s="160" t="s">
        <v>167</v>
      </c>
      <c r="E415" s="167" t="s">
        <v>1</v>
      </c>
      <c r="F415" s="168" t="s">
        <v>586</v>
      </c>
      <c r="H415" s="169">
        <v>1.71</v>
      </c>
      <c r="I415" s="170"/>
      <c r="L415" s="166"/>
      <c r="M415" s="171"/>
      <c r="T415" s="172"/>
      <c r="AT415" s="167" t="s">
        <v>167</v>
      </c>
      <c r="AU415" s="167" t="s">
        <v>89</v>
      </c>
      <c r="AV415" s="13" t="s">
        <v>89</v>
      </c>
      <c r="AW415" s="13" t="s">
        <v>31</v>
      </c>
      <c r="AX415" s="13" t="s">
        <v>76</v>
      </c>
      <c r="AY415" s="167" t="s">
        <v>159</v>
      </c>
    </row>
    <row r="416" spans="2:65" s="14" customFormat="1" x14ac:dyDescent="0.2">
      <c r="B416" s="173"/>
      <c r="D416" s="160" t="s">
        <v>167</v>
      </c>
      <c r="E416" s="174" t="s">
        <v>1</v>
      </c>
      <c r="F416" s="175" t="s">
        <v>186</v>
      </c>
      <c r="H416" s="176">
        <v>34.56</v>
      </c>
      <c r="I416" s="177"/>
      <c r="L416" s="173"/>
      <c r="M416" s="178"/>
      <c r="T416" s="179"/>
      <c r="AT416" s="174" t="s">
        <v>167</v>
      </c>
      <c r="AU416" s="174" t="s">
        <v>89</v>
      </c>
      <c r="AV416" s="14" t="s">
        <v>165</v>
      </c>
      <c r="AW416" s="14" t="s">
        <v>31</v>
      </c>
      <c r="AX416" s="14" t="s">
        <v>83</v>
      </c>
      <c r="AY416" s="174" t="s">
        <v>159</v>
      </c>
    </row>
    <row r="417" spans="2:65" s="1" customFormat="1" ht="16.5" customHeight="1" x14ac:dyDescent="0.2">
      <c r="B417" s="144"/>
      <c r="C417" s="180" t="s">
        <v>587</v>
      </c>
      <c r="D417" s="180" t="s">
        <v>359</v>
      </c>
      <c r="E417" s="181" t="s">
        <v>576</v>
      </c>
      <c r="F417" s="182" t="s">
        <v>577</v>
      </c>
      <c r="G417" s="183" t="s">
        <v>164</v>
      </c>
      <c r="H417" s="184">
        <v>41.472000000000001</v>
      </c>
      <c r="I417" s="185"/>
      <c r="J417" s="186">
        <f>ROUND(I417*H417,2)</f>
        <v>0</v>
      </c>
      <c r="K417" s="187"/>
      <c r="L417" s="188"/>
      <c r="M417" s="189" t="s">
        <v>1</v>
      </c>
      <c r="N417" s="190" t="s">
        <v>42</v>
      </c>
      <c r="P417" s="155">
        <f>O417*H417</f>
        <v>0</v>
      </c>
      <c r="Q417" s="155">
        <v>2.9999999999999997E-4</v>
      </c>
      <c r="R417" s="155">
        <f>Q417*H417</f>
        <v>1.2441599999999999E-2</v>
      </c>
      <c r="S417" s="155">
        <v>0</v>
      </c>
      <c r="T417" s="156">
        <f>S417*H417</f>
        <v>0</v>
      </c>
      <c r="AR417" s="157" t="s">
        <v>350</v>
      </c>
      <c r="AT417" s="157" t="s">
        <v>359</v>
      </c>
      <c r="AU417" s="157" t="s">
        <v>89</v>
      </c>
      <c r="AY417" s="16" t="s">
        <v>159</v>
      </c>
      <c r="BE417" s="158">
        <f>IF(N417="základná",J417,0)</f>
        <v>0</v>
      </c>
      <c r="BF417" s="158">
        <f>IF(N417="znížená",J417,0)</f>
        <v>0</v>
      </c>
      <c r="BG417" s="158">
        <f>IF(N417="zákl. prenesená",J417,0)</f>
        <v>0</v>
      </c>
      <c r="BH417" s="158">
        <f>IF(N417="zníž. prenesená",J417,0)</f>
        <v>0</v>
      </c>
      <c r="BI417" s="158">
        <f>IF(N417="nulová",J417,0)</f>
        <v>0</v>
      </c>
      <c r="BJ417" s="16" t="s">
        <v>89</v>
      </c>
      <c r="BK417" s="158">
        <f>ROUND(I417*H417,2)</f>
        <v>0</v>
      </c>
      <c r="BL417" s="16" t="s">
        <v>260</v>
      </c>
      <c r="BM417" s="157" t="s">
        <v>588</v>
      </c>
    </row>
    <row r="418" spans="2:65" s="13" customFormat="1" x14ac:dyDescent="0.2">
      <c r="B418" s="166"/>
      <c r="D418" s="160" t="s">
        <v>167</v>
      </c>
      <c r="F418" s="168" t="s">
        <v>589</v>
      </c>
      <c r="H418" s="169">
        <v>41.472000000000001</v>
      </c>
      <c r="I418" s="170"/>
      <c r="L418" s="166"/>
      <c r="M418" s="171"/>
      <c r="T418" s="172"/>
      <c r="AT418" s="167" t="s">
        <v>167</v>
      </c>
      <c r="AU418" s="167" t="s">
        <v>89</v>
      </c>
      <c r="AV418" s="13" t="s">
        <v>89</v>
      </c>
      <c r="AW418" s="13" t="s">
        <v>3</v>
      </c>
      <c r="AX418" s="13" t="s">
        <v>83</v>
      </c>
      <c r="AY418" s="167" t="s">
        <v>159</v>
      </c>
    </row>
    <row r="419" spans="2:65" s="1" customFormat="1" ht="33" customHeight="1" x14ac:dyDescent="0.2">
      <c r="B419" s="144"/>
      <c r="C419" s="145" t="s">
        <v>590</v>
      </c>
      <c r="D419" s="145" t="s">
        <v>161</v>
      </c>
      <c r="E419" s="146" t="s">
        <v>591</v>
      </c>
      <c r="F419" s="147" t="s">
        <v>592</v>
      </c>
      <c r="G419" s="148" t="s">
        <v>164</v>
      </c>
      <c r="H419" s="149">
        <v>34.56</v>
      </c>
      <c r="I419" s="150"/>
      <c r="J419" s="151">
        <f>ROUND(I419*H419,2)</f>
        <v>0</v>
      </c>
      <c r="K419" s="152"/>
      <c r="L419" s="31"/>
      <c r="M419" s="153" t="s">
        <v>1</v>
      </c>
      <c r="N419" s="154" t="s">
        <v>42</v>
      </c>
      <c r="P419" s="155">
        <f>O419*H419</f>
        <v>0</v>
      </c>
      <c r="Q419" s="155">
        <v>3.0000000000000001E-5</v>
      </c>
      <c r="R419" s="155">
        <f>Q419*H419</f>
        <v>1.0368E-3</v>
      </c>
      <c r="S419" s="155">
        <v>0</v>
      </c>
      <c r="T419" s="156">
        <f>S419*H419</f>
        <v>0</v>
      </c>
      <c r="AR419" s="157" t="s">
        <v>260</v>
      </c>
      <c r="AT419" s="157" t="s">
        <v>161</v>
      </c>
      <c r="AU419" s="157" t="s">
        <v>89</v>
      </c>
      <c r="AY419" s="16" t="s">
        <v>159</v>
      </c>
      <c r="BE419" s="158">
        <f>IF(N419="základná",J419,0)</f>
        <v>0</v>
      </c>
      <c r="BF419" s="158">
        <f>IF(N419="znížená",J419,0)</f>
        <v>0</v>
      </c>
      <c r="BG419" s="158">
        <f>IF(N419="zákl. prenesená",J419,0)</f>
        <v>0</v>
      </c>
      <c r="BH419" s="158">
        <f>IF(N419="zníž. prenesená",J419,0)</f>
        <v>0</v>
      </c>
      <c r="BI419" s="158">
        <f>IF(N419="nulová",J419,0)</f>
        <v>0</v>
      </c>
      <c r="BJ419" s="16" t="s">
        <v>89</v>
      </c>
      <c r="BK419" s="158">
        <f>ROUND(I419*H419,2)</f>
        <v>0</v>
      </c>
      <c r="BL419" s="16" t="s">
        <v>260</v>
      </c>
      <c r="BM419" s="157" t="s">
        <v>593</v>
      </c>
    </row>
    <row r="420" spans="2:65" s="12" customFormat="1" x14ac:dyDescent="0.2">
      <c r="B420" s="159"/>
      <c r="D420" s="160" t="s">
        <v>167</v>
      </c>
      <c r="E420" s="161" t="s">
        <v>1</v>
      </c>
      <c r="F420" s="162" t="s">
        <v>545</v>
      </c>
      <c r="H420" s="161" t="s">
        <v>1</v>
      </c>
      <c r="I420" s="163"/>
      <c r="L420" s="159"/>
      <c r="M420" s="164"/>
      <c r="T420" s="165"/>
      <c r="AT420" s="161" t="s">
        <v>167</v>
      </c>
      <c r="AU420" s="161" t="s">
        <v>89</v>
      </c>
      <c r="AV420" s="12" t="s">
        <v>83</v>
      </c>
      <c r="AW420" s="12" t="s">
        <v>31</v>
      </c>
      <c r="AX420" s="12" t="s">
        <v>76</v>
      </c>
      <c r="AY420" s="161" t="s">
        <v>159</v>
      </c>
    </row>
    <row r="421" spans="2:65" s="13" customFormat="1" x14ac:dyDescent="0.2">
      <c r="B421" s="166"/>
      <c r="D421" s="160" t="s">
        <v>167</v>
      </c>
      <c r="E421" s="167" t="s">
        <v>1</v>
      </c>
      <c r="F421" s="168" t="s">
        <v>546</v>
      </c>
      <c r="H421" s="169">
        <v>32.85</v>
      </c>
      <c r="I421" s="170"/>
      <c r="L421" s="166"/>
      <c r="M421" s="171"/>
      <c r="T421" s="172"/>
      <c r="AT421" s="167" t="s">
        <v>167</v>
      </c>
      <c r="AU421" s="167" t="s">
        <v>89</v>
      </c>
      <c r="AV421" s="13" t="s">
        <v>89</v>
      </c>
      <c r="AW421" s="13" t="s">
        <v>31</v>
      </c>
      <c r="AX421" s="13" t="s">
        <v>76</v>
      </c>
      <c r="AY421" s="167" t="s">
        <v>159</v>
      </c>
    </row>
    <row r="422" spans="2:65" s="13" customFormat="1" x14ac:dyDescent="0.2">
      <c r="B422" s="166"/>
      <c r="D422" s="160" t="s">
        <v>167</v>
      </c>
      <c r="E422" s="167" t="s">
        <v>1</v>
      </c>
      <c r="F422" s="168" t="s">
        <v>547</v>
      </c>
      <c r="H422" s="169">
        <v>0.81</v>
      </c>
      <c r="I422" s="170"/>
      <c r="L422" s="166"/>
      <c r="M422" s="171"/>
      <c r="T422" s="172"/>
      <c r="AT422" s="167" t="s">
        <v>167</v>
      </c>
      <c r="AU422" s="167" t="s">
        <v>89</v>
      </c>
      <c r="AV422" s="13" t="s">
        <v>89</v>
      </c>
      <c r="AW422" s="13" t="s">
        <v>31</v>
      </c>
      <c r="AX422" s="13" t="s">
        <v>76</v>
      </c>
      <c r="AY422" s="167" t="s">
        <v>159</v>
      </c>
    </row>
    <row r="423" spans="2:65" s="13" customFormat="1" x14ac:dyDescent="0.2">
      <c r="B423" s="166"/>
      <c r="D423" s="160" t="s">
        <v>167</v>
      </c>
      <c r="E423" s="167" t="s">
        <v>1</v>
      </c>
      <c r="F423" s="168" t="s">
        <v>548</v>
      </c>
      <c r="H423" s="169">
        <v>0.9</v>
      </c>
      <c r="I423" s="170"/>
      <c r="L423" s="166"/>
      <c r="M423" s="171"/>
      <c r="T423" s="172"/>
      <c r="AT423" s="167" t="s">
        <v>167</v>
      </c>
      <c r="AU423" s="167" t="s">
        <v>89</v>
      </c>
      <c r="AV423" s="13" t="s">
        <v>89</v>
      </c>
      <c r="AW423" s="13" t="s">
        <v>31</v>
      </c>
      <c r="AX423" s="13" t="s">
        <v>76</v>
      </c>
      <c r="AY423" s="167" t="s">
        <v>159</v>
      </c>
    </row>
    <row r="424" spans="2:65" s="14" customFormat="1" x14ac:dyDescent="0.2">
      <c r="B424" s="173"/>
      <c r="D424" s="160" t="s">
        <v>167</v>
      </c>
      <c r="E424" s="174" t="s">
        <v>1</v>
      </c>
      <c r="F424" s="175" t="s">
        <v>186</v>
      </c>
      <c r="H424" s="176">
        <v>34.56</v>
      </c>
      <c r="I424" s="177"/>
      <c r="L424" s="173"/>
      <c r="M424" s="178"/>
      <c r="T424" s="179"/>
      <c r="AT424" s="174" t="s">
        <v>167</v>
      </c>
      <c r="AU424" s="174" t="s">
        <v>89</v>
      </c>
      <c r="AV424" s="14" t="s">
        <v>165</v>
      </c>
      <c r="AW424" s="14" t="s">
        <v>31</v>
      </c>
      <c r="AX424" s="14" t="s">
        <v>83</v>
      </c>
      <c r="AY424" s="174" t="s">
        <v>159</v>
      </c>
    </row>
    <row r="425" spans="2:65" s="1" customFormat="1" ht="24.25" customHeight="1" x14ac:dyDescent="0.2">
      <c r="B425" s="144"/>
      <c r="C425" s="180" t="s">
        <v>594</v>
      </c>
      <c r="D425" s="180" t="s">
        <v>359</v>
      </c>
      <c r="E425" s="181" t="s">
        <v>595</v>
      </c>
      <c r="F425" s="182" t="s">
        <v>596</v>
      </c>
      <c r="G425" s="183" t="s">
        <v>164</v>
      </c>
      <c r="H425" s="184">
        <v>41.472000000000001</v>
      </c>
      <c r="I425" s="185"/>
      <c r="J425" s="186">
        <f>ROUND(I425*H425,2)</f>
        <v>0</v>
      </c>
      <c r="K425" s="187"/>
      <c r="L425" s="188"/>
      <c r="M425" s="189" t="s">
        <v>1</v>
      </c>
      <c r="N425" s="190" t="s">
        <v>42</v>
      </c>
      <c r="P425" s="155">
        <f>O425*H425</f>
        <v>0</v>
      </c>
      <c r="Q425" s="155">
        <v>1.9E-3</v>
      </c>
      <c r="R425" s="155">
        <f>Q425*H425</f>
        <v>7.87968E-2</v>
      </c>
      <c r="S425" s="155">
        <v>0</v>
      </c>
      <c r="T425" s="156">
        <f>S425*H425</f>
        <v>0</v>
      </c>
      <c r="AR425" s="157" t="s">
        <v>350</v>
      </c>
      <c r="AT425" s="157" t="s">
        <v>359</v>
      </c>
      <c r="AU425" s="157" t="s">
        <v>89</v>
      </c>
      <c r="AY425" s="16" t="s">
        <v>159</v>
      </c>
      <c r="BE425" s="158">
        <f>IF(N425="základná",J425,0)</f>
        <v>0</v>
      </c>
      <c r="BF425" s="158">
        <f>IF(N425="znížená",J425,0)</f>
        <v>0</v>
      </c>
      <c r="BG425" s="158">
        <f>IF(N425="zákl. prenesená",J425,0)</f>
        <v>0</v>
      </c>
      <c r="BH425" s="158">
        <f>IF(N425="zníž. prenesená",J425,0)</f>
        <v>0</v>
      </c>
      <c r="BI425" s="158">
        <f>IF(N425="nulová",J425,0)</f>
        <v>0</v>
      </c>
      <c r="BJ425" s="16" t="s">
        <v>89</v>
      </c>
      <c r="BK425" s="158">
        <f>ROUND(I425*H425,2)</f>
        <v>0</v>
      </c>
      <c r="BL425" s="16" t="s">
        <v>260</v>
      </c>
      <c r="BM425" s="157" t="s">
        <v>597</v>
      </c>
    </row>
    <row r="426" spans="2:65" s="13" customFormat="1" x14ac:dyDescent="0.2">
      <c r="B426" s="166"/>
      <c r="D426" s="160" t="s">
        <v>167</v>
      </c>
      <c r="F426" s="168" t="s">
        <v>589</v>
      </c>
      <c r="H426" s="169">
        <v>41.472000000000001</v>
      </c>
      <c r="I426" s="170"/>
      <c r="L426" s="166"/>
      <c r="M426" s="171"/>
      <c r="T426" s="172"/>
      <c r="AT426" s="167" t="s">
        <v>167</v>
      </c>
      <c r="AU426" s="167" t="s">
        <v>89</v>
      </c>
      <c r="AV426" s="13" t="s">
        <v>89</v>
      </c>
      <c r="AW426" s="13" t="s">
        <v>3</v>
      </c>
      <c r="AX426" s="13" t="s">
        <v>83</v>
      </c>
      <c r="AY426" s="167" t="s">
        <v>159</v>
      </c>
    </row>
    <row r="427" spans="2:65" s="1" customFormat="1" ht="24.25" customHeight="1" x14ac:dyDescent="0.2">
      <c r="B427" s="144"/>
      <c r="C427" s="145" t="s">
        <v>598</v>
      </c>
      <c r="D427" s="145" t="s">
        <v>161</v>
      </c>
      <c r="E427" s="146" t="s">
        <v>599</v>
      </c>
      <c r="F427" s="147" t="s">
        <v>600</v>
      </c>
      <c r="G427" s="148" t="s">
        <v>215</v>
      </c>
      <c r="H427" s="149">
        <v>0.46</v>
      </c>
      <c r="I427" s="150"/>
      <c r="J427" s="151">
        <f>ROUND(I427*H427,2)</f>
        <v>0</v>
      </c>
      <c r="K427" s="152"/>
      <c r="L427" s="31"/>
      <c r="M427" s="153" t="s">
        <v>1</v>
      </c>
      <c r="N427" s="154" t="s">
        <v>42</v>
      </c>
      <c r="P427" s="155">
        <f>O427*H427</f>
        <v>0</v>
      </c>
      <c r="Q427" s="155">
        <v>0</v>
      </c>
      <c r="R427" s="155">
        <f>Q427*H427</f>
        <v>0</v>
      </c>
      <c r="S427" s="155">
        <v>0</v>
      </c>
      <c r="T427" s="156">
        <f>S427*H427</f>
        <v>0</v>
      </c>
      <c r="AR427" s="157" t="s">
        <v>260</v>
      </c>
      <c r="AT427" s="157" t="s">
        <v>161</v>
      </c>
      <c r="AU427" s="157" t="s">
        <v>89</v>
      </c>
      <c r="AY427" s="16" t="s">
        <v>159</v>
      </c>
      <c r="BE427" s="158">
        <f>IF(N427="základná",J427,0)</f>
        <v>0</v>
      </c>
      <c r="BF427" s="158">
        <f>IF(N427="znížená",J427,0)</f>
        <v>0</v>
      </c>
      <c r="BG427" s="158">
        <f>IF(N427="zákl. prenesená",J427,0)</f>
        <v>0</v>
      </c>
      <c r="BH427" s="158">
        <f>IF(N427="zníž. prenesená",J427,0)</f>
        <v>0</v>
      </c>
      <c r="BI427" s="158">
        <f>IF(N427="nulová",J427,0)</f>
        <v>0</v>
      </c>
      <c r="BJ427" s="16" t="s">
        <v>89</v>
      </c>
      <c r="BK427" s="158">
        <f>ROUND(I427*H427,2)</f>
        <v>0</v>
      </c>
      <c r="BL427" s="16" t="s">
        <v>260</v>
      </c>
      <c r="BM427" s="157" t="s">
        <v>601</v>
      </c>
    </row>
    <row r="428" spans="2:65" s="11" customFormat="1" ht="22.75" customHeight="1" x14ac:dyDescent="0.25">
      <c r="B428" s="133"/>
      <c r="D428" s="134" t="s">
        <v>75</v>
      </c>
      <c r="E428" s="142" t="s">
        <v>602</v>
      </c>
      <c r="F428" s="142" t="s">
        <v>603</v>
      </c>
      <c r="I428" s="136"/>
      <c r="J428" s="143">
        <f>BK428</f>
        <v>0</v>
      </c>
      <c r="L428" s="133"/>
      <c r="M428" s="137"/>
      <c r="P428" s="138">
        <f>SUM(P429:P443)</f>
        <v>0</v>
      </c>
      <c r="R428" s="138">
        <f>SUM(R429:R443)</f>
        <v>0.25982649999999996</v>
      </c>
      <c r="T428" s="139">
        <f>SUM(T429:T443)</f>
        <v>0</v>
      </c>
      <c r="AR428" s="134" t="s">
        <v>89</v>
      </c>
      <c r="AT428" s="140" t="s">
        <v>75</v>
      </c>
      <c r="AU428" s="140" t="s">
        <v>83</v>
      </c>
      <c r="AY428" s="134" t="s">
        <v>159</v>
      </c>
      <c r="BK428" s="141">
        <f>SUM(BK429:BK443)</f>
        <v>0</v>
      </c>
    </row>
    <row r="429" spans="2:65" s="1" customFormat="1" ht="24.25" customHeight="1" x14ac:dyDescent="0.2">
      <c r="B429" s="144"/>
      <c r="C429" s="145" t="s">
        <v>604</v>
      </c>
      <c r="D429" s="145" t="s">
        <v>161</v>
      </c>
      <c r="E429" s="146" t="s">
        <v>605</v>
      </c>
      <c r="F429" s="147" t="s">
        <v>606</v>
      </c>
      <c r="G429" s="148" t="s">
        <v>164</v>
      </c>
      <c r="H429" s="149">
        <v>8.3650000000000002</v>
      </c>
      <c r="I429" s="150"/>
      <c r="J429" s="151">
        <f>ROUND(I429*H429,2)</f>
        <v>0</v>
      </c>
      <c r="K429" s="152"/>
      <c r="L429" s="31"/>
      <c r="M429" s="153" t="s">
        <v>1</v>
      </c>
      <c r="N429" s="154" t="s">
        <v>42</v>
      </c>
      <c r="P429" s="155">
        <f>O429*H429</f>
        <v>0</v>
      </c>
      <c r="Q429" s="155">
        <v>0</v>
      </c>
      <c r="R429" s="155">
        <f>Q429*H429</f>
        <v>0</v>
      </c>
      <c r="S429" s="155">
        <v>0</v>
      </c>
      <c r="T429" s="156">
        <f>S429*H429</f>
        <v>0</v>
      </c>
      <c r="AR429" s="157" t="s">
        <v>260</v>
      </c>
      <c r="AT429" s="157" t="s">
        <v>161</v>
      </c>
      <c r="AU429" s="157" t="s">
        <v>89</v>
      </c>
      <c r="AY429" s="16" t="s">
        <v>159</v>
      </c>
      <c r="BE429" s="158">
        <f>IF(N429="základná",J429,0)</f>
        <v>0</v>
      </c>
      <c r="BF429" s="158">
        <f>IF(N429="znížená",J429,0)</f>
        <v>0</v>
      </c>
      <c r="BG429" s="158">
        <f>IF(N429="zákl. prenesená",J429,0)</f>
        <v>0</v>
      </c>
      <c r="BH429" s="158">
        <f>IF(N429="zníž. prenesená",J429,0)</f>
        <v>0</v>
      </c>
      <c r="BI429" s="158">
        <f>IF(N429="nulová",J429,0)</f>
        <v>0</v>
      </c>
      <c r="BJ429" s="16" t="s">
        <v>89</v>
      </c>
      <c r="BK429" s="158">
        <f>ROUND(I429*H429,2)</f>
        <v>0</v>
      </c>
      <c r="BL429" s="16" t="s">
        <v>260</v>
      </c>
      <c r="BM429" s="157" t="s">
        <v>607</v>
      </c>
    </row>
    <row r="430" spans="2:65" s="12" customFormat="1" x14ac:dyDescent="0.2">
      <c r="B430" s="159"/>
      <c r="D430" s="160" t="s">
        <v>167</v>
      </c>
      <c r="E430" s="161" t="s">
        <v>1</v>
      </c>
      <c r="F430" s="162" t="s">
        <v>560</v>
      </c>
      <c r="H430" s="161" t="s">
        <v>1</v>
      </c>
      <c r="I430" s="163"/>
      <c r="L430" s="159"/>
      <c r="M430" s="164"/>
      <c r="T430" s="165"/>
      <c r="AT430" s="161" t="s">
        <v>167</v>
      </c>
      <c r="AU430" s="161" t="s">
        <v>89</v>
      </c>
      <c r="AV430" s="12" t="s">
        <v>83</v>
      </c>
      <c r="AW430" s="12" t="s">
        <v>31</v>
      </c>
      <c r="AX430" s="12" t="s">
        <v>76</v>
      </c>
      <c r="AY430" s="161" t="s">
        <v>159</v>
      </c>
    </row>
    <row r="431" spans="2:65" s="13" customFormat="1" x14ac:dyDescent="0.2">
      <c r="B431" s="166"/>
      <c r="D431" s="160" t="s">
        <v>167</v>
      </c>
      <c r="E431" s="167" t="s">
        <v>1</v>
      </c>
      <c r="F431" s="168" t="s">
        <v>559</v>
      </c>
      <c r="H431" s="169">
        <v>10.175000000000001</v>
      </c>
      <c r="I431" s="170"/>
      <c r="L431" s="166"/>
      <c r="M431" s="171"/>
      <c r="T431" s="172"/>
      <c r="AT431" s="167" t="s">
        <v>167</v>
      </c>
      <c r="AU431" s="167" t="s">
        <v>89</v>
      </c>
      <c r="AV431" s="13" t="s">
        <v>89</v>
      </c>
      <c r="AW431" s="13" t="s">
        <v>31</v>
      </c>
      <c r="AX431" s="13" t="s">
        <v>76</v>
      </c>
      <c r="AY431" s="167" t="s">
        <v>159</v>
      </c>
    </row>
    <row r="432" spans="2:65" s="13" customFormat="1" x14ac:dyDescent="0.2">
      <c r="B432" s="166"/>
      <c r="D432" s="160" t="s">
        <v>167</v>
      </c>
      <c r="E432" s="167" t="s">
        <v>1</v>
      </c>
      <c r="F432" s="168" t="s">
        <v>608</v>
      </c>
      <c r="H432" s="169">
        <v>-0.81</v>
      </c>
      <c r="I432" s="170"/>
      <c r="L432" s="166"/>
      <c r="M432" s="171"/>
      <c r="T432" s="172"/>
      <c r="AT432" s="167" t="s">
        <v>167</v>
      </c>
      <c r="AU432" s="167" t="s">
        <v>89</v>
      </c>
      <c r="AV432" s="13" t="s">
        <v>89</v>
      </c>
      <c r="AW432" s="13" t="s">
        <v>31</v>
      </c>
      <c r="AX432" s="13" t="s">
        <v>76</v>
      </c>
      <c r="AY432" s="167" t="s">
        <v>159</v>
      </c>
    </row>
    <row r="433" spans="2:65" s="13" customFormat="1" x14ac:dyDescent="0.2">
      <c r="B433" s="166"/>
      <c r="D433" s="160" t="s">
        <v>167</v>
      </c>
      <c r="E433" s="167" t="s">
        <v>1</v>
      </c>
      <c r="F433" s="168" t="s">
        <v>609</v>
      </c>
      <c r="H433" s="169">
        <v>-1</v>
      </c>
      <c r="I433" s="170"/>
      <c r="L433" s="166"/>
      <c r="M433" s="171"/>
      <c r="T433" s="172"/>
      <c r="AT433" s="167" t="s">
        <v>167</v>
      </c>
      <c r="AU433" s="167" t="s">
        <v>89</v>
      </c>
      <c r="AV433" s="13" t="s">
        <v>89</v>
      </c>
      <c r="AW433" s="13" t="s">
        <v>31</v>
      </c>
      <c r="AX433" s="13" t="s">
        <v>76</v>
      </c>
      <c r="AY433" s="167" t="s">
        <v>159</v>
      </c>
    </row>
    <row r="434" spans="2:65" s="14" customFormat="1" x14ac:dyDescent="0.2">
      <c r="B434" s="173"/>
      <c r="D434" s="160" t="s">
        <v>167</v>
      </c>
      <c r="E434" s="174" t="s">
        <v>1</v>
      </c>
      <c r="F434" s="175" t="s">
        <v>186</v>
      </c>
      <c r="H434" s="176">
        <v>8.3650000000000002</v>
      </c>
      <c r="I434" s="177"/>
      <c r="L434" s="173"/>
      <c r="M434" s="178"/>
      <c r="T434" s="179"/>
      <c r="AT434" s="174" t="s">
        <v>167</v>
      </c>
      <c r="AU434" s="174" t="s">
        <v>89</v>
      </c>
      <c r="AV434" s="14" t="s">
        <v>165</v>
      </c>
      <c r="AW434" s="14" t="s">
        <v>31</v>
      </c>
      <c r="AX434" s="14" t="s">
        <v>83</v>
      </c>
      <c r="AY434" s="174" t="s">
        <v>159</v>
      </c>
    </row>
    <row r="435" spans="2:65" s="1" customFormat="1" ht="24.25" customHeight="1" x14ac:dyDescent="0.2">
      <c r="B435" s="144"/>
      <c r="C435" s="180" t="s">
        <v>610</v>
      </c>
      <c r="D435" s="180" t="s">
        <v>359</v>
      </c>
      <c r="E435" s="181" t="s">
        <v>611</v>
      </c>
      <c r="F435" s="182" t="s">
        <v>612</v>
      </c>
      <c r="G435" s="183" t="s">
        <v>164</v>
      </c>
      <c r="H435" s="184">
        <v>8.7829999999999995</v>
      </c>
      <c r="I435" s="185"/>
      <c r="J435" s="186">
        <f>ROUND(I435*H435,2)</f>
        <v>0</v>
      </c>
      <c r="K435" s="187"/>
      <c r="L435" s="188"/>
      <c r="M435" s="189" t="s">
        <v>1</v>
      </c>
      <c r="N435" s="190" t="s">
        <v>42</v>
      </c>
      <c r="P435" s="155">
        <f>O435*H435</f>
        <v>0</v>
      </c>
      <c r="Q435" s="155">
        <v>2.8999999999999998E-3</v>
      </c>
      <c r="R435" s="155">
        <f>Q435*H435</f>
        <v>2.5470699999999995E-2</v>
      </c>
      <c r="S435" s="155">
        <v>0</v>
      </c>
      <c r="T435" s="156">
        <f>S435*H435</f>
        <v>0</v>
      </c>
      <c r="AR435" s="157" t="s">
        <v>350</v>
      </c>
      <c r="AT435" s="157" t="s">
        <v>359</v>
      </c>
      <c r="AU435" s="157" t="s">
        <v>89</v>
      </c>
      <c r="AY435" s="16" t="s">
        <v>159</v>
      </c>
      <c r="BE435" s="158">
        <f>IF(N435="základná",J435,0)</f>
        <v>0</v>
      </c>
      <c r="BF435" s="158">
        <f>IF(N435="znížená",J435,0)</f>
        <v>0</v>
      </c>
      <c r="BG435" s="158">
        <f>IF(N435="zákl. prenesená",J435,0)</f>
        <v>0</v>
      </c>
      <c r="BH435" s="158">
        <f>IF(N435="zníž. prenesená",J435,0)</f>
        <v>0</v>
      </c>
      <c r="BI435" s="158">
        <f>IF(N435="nulová",J435,0)</f>
        <v>0</v>
      </c>
      <c r="BJ435" s="16" t="s">
        <v>89</v>
      </c>
      <c r="BK435" s="158">
        <f>ROUND(I435*H435,2)</f>
        <v>0</v>
      </c>
      <c r="BL435" s="16" t="s">
        <v>260</v>
      </c>
      <c r="BM435" s="157" t="s">
        <v>613</v>
      </c>
    </row>
    <row r="436" spans="2:65" s="13" customFormat="1" x14ac:dyDescent="0.2">
      <c r="B436" s="166"/>
      <c r="D436" s="160" t="s">
        <v>167</v>
      </c>
      <c r="F436" s="168" t="s">
        <v>614</v>
      </c>
      <c r="H436" s="169">
        <v>8.7829999999999995</v>
      </c>
      <c r="I436" s="170"/>
      <c r="L436" s="166"/>
      <c r="M436" s="171"/>
      <c r="T436" s="172"/>
      <c r="AT436" s="167" t="s">
        <v>167</v>
      </c>
      <c r="AU436" s="167" t="s">
        <v>89</v>
      </c>
      <c r="AV436" s="13" t="s">
        <v>89</v>
      </c>
      <c r="AW436" s="13" t="s">
        <v>3</v>
      </c>
      <c r="AX436" s="13" t="s">
        <v>83</v>
      </c>
      <c r="AY436" s="167" t="s">
        <v>159</v>
      </c>
    </row>
    <row r="437" spans="2:65" s="1" customFormat="1" ht="24.25" customHeight="1" x14ac:dyDescent="0.2">
      <c r="B437" s="144"/>
      <c r="C437" s="145" t="s">
        <v>615</v>
      </c>
      <c r="D437" s="145" t="s">
        <v>161</v>
      </c>
      <c r="E437" s="146" t="s">
        <v>616</v>
      </c>
      <c r="F437" s="147" t="s">
        <v>617</v>
      </c>
      <c r="G437" s="148" t="s">
        <v>164</v>
      </c>
      <c r="H437" s="149">
        <v>35.807000000000002</v>
      </c>
      <c r="I437" s="150"/>
      <c r="J437" s="151">
        <f>ROUND(I437*H437,2)</f>
        <v>0</v>
      </c>
      <c r="K437" s="152"/>
      <c r="L437" s="31"/>
      <c r="M437" s="153" t="s">
        <v>1</v>
      </c>
      <c r="N437" s="154" t="s">
        <v>42</v>
      </c>
      <c r="P437" s="155">
        <f>O437*H437</f>
        <v>0</v>
      </c>
      <c r="Q437" s="155">
        <v>3.5000000000000001E-3</v>
      </c>
      <c r="R437" s="155">
        <f>Q437*H437</f>
        <v>0.12532450000000001</v>
      </c>
      <c r="S437" s="155">
        <v>0</v>
      </c>
      <c r="T437" s="156">
        <f>S437*H437</f>
        <v>0</v>
      </c>
      <c r="AR437" s="157" t="s">
        <v>260</v>
      </c>
      <c r="AT437" s="157" t="s">
        <v>161</v>
      </c>
      <c r="AU437" s="157" t="s">
        <v>89</v>
      </c>
      <c r="AY437" s="16" t="s">
        <v>159</v>
      </c>
      <c r="BE437" s="158">
        <f>IF(N437="základná",J437,0)</f>
        <v>0</v>
      </c>
      <c r="BF437" s="158">
        <f>IF(N437="znížená",J437,0)</f>
        <v>0</v>
      </c>
      <c r="BG437" s="158">
        <f>IF(N437="zákl. prenesená",J437,0)</f>
        <v>0</v>
      </c>
      <c r="BH437" s="158">
        <f>IF(N437="zníž. prenesená",J437,0)</f>
        <v>0</v>
      </c>
      <c r="BI437" s="158">
        <f>IF(N437="nulová",J437,0)</f>
        <v>0</v>
      </c>
      <c r="BJ437" s="16" t="s">
        <v>89</v>
      </c>
      <c r="BK437" s="158">
        <f>ROUND(I437*H437,2)</f>
        <v>0</v>
      </c>
      <c r="BL437" s="16" t="s">
        <v>260</v>
      </c>
      <c r="BM437" s="157" t="s">
        <v>618</v>
      </c>
    </row>
    <row r="438" spans="2:65" s="12" customFormat="1" x14ac:dyDescent="0.2">
      <c r="B438" s="159"/>
      <c r="D438" s="160" t="s">
        <v>167</v>
      </c>
      <c r="E438" s="161" t="s">
        <v>1</v>
      </c>
      <c r="F438" s="162" t="s">
        <v>567</v>
      </c>
      <c r="H438" s="161" t="s">
        <v>1</v>
      </c>
      <c r="I438" s="163"/>
      <c r="L438" s="159"/>
      <c r="M438" s="164"/>
      <c r="T438" s="165"/>
      <c r="AT438" s="161" t="s">
        <v>167</v>
      </c>
      <c r="AU438" s="161" t="s">
        <v>89</v>
      </c>
      <c r="AV438" s="12" t="s">
        <v>83</v>
      </c>
      <c r="AW438" s="12" t="s">
        <v>31</v>
      </c>
      <c r="AX438" s="12" t="s">
        <v>76</v>
      </c>
      <c r="AY438" s="161" t="s">
        <v>159</v>
      </c>
    </row>
    <row r="439" spans="2:65" s="13" customFormat="1" x14ac:dyDescent="0.2">
      <c r="B439" s="166"/>
      <c r="D439" s="160" t="s">
        <v>167</v>
      </c>
      <c r="E439" s="167" t="s">
        <v>1</v>
      </c>
      <c r="F439" s="168" t="s">
        <v>619</v>
      </c>
      <c r="H439" s="169">
        <v>35.807000000000002</v>
      </c>
      <c r="I439" s="170"/>
      <c r="L439" s="166"/>
      <c r="M439" s="171"/>
      <c r="T439" s="172"/>
      <c r="AT439" s="167" t="s">
        <v>167</v>
      </c>
      <c r="AU439" s="167" t="s">
        <v>89</v>
      </c>
      <c r="AV439" s="13" t="s">
        <v>89</v>
      </c>
      <c r="AW439" s="13" t="s">
        <v>31</v>
      </c>
      <c r="AX439" s="13" t="s">
        <v>76</v>
      </c>
      <c r="AY439" s="167" t="s">
        <v>159</v>
      </c>
    </row>
    <row r="440" spans="2:65" s="14" customFormat="1" x14ac:dyDescent="0.2">
      <c r="B440" s="173"/>
      <c r="D440" s="160" t="s">
        <v>167</v>
      </c>
      <c r="E440" s="174" t="s">
        <v>1</v>
      </c>
      <c r="F440" s="175" t="s">
        <v>186</v>
      </c>
      <c r="H440" s="176">
        <v>35.807000000000002</v>
      </c>
      <c r="I440" s="177"/>
      <c r="L440" s="173"/>
      <c r="M440" s="178"/>
      <c r="T440" s="179"/>
      <c r="AT440" s="174" t="s">
        <v>167</v>
      </c>
      <c r="AU440" s="174" t="s">
        <v>89</v>
      </c>
      <c r="AV440" s="14" t="s">
        <v>165</v>
      </c>
      <c r="AW440" s="14" t="s">
        <v>31</v>
      </c>
      <c r="AX440" s="14" t="s">
        <v>83</v>
      </c>
      <c r="AY440" s="174" t="s">
        <v>159</v>
      </c>
    </row>
    <row r="441" spans="2:65" s="1" customFormat="1" ht="24.25" customHeight="1" x14ac:dyDescent="0.2">
      <c r="B441" s="144"/>
      <c r="C441" s="180" t="s">
        <v>620</v>
      </c>
      <c r="D441" s="180" t="s">
        <v>359</v>
      </c>
      <c r="E441" s="181" t="s">
        <v>611</v>
      </c>
      <c r="F441" s="182" t="s">
        <v>612</v>
      </c>
      <c r="G441" s="183" t="s">
        <v>164</v>
      </c>
      <c r="H441" s="184">
        <v>37.597000000000001</v>
      </c>
      <c r="I441" s="185"/>
      <c r="J441" s="186">
        <f>ROUND(I441*H441,2)</f>
        <v>0</v>
      </c>
      <c r="K441" s="187"/>
      <c r="L441" s="188"/>
      <c r="M441" s="189" t="s">
        <v>1</v>
      </c>
      <c r="N441" s="190" t="s">
        <v>42</v>
      </c>
      <c r="P441" s="155">
        <f>O441*H441</f>
        <v>0</v>
      </c>
      <c r="Q441" s="155">
        <v>2.8999999999999998E-3</v>
      </c>
      <c r="R441" s="155">
        <f>Q441*H441</f>
        <v>0.1090313</v>
      </c>
      <c r="S441" s="155">
        <v>0</v>
      </c>
      <c r="T441" s="156">
        <f>S441*H441</f>
        <v>0</v>
      </c>
      <c r="AR441" s="157" t="s">
        <v>350</v>
      </c>
      <c r="AT441" s="157" t="s">
        <v>359</v>
      </c>
      <c r="AU441" s="157" t="s">
        <v>89</v>
      </c>
      <c r="AY441" s="16" t="s">
        <v>159</v>
      </c>
      <c r="BE441" s="158">
        <f>IF(N441="základná",J441,0)</f>
        <v>0</v>
      </c>
      <c r="BF441" s="158">
        <f>IF(N441="znížená",J441,0)</f>
        <v>0</v>
      </c>
      <c r="BG441" s="158">
        <f>IF(N441="zákl. prenesená",J441,0)</f>
        <v>0</v>
      </c>
      <c r="BH441" s="158">
        <f>IF(N441="zníž. prenesená",J441,0)</f>
        <v>0</v>
      </c>
      <c r="BI441" s="158">
        <f>IF(N441="nulová",J441,0)</f>
        <v>0</v>
      </c>
      <c r="BJ441" s="16" t="s">
        <v>89</v>
      </c>
      <c r="BK441" s="158">
        <f>ROUND(I441*H441,2)</f>
        <v>0</v>
      </c>
      <c r="BL441" s="16" t="s">
        <v>260</v>
      </c>
      <c r="BM441" s="157" t="s">
        <v>621</v>
      </c>
    </row>
    <row r="442" spans="2:65" s="13" customFormat="1" x14ac:dyDescent="0.2">
      <c r="B442" s="166"/>
      <c r="D442" s="160" t="s">
        <v>167</v>
      </c>
      <c r="F442" s="168" t="s">
        <v>622</v>
      </c>
      <c r="H442" s="169">
        <v>37.597000000000001</v>
      </c>
      <c r="I442" s="170"/>
      <c r="L442" s="166"/>
      <c r="M442" s="171"/>
      <c r="T442" s="172"/>
      <c r="AT442" s="167" t="s">
        <v>167</v>
      </c>
      <c r="AU442" s="167" t="s">
        <v>89</v>
      </c>
      <c r="AV442" s="13" t="s">
        <v>89</v>
      </c>
      <c r="AW442" s="13" t="s">
        <v>3</v>
      </c>
      <c r="AX442" s="13" t="s">
        <v>83</v>
      </c>
      <c r="AY442" s="167" t="s">
        <v>159</v>
      </c>
    </row>
    <row r="443" spans="2:65" s="1" customFormat="1" ht="24.25" customHeight="1" x14ac:dyDescent="0.2">
      <c r="B443" s="144"/>
      <c r="C443" s="145" t="s">
        <v>623</v>
      </c>
      <c r="D443" s="145" t="s">
        <v>161</v>
      </c>
      <c r="E443" s="146" t="s">
        <v>624</v>
      </c>
      <c r="F443" s="147" t="s">
        <v>625</v>
      </c>
      <c r="G443" s="148" t="s">
        <v>215</v>
      </c>
      <c r="H443" s="149">
        <v>0.26</v>
      </c>
      <c r="I443" s="150"/>
      <c r="J443" s="151">
        <f>ROUND(I443*H443,2)</f>
        <v>0</v>
      </c>
      <c r="K443" s="152"/>
      <c r="L443" s="31"/>
      <c r="M443" s="153" t="s">
        <v>1</v>
      </c>
      <c r="N443" s="154" t="s">
        <v>42</v>
      </c>
      <c r="P443" s="155">
        <f>O443*H443</f>
        <v>0</v>
      </c>
      <c r="Q443" s="155">
        <v>0</v>
      </c>
      <c r="R443" s="155">
        <f>Q443*H443</f>
        <v>0</v>
      </c>
      <c r="S443" s="155">
        <v>0</v>
      </c>
      <c r="T443" s="156">
        <f>S443*H443</f>
        <v>0</v>
      </c>
      <c r="AR443" s="157" t="s">
        <v>260</v>
      </c>
      <c r="AT443" s="157" t="s">
        <v>161</v>
      </c>
      <c r="AU443" s="157" t="s">
        <v>89</v>
      </c>
      <c r="AY443" s="16" t="s">
        <v>159</v>
      </c>
      <c r="BE443" s="158">
        <f>IF(N443="základná",J443,0)</f>
        <v>0</v>
      </c>
      <c r="BF443" s="158">
        <f>IF(N443="znížená",J443,0)</f>
        <v>0</v>
      </c>
      <c r="BG443" s="158">
        <f>IF(N443="zákl. prenesená",J443,0)</f>
        <v>0</v>
      </c>
      <c r="BH443" s="158">
        <f>IF(N443="zníž. prenesená",J443,0)</f>
        <v>0</v>
      </c>
      <c r="BI443" s="158">
        <f>IF(N443="nulová",J443,0)</f>
        <v>0</v>
      </c>
      <c r="BJ443" s="16" t="s">
        <v>89</v>
      </c>
      <c r="BK443" s="158">
        <f>ROUND(I443*H443,2)</f>
        <v>0</v>
      </c>
      <c r="BL443" s="16" t="s">
        <v>260</v>
      </c>
      <c r="BM443" s="157" t="s">
        <v>626</v>
      </c>
    </row>
    <row r="444" spans="2:65" s="11" customFormat="1" ht="22.75" customHeight="1" x14ac:dyDescent="0.25">
      <c r="B444" s="133"/>
      <c r="D444" s="134" t="s">
        <v>75</v>
      </c>
      <c r="E444" s="142" t="s">
        <v>627</v>
      </c>
      <c r="F444" s="142" t="s">
        <v>628</v>
      </c>
      <c r="I444" s="136"/>
      <c r="J444" s="143">
        <f>BK444</f>
        <v>0</v>
      </c>
      <c r="L444" s="133"/>
      <c r="M444" s="137"/>
      <c r="P444" s="138">
        <f>SUM(P445:P451)</f>
        <v>0</v>
      </c>
      <c r="R444" s="138">
        <f>SUM(R445:R451)</f>
        <v>6.651E-2</v>
      </c>
      <c r="T444" s="139">
        <f>SUM(T445:T451)</f>
        <v>0</v>
      </c>
      <c r="AR444" s="134" t="s">
        <v>89</v>
      </c>
      <c r="AT444" s="140" t="s">
        <v>75</v>
      </c>
      <c r="AU444" s="140" t="s">
        <v>83</v>
      </c>
      <c r="AY444" s="134" t="s">
        <v>159</v>
      </c>
      <c r="BK444" s="141">
        <f>SUM(BK445:BK451)</f>
        <v>0</v>
      </c>
    </row>
    <row r="445" spans="2:65" s="1" customFormat="1" ht="16.5" customHeight="1" x14ac:dyDescent="0.2">
      <c r="B445" s="144"/>
      <c r="C445" s="145" t="s">
        <v>629</v>
      </c>
      <c r="D445" s="145" t="s">
        <v>161</v>
      </c>
      <c r="E445" s="146" t="s">
        <v>630</v>
      </c>
      <c r="F445" s="147" t="s">
        <v>631</v>
      </c>
      <c r="G445" s="148" t="s">
        <v>164</v>
      </c>
      <c r="H445" s="149">
        <v>9</v>
      </c>
      <c r="I445" s="150"/>
      <c r="J445" s="151">
        <f>ROUND(I445*H445,2)</f>
        <v>0</v>
      </c>
      <c r="K445" s="152"/>
      <c r="L445" s="31"/>
      <c r="M445" s="153" t="s">
        <v>1</v>
      </c>
      <c r="N445" s="154" t="s">
        <v>42</v>
      </c>
      <c r="P445" s="155">
        <f>O445*H445</f>
        <v>0</v>
      </c>
      <c r="Q445" s="155">
        <v>4.0000000000000003E-5</v>
      </c>
      <c r="R445" s="155">
        <f>Q445*H445</f>
        <v>3.6000000000000002E-4</v>
      </c>
      <c r="S445" s="155">
        <v>0</v>
      </c>
      <c r="T445" s="156">
        <f>S445*H445</f>
        <v>0</v>
      </c>
      <c r="AR445" s="157" t="s">
        <v>260</v>
      </c>
      <c r="AT445" s="157" t="s">
        <v>161</v>
      </c>
      <c r="AU445" s="157" t="s">
        <v>89</v>
      </c>
      <c r="AY445" s="16" t="s">
        <v>159</v>
      </c>
      <c r="BE445" s="158">
        <f>IF(N445="základná",J445,0)</f>
        <v>0</v>
      </c>
      <c r="BF445" s="158">
        <f>IF(N445="znížená",J445,0)</f>
        <v>0</v>
      </c>
      <c r="BG445" s="158">
        <f>IF(N445="zákl. prenesená",J445,0)</f>
        <v>0</v>
      </c>
      <c r="BH445" s="158">
        <f>IF(N445="zníž. prenesená",J445,0)</f>
        <v>0</v>
      </c>
      <c r="BI445" s="158">
        <f>IF(N445="nulová",J445,0)</f>
        <v>0</v>
      </c>
      <c r="BJ445" s="16" t="s">
        <v>89</v>
      </c>
      <c r="BK445" s="158">
        <f>ROUND(I445*H445,2)</f>
        <v>0</v>
      </c>
      <c r="BL445" s="16" t="s">
        <v>260</v>
      </c>
      <c r="BM445" s="157" t="s">
        <v>632</v>
      </c>
    </row>
    <row r="446" spans="2:65" s="12" customFormat="1" x14ac:dyDescent="0.2">
      <c r="B446" s="159"/>
      <c r="D446" s="160" t="s">
        <v>167</v>
      </c>
      <c r="E446" s="161" t="s">
        <v>1</v>
      </c>
      <c r="F446" s="162" t="s">
        <v>633</v>
      </c>
      <c r="H446" s="161" t="s">
        <v>1</v>
      </c>
      <c r="I446" s="163"/>
      <c r="L446" s="159"/>
      <c r="M446" s="164"/>
      <c r="T446" s="165"/>
      <c r="AT446" s="161" t="s">
        <v>167</v>
      </c>
      <c r="AU446" s="161" t="s">
        <v>89</v>
      </c>
      <c r="AV446" s="12" t="s">
        <v>83</v>
      </c>
      <c r="AW446" s="12" t="s">
        <v>31</v>
      </c>
      <c r="AX446" s="12" t="s">
        <v>76</v>
      </c>
      <c r="AY446" s="161" t="s">
        <v>159</v>
      </c>
    </row>
    <row r="447" spans="2:65" s="13" customFormat="1" x14ac:dyDescent="0.2">
      <c r="B447" s="166"/>
      <c r="D447" s="160" t="s">
        <v>167</v>
      </c>
      <c r="E447" s="167" t="s">
        <v>1</v>
      </c>
      <c r="F447" s="168" t="s">
        <v>634</v>
      </c>
      <c r="H447" s="169">
        <v>9</v>
      </c>
      <c r="I447" s="170"/>
      <c r="L447" s="166"/>
      <c r="M447" s="171"/>
      <c r="T447" s="172"/>
      <c r="AT447" s="167" t="s">
        <v>167</v>
      </c>
      <c r="AU447" s="167" t="s">
        <v>89</v>
      </c>
      <c r="AV447" s="13" t="s">
        <v>89</v>
      </c>
      <c r="AW447" s="13" t="s">
        <v>31</v>
      </c>
      <c r="AX447" s="13" t="s">
        <v>76</v>
      </c>
      <c r="AY447" s="167" t="s">
        <v>159</v>
      </c>
    </row>
    <row r="448" spans="2:65" s="14" customFormat="1" x14ac:dyDescent="0.2">
      <c r="B448" s="173"/>
      <c r="D448" s="160" t="s">
        <v>167</v>
      </c>
      <c r="E448" s="174" t="s">
        <v>1</v>
      </c>
      <c r="F448" s="175" t="s">
        <v>186</v>
      </c>
      <c r="H448" s="176">
        <v>9</v>
      </c>
      <c r="I448" s="177"/>
      <c r="L448" s="173"/>
      <c r="M448" s="178"/>
      <c r="T448" s="179"/>
      <c r="AT448" s="174" t="s">
        <v>167</v>
      </c>
      <c r="AU448" s="174" t="s">
        <v>89</v>
      </c>
      <c r="AV448" s="14" t="s">
        <v>165</v>
      </c>
      <c r="AW448" s="14" t="s">
        <v>31</v>
      </c>
      <c r="AX448" s="14" t="s">
        <v>83</v>
      </c>
      <c r="AY448" s="174" t="s">
        <v>159</v>
      </c>
    </row>
    <row r="449" spans="2:65" s="1" customFormat="1" ht="24.25" customHeight="1" x14ac:dyDescent="0.2">
      <c r="B449" s="144"/>
      <c r="C449" s="180" t="s">
        <v>635</v>
      </c>
      <c r="D449" s="180" t="s">
        <v>359</v>
      </c>
      <c r="E449" s="181" t="s">
        <v>636</v>
      </c>
      <c r="F449" s="182" t="s">
        <v>637</v>
      </c>
      <c r="G449" s="183" t="s">
        <v>164</v>
      </c>
      <c r="H449" s="184">
        <v>9.4499999999999993</v>
      </c>
      <c r="I449" s="185"/>
      <c r="J449" s="186">
        <f>ROUND(I449*H449,2)</f>
        <v>0</v>
      </c>
      <c r="K449" s="187"/>
      <c r="L449" s="188"/>
      <c r="M449" s="189" t="s">
        <v>1</v>
      </c>
      <c r="N449" s="190" t="s">
        <v>42</v>
      </c>
      <c r="P449" s="155">
        <f>O449*H449</f>
        <v>0</v>
      </c>
      <c r="Q449" s="155">
        <v>7.0000000000000001E-3</v>
      </c>
      <c r="R449" s="155">
        <f>Q449*H449</f>
        <v>6.615E-2</v>
      </c>
      <c r="S449" s="155">
        <v>0</v>
      </c>
      <c r="T449" s="156">
        <f>S449*H449</f>
        <v>0</v>
      </c>
      <c r="AR449" s="157" t="s">
        <v>350</v>
      </c>
      <c r="AT449" s="157" t="s">
        <v>359</v>
      </c>
      <c r="AU449" s="157" t="s">
        <v>89</v>
      </c>
      <c r="AY449" s="16" t="s">
        <v>159</v>
      </c>
      <c r="BE449" s="158">
        <f>IF(N449="základná",J449,0)</f>
        <v>0</v>
      </c>
      <c r="BF449" s="158">
        <f>IF(N449="znížená",J449,0)</f>
        <v>0</v>
      </c>
      <c r="BG449" s="158">
        <f>IF(N449="zákl. prenesená",J449,0)</f>
        <v>0</v>
      </c>
      <c r="BH449" s="158">
        <f>IF(N449="zníž. prenesená",J449,0)</f>
        <v>0</v>
      </c>
      <c r="BI449" s="158">
        <f>IF(N449="nulová",J449,0)</f>
        <v>0</v>
      </c>
      <c r="BJ449" s="16" t="s">
        <v>89</v>
      </c>
      <c r="BK449" s="158">
        <f>ROUND(I449*H449,2)</f>
        <v>0</v>
      </c>
      <c r="BL449" s="16" t="s">
        <v>260</v>
      </c>
      <c r="BM449" s="157" t="s">
        <v>638</v>
      </c>
    </row>
    <row r="450" spans="2:65" s="13" customFormat="1" x14ac:dyDescent="0.2">
      <c r="B450" s="166"/>
      <c r="D450" s="160" t="s">
        <v>167</v>
      </c>
      <c r="F450" s="168" t="s">
        <v>639</v>
      </c>
      <c r="H450" s="169">
        <v>9.4499999999999993</v>
      </c>
      <c r="I450" s="170"/>
      <c r="L450" s="166"/>
      <c r="M450" s="171"/>
      <c r="T450" s="172"/>
      <c r="AT450" s="167" t="s">
        <v>167</v>
      </c>
      <c r="AU450" s="167" t="s">
        <v>89</v>
      </c>
      <c r="AV450" s="13" t="s">
        <v>89</v>
      </c>
      <c r="AW450" s="13" t="s">
        <v>3</v>
      </c>
      <c r="AX450" s="13" t="s">
        <v>83</v>
      </c>
      <c r="AY450" s="167" t="s">
        <v>159</v>
      </c>
    </row>
    <row r="451" spans="2:65" s="1" customFormat="1" ht="24.25" customHeight="1" x14ac:dyDescent="0.2">
      <c r="B451" s="144"/>
      <c r="C451" s="145" t="s">
        <v>640</v>
      </c>
      <c r="D451" s="145" t="s">
        <v>161</v>
      </c>
      <c r="E451" s="146" t="s">
        <v>641</v>
      </c>
      <c r="F451" s="147" t="s">
        <v>642</v>
      </c>
      <c r="G451" s="148" t="s">
        <v>215</v>
      </c>
      <c r="H451" s="149">
        <v>6.7000000000000004E-2</v>
      </c>
      <c r="I451" s="150"/>
      <c r="J451" s="151">
        <f>ROUND(I451*H451,2)</f>
        <v>0</v>
      </c>
      <c r="K451" s="152"/>
      <c r="L451" s="31"/>
      <c r="M451" s="153" t="s">
        <v>1</v>
      </c>
      <c r="N451" s="154" t="s">
        <v>42</v>
      </c>
      <c r="P451" s="155">
        <f>O451*H451</f>
        <v>0</v>
      </c>
      <c r="Q451" s="155">
        <v>0</v>
      </c>
      <c r="R451" s="155">
        <f>Q451*H451</f>
        <v>0</v>
      </c>
      <c r="S451" s="155">
        <v>0</v>
      </c>
      <c r="T451" s="156">
        <f>S451*H451</f>
        <v>0</v>
      </c>
      <c r="AR451" s="157" t="s">
        <v>260</v>
      </c>
      <c r="AT451" s="157" t="s">
        <v>161</v>
      </c>
      <c r="AU451" s="157" t="s">
        <v>89</v>
      </c>
      <c r="AY451" s="16" t="s">
        <v>159</v>
      </c>
      <c r="BE451" s="158">
        <f>IF(N451="základná",J451,0)</f>
        <v>0</v>
      </c>
      <c r="BF451" s="158">
        <f>IF(N451="znížená",J451,0)</f>
        <v>0</v>
      </c>
      <c r="BG451" s="158">
        <f>IF(N451="zákl. prenesená",J451,0)</f>
        <v>0</v>
      </c>
      <c r="BH451" s="158">
        <f>IF(N451="zníž. prenesená",J451,0)</f>
        <v>0</v>
      </c>
      <c r="BI451" s="158">
        <f>IF(N451="nulová",J451,0)</f>
        <v>0</v>
      </c>
      <c r="BJ451" s="16" t="s">
        <v>89</v>
      </c>
      <c r="BK451" s="158">
        <f>ROUND(I451*H451,2)</f>
        <v>0</v>
      </c>
      <c r="BL451" s="16" t="s">
        <v>260</v>
      </c>
      <c r="BM451" s="157" t="s">
        <v>643</v>
      </c>
    </row>
    <row r="452" spans="2:65" s="11" customFormat="1" ht="22.75" customHeight="1" x14ac:dyDescent="0.25">
      <c r="B452" s="133"/>
      <c r="D452" s="134" t="s">
        <v>75</v>
      </c>
      <c r="E452" s="142" t="s">
        <v>644</v>
      </c>
      <c r="F452" s="142" t="s">
        <v>645</v>
      </c>
      <c r="I452" s="136"/>
      <c r="J452" s="143">
        <f>BK452</f>
        <v>0</v>
      </c>
      <c r="L452" s="133"/>
      <c r="M452" s="137"/>
      <c r="P452" s="138">
        <f>SUM(P453:P487)</f>
        <v>0</v>
      </c>
      <c r="R452" s="138">
        <f>SUM(R453:R487)</f>
        <v>1.4581672655000002</v>
      </c>
      <c r="T452" s="139">
        <f>SUM(T453:T487)</f>
        <v>0</v>
      </c>
      <c r="AR452" s="134" t="s">
        <v>89</v>
      </c>
      <c r="AT452" s="140" t="s">
        <v>75</v>
      </c>
      <c r="AU452" s="140" t="s">
        <v>83</v>
      </c>
      <c r="AY452" s="134" t="s">
        <v>159</v>
      </c>
      <c r="BK452" s="141">
        <f>SUM(BK453:BK487)</f>
        <v>0</v>
      </c>
    </row>
    <row r="453" spans="2:65" s="1" customFormat="1" ht="24.25" customHeight="1" x14ac:dyDescent="0.2">
      <c r="B453" s="144"/>
      <c r="C453" s="145" t="s">
        <v>646</v>
      </c>
      <c r="D453" s="145" t="s">
        <v>161</v>
      </c>
      <c r="E453" s="146" t="s">
        <v>647</v>
      </c>
      <c r="F453" s="147" t="s">
        <v>648</v>
      </c>
      <c r="G453" s="148" t="s">
        <v>649</v>
      </c>
      <c r="H453" s="149">
        <v>72</v>
      </c>
      <c r="I453" s="150"/>
      <c r="J453" s="151">
        <f>ROUND(I453*H453,2)</f>
        <v>0</v>
      </c>
      <c r="K453" s="152"/>
      <c r="L453" s="31"/>
      <c r="M453" s="153" t="s">
        <v>1</v>
      </c>
      <c r="N453" s="154" t="s">
        <v>42</v>
      </c>
      <c r="P453" s="155">
        <f>O453*H453</f>
        <v>0</v>
      </c>
      <c r="Q453" s="155">
        <v>5.1507900000000002E-5</v>
      </c>
      <c r="R453" s="155">
        <f>Q453*H453</f>
        <v>3.7085688E-3</v>
      </c>
      <c r="S453" s="155">
        <v>0</v>
      </c>
      <c r="T453" s="156">
        <f>S453*H453</f>
        <v>0</v>
      </c>
      <c r="AR453" s="157" t="s">
        <v>260</v>
      </c>
      <c r="AT453" s="157" t="s">
        <v>161</v>
      </c>
      <c r="AU453" s="157" t="s">
        <v>89</v>
      </c>
      <c r="AY453" s="16" t="s">
        <v>159</v>
      </c>
      <c r="BE453" s="158">
        <f>IF(N453="základná",J453,0)</f>
        <v>0</v>
      </c>
      <c r="BF453" s="158">
        <f>IF(N453="znížená",J453,0)</f>
        <v>0</v>
      </c>
      <c r="BG453" s="158">
        <f>IF(N453="zákl. prenesená",J453,0)</f>
        <v>0</v>
      </c>
      <c r="BH453" s="158">
        <f>IF(N453="zníž. prenesená",J453,0)</f>
        <v>0</v>
      </c>
      <c r="BI453" s="158">
        <f>IF(N453="nulová",J453,0)</f>
        <v>0</v>
      </c>
      <c r="BJ453" s="16" t="s">
        <v>89</v>
      </c>
      <c r="BK453" s="158">
        <f>ROUND(I453*H453,2)</f>
        <v>0</v>
      </c>
      <c r="BL453" s="16" t="s">
        <v>260</v>
      </c>
      <c r="BM453" s="157" t="s">
        <v>650</v>
      </c>
    </row>
    <row r="454" spans="2:65" s="13" customFormat="1" x14ac:dyDescent="0.2">
      <c r="B454" s="166"/>
      <c r="D454" s="160" t="s">
        <v>167</v>
      </c>
      <c r="E454" s="167" t="s">
        <v>1</v>
      </c>
      <c r="F454" s="168" t="s">
        <v>651</v>
      </c>
      <c r="H454" s="169">
        <v>72</v>
      </c>
      <c r="I454" s="170"/>
      <c r="L454" s="166"/>
      <c r="M454" s="171"/>
      <c r="T454" s="172"/>
      <c r="AT454" s="167" t="s">
        <v>167</v>
      </c>
      <c r="AU454" s="167" t="s">
        <v>89</v>
      </c>
      <c r="AV454" s="13" t="s">
        <v>89</v>
      </c>
      <c r="AW454" s="13" t="s">
        <v>31</v>
      </c>
      <c r="AX454" s="13" t="s">
        <v>83</v>
      </c>
      <c r="AY454" s="167" t="s">
        <v>159</v>
      </c>
    </row>
    <row r="455" spans="2:65" s="1" customFormat="1" ht="21.75" customHeight="1" x14ac:dyDescent="0.2">
      <c r="B455" s="144"/>
      <c r="C455" s="180" t="s">
        <v>652</v>
      </c>
      <c r="D455" s="180" t="s">
        <v>359</v>
      </c>
      <c r="E455" s="181" t="s">
        <v>653</v>
      </c>
      <c r="F455" s="182" t="s">
        <v>654</v>
      </c>
      <c r="G455" s="183" t="s">
        <v>368</v>
      </c>
      <c r="H455" s="184">
        <v>3</v>
      </c>
      <c r="I455" s="185"/>
      <c r="J455" s="186">
        <f>ROUND(I455*H455,2)</f>
        <v>0</v>
      </c>
      <c r="K455" s="187"/>
      <c r="L455" s="188"/>
      <c r="M455" s="189" t="s">
        <v>1</v>
      </c>
      <c r="N455" s="190" t="s">
        <v>42</v>
      </c>
      <c r="P455" s="155">
        <f>O455*H455</f>
        <v>0</v>
      </c>
      <c r="Q455" s="155">
        <v>0</v>
      </c>
      <c r="R455" s="155">
        <f>Q455*H455</f>
        <v>0</v>
      </c>
      <c r="S455" s="155">
        <v>0</v>
      </c>
      <c r="T455" s="156">
        <f>S455*H455</f>
        <v>0</v>
      </c>
      <c r="AR455" s="157" t="s">
        <v>350</v>
      </c>
      <c r="AT455" s="157" t="s">
        <v>359</v>
      </c>
      <c r="AU455" s="157" t="s">
        <v>89</v>
      </c>
      <c r="AY455" s="16" t="s">
        <v>159</v>
      </c>
      <c r="BE455" s="158">
        <f>IF(N455="základná",J455,0)</f>
        <v>0</v>
      </c>
      <c r="BF455" s="158">
        <f>IF(N455="znížená",J455,0)</f>
        <v>0</v>
      </c>
      <c r="BG455" s="158">
        <f>IF(N455="zákl. prenesená",J455,0)</f>
        <v>0</v>
      </c>
      <c r="BH455" s="158">
        <f>IF(N455="zníž. prenesená",J455,0)</f>
        <v>0</v>
      </c>
      <c r="BI455" s="158">
        <f>IF(N455="nulová",J455,0)</f>
        <v>0</v>
      </c>
      <c r="BJ455" s="16" t="s">
        <v>89</v>
      </c>
      <c r="BK455" s="158">
        <f>ROUND(I455*H455,2)</f>
        <v>0</v>
      </c>
      <c r="BL455" s="16" t="s">
        <v>260</v>
      </c>
      <c r="BM455" s="157" t="s">
        <v>655</v>
      </c>
    </row>
    <row r="456" spans="2:65" s="1" customFormat="1" ht="24.25" customHeight="1" x14ac:dyDescent="0.2">
      <c r="B456" s="144"/>
      <c r="C456" s="145" t="s">
        <v>656</v>
      </c>
      <c r="D456" s="145" t="s">
        <v>161</v>
      </c>
      <c r="E456" s="146" t="s">
        <v>657</v>
      </c>
      <c r="F456" s="147" t="s">
        <v>658</v>
      </c>
      <c r="G456" s="148" t="s">
        <v>649</v>
      </c>
      <c r="H456" s="149">
        <v>401.01299999999998</v>
      </c>
      <c r="I456" s="150"/>
      <c r="J456" s="151">
        <f>ROUND(I456*H456,2)</f>
        <v>0</v>
      </c>
      <c r="K456" s="152"/>
      <c r="L456" s="31"/>
      <c r="M456" s="153" t="s">
        <v>1</v>
      </c>
      <c r="N456" s="154" t="s">
        <v>42</v>
      </c>
      <c r="P456" s="155">
        <f>O456*H456</f>
        <v>0</v>
      </c>
      <c r="Q456" s="155">
        <v>4.5899999999999998E-5</v>
      </c>
      <c r="R456" s="155">
        <f>Q456*H456</f>
        <v>1.8406496699999997E-2</v>
      </c>
      <c r="S456" s="155">
        <v>0</v>
      </c>
      <c r="T456" s="156">
        <f>S456*H456</f>
        <v>0</v>
      </c>
      <c r="AR456" s="157" t="s">
        <v>260</v>
      </c>
      <c r="AT456" s="157" t="s">
        <v>161</v>
      </c>
      <c r="AU456" s="157" t="s">
        <v>89</v>
      </c>
      <c r="AY456" s="16" t="s">
        <v>159</v>
      </c>
      <c r="BE456" s="158">
        <f>IF(N456="základná",J456,0)</f>
        <v>0</v>
      </c>
      <c r="BF456" s="158">
        <f>IF(N456="znížená",J456,0)</f>
        <v>0</v>
      </c>
      <c r="BG456" s="158">
        <f>IF(N456="zákl. prenesená",J456,0)</f>
        <v>0</v>
      </c>
      <c r="BH456" s="158">
        <f>IF(N456="zníž. prenesená",J456,0)</f>
        <v>0</v>
      </c>
      <c r="BI456" s="158">
        <f>IF(N456="nulová",J456,0)</f>
        <v>0</v>
      </c>
      <c r="BJ456" s="16" t="s">
        <v>89</v>
      </c>
      <c r="BK456" s="158">
        <f>ROUND(I456*H456,2)</f>
        <v>0</v>
      </c>
      <c r="BL456" s="16" t="s">
        <v>260</v>
      </c>
      <c r="BM456" s="157" t="s">
        <v>659</v>
      </c>
    </row>
    <row r="457" spans="2:65" s="12" customFormat="1" x14ac:dyDescent="0.2">
      <c r="B457" s="159"/>
      <c r="D457" s="160" t="s">
        <v>167</v>
      </c>
      <c r="E457" s="161" t="s">
        <v>1</v>
      </c>
      <c r="F457" s="162" t="s">
        <v>247</v>
      </c>
      <c r="H457" s="161" t="s">
        <v>1</v>
      </c>
      <c r="I457" s="163"/>
      <c r="L457" s="159"/>
      <c r="M457" s="164"/>
      <c r="T457" s="165"/>
      <c r="AT457" s="161" t="s">
        <v>167</v>
      </c>
      <c r="AU457" s="161" t="s">
        <v>89</v>
      </c>
      <c r="AV457" s="12" t="s">
        <v>83</v>
      </c>
      <c r="AW457" s="12" t="s">
        <v>31</v>
      </c>
      <c r="AX457" s="12" t="s">
        <v>76</v>
      </c>
      <c r="AY457" s="161" t="s">
        <v>159</v>
      </c>
    </row>
    <row r="458" spans="2:65" s="12" customFormat="1" x14ac:dyDescent="0.2">
      <c r="B458" s="159"/>
      <c r="D458" s="160" t="s">
        <v>167</v>
      </c>
      <c r="E458" s="161" t="s">
        <v>1</v>
      </c>
      <c r="F458" s="162" t="s">
        <v>521</v>
      </c>
      <c r="H458" s="161" t="s">
        <v>1</v>
      </c>
      <c r="I458" s="163"/>
      <c r="L458" s="159"/>
      <c r="M458" s="164"/>
      <c r="T458" s="165"/>
      <c r="AT458" s="161" t="s">
        <v>167</v>
      </c>
      <c r="AU458" s="161" t="s">
        <v>89</v>
      </c>
      <c r="AV458" s="12" t="s">
        <v>83</v>
      </c>
      <c r="AW458" s="12" t="s">
        <v>31</v>
      </c>
      <c r="AX458" s="12" t="s">
        <v>76</v>
      </c>
      <c r="AY458" s="161" t="s">
        <v>159</v>
      </c>
    </row>
    <row r="459" spans="2:65" s="13" customFormat="1" x14ac:dyDescent="0.2">
      <c r="B459" s="166"/>
      <c r="D459" s="160" t="s">
        <v>167</v>
      </c>
      <c r="E459" s="167" t="s">
        <v>1</v>
      </c>
      <c r="F459" s="168" t="s">
        <v>660</v>
      </c>
      <c r="H459" s="169">
        <v>164.77</v>
      </c>
      <c r="I459" s="170"/>
      <c r="L459" s="166"/>
      <c r="M459" s="171"/>
      <c r="T459" s="172"/>
      <c r="AT459" s="167" t="s">
        <v>167</v>
      </c>
      <c r="AU459" s="167" t="s">
        <v>89</v>
      </c>
      <c r="AV459" s="13" t="s">
        <v>89</v>
      </c>
      <c r="AW459" s="13" t="s">
        <v>31</v>
      </c>
      <c r="AX459" s="13" t="s">
        <v>76</v>
      </c>
      <c r="AY459" s="167" t="s">
        <v>159</v>
      </c>
    </row>
    <row r="460" spans="2:65" s="12" customFormat="1" x14ac:dyDescent="0.2">
      <c r="B460" s="159"/>
      <c r="D460" s="160" t="s">
        <v>167</v>
      </c>
      <c r="E460" s="161" t="s">
        <v>1</v>
      </c>
      <c r="F460" s="162" t="s">
        <v>661</v>
      </c>
      <c r="H460" s="161" t="s">
        <v>1</v>
      </c>
      <c r="I460" s="163"/>
      <c r="L460" s="159"/>
      <c r="M460" s="164"/>
      <c r="T460" s="165"/>
      <c r="AT460" s="161" t="s">
        <v>167</v>
      </c>
      <c r="AU460" s="161" t="s">
        <v>89</v>
      </c>
      <c r="AV460" s="12" t="s">
        <v>83</v>
      </c>
      <c r="AW460" s="12" t="s">
        <v>31</v>
      </c>
      <c r="AX460" s="12" t="s">
        <v>76</v>
      </c>
      <c r="AY460" s="161" t="s">
        <v>159</v>
      </c>
    </row>
    <row r="461" spans="2:65" s="12" customFormat="1" x14ac:dyDescent="0.2">
      <c r="B461" s="159"/>
      <c r="D461" s="160" t="s">
        <v>167</v>
      </c>
      <c r="E461" s="161" t="s">
        <v>1</v>
      </c>
      <c r="F461" s="162" t="s">
        <v>662</v>
      </c>
      <c r="H461" s="161" t="s">
        <v>1</v>
      </c>
      <c r="I461" s="163"/>
      <c r="L461" s="159"/>
      <c r="M461" s="164"/>
      <c r="T461" s="165"/>
      <c r="AT461" s="161" t="s">
        <v>167</v>
      </c>
      <c r="AU461" s="161" t="s">
        <v>89</v>
      </c>
      <c r="AV461" s="12" t="s">
        <v>83</v>
      </c>
      <c r="AW461" s="12" t="s">
        <v>31</v>
      </c>
      <c r="AX461" s="12" t="s">
        <v>76</v>
      </c>
      <c r="AY461" s="161" t="s">
        <v>159</v>
      </c>
    </row>
    <row r="462" spans="2:65" s="13" customFormat="1" x14ac:dyDescent="0.2">
      <c r="B462" s="166"/>
      <c r="D462" s="160" t="s">
        <v>167</v>
      </c>
      <c r="E462" s="167" t="s">
        <v>1</v>
      </c>
      <c r="F462" s="168" t="s">
        <v>663</v>
      </c>
      <c r="H462" s="169">
        <v>236.24299999999999</v>
      </c>
      <c r="I462" s="170"/>
      <c r="L462" s="166"/>
      <c r="M462" s="171"/>
      <c r="T462" s="172"/>
      <c r="AT462" s="167" t="s">
        <v>167</v>
      </c>
      <c r="AU462" s="167" t="s">
        <v>89</v>
      </c>
      <c r="AV462" s="13" t="s">
        <v>89</v>
      </c>
      <c r="AW462" s="13" t="s">
        <v>31</v>
      </c>
      <c r="AX462" s="13" t="s">
        <v>76</v>
      </c>
      <c r="AY462" s="167" t="s">
        <v>159</v>
      </c>
    </row>
    <row r="463" spans="2:65" s="14" customFormat="1" x14ac:dyDescent="0.2">
      <c r="B463" s="173"/>
      <c r="D463" s="160" t="s">
        <v>167</v>
      </c>
      <c r="E463" s="174" t="s">
        <v>1</v>
      </c>
      <c r="F463" s="175" t="s">
        <v>186</v>
      </c>
      <c r="H463" s="176">
        <v>401.01300000000003</v>
      </c>
      <c r="I463" s="177"/>
      <c r="L463" s="173"/>
      <c r="M463" s="178"/>
      <c r="T463" s="179"/>
      <c r="AT463" s="174" t="s">
        <v>167</v>
      </c>
      <c r="AU463" s="174" t="s">
        <v>89</v>
      </c>
      <c r="AV463" s="14" t="s">
        <v>165</v>
      </c>
      <c r="AW463" s="14" t="s">
        <v>31</v>
      </c>
      <c r="AX463" s="14" t="s">
        <v>83</v>
      </c>
      <c r="AY463" s="174" t="s">
        <v>159</v>
      </c>
    </row>
    <row r="464" spans="2:65" s="1" customFormat="1" ht="16.5" customHeight="1" x14ac:dyDescent="0.2">
      <c r="B464" s="144"/>
      <c r="C464" s="180" t="s">
        <v>664</v>
      </c>
      <c r="D464" s="180" t="s">
        <v>359</v>
      </c>
      <c r="E464" s="181" t="s">
        <v>665</v>
      </c>
      <c r="F464" s="182" t="s">
        <v>666</v>
      </c>
      <c r="G464" s="183" t="s">
        <v>215</v>
      </c>
      <c r="H464" s="184">
        <v>0.40100000000000002</v>
      </c>
      <c r="I464" s="185"/>
      <c r="J464" s="186">
        <f>ROUND(I464*H464,2)</f>
        <v>0</v>
      </c>
      <c r="K464" s="187"/>
      <c r="L464" s="188"/>
      <c r="M464" s="189" t="s">
        <v>1</v>
      </c>
      <c r="N464" s="190" t="s">
        <v>42</v>
      </c>
      <c r="P464" s="155">
        <f>O464*H464</f>
        <v>0</v>
      </c>
      <c r="Q464" s="155">
        <v>1</v>
      </c>
      <c r="R464" s="155">
        <f>Q464*H464</f>
        <v>0.40100000000000002</v>
      </c>
      <c r="S464" s="155">
        <v>0</v>
      </c>
      <c r="T464" s="156">
        <f>S464*H464</f>
        <v>0</v>
      </c>
      <c r="AR464" s="157" t="s">
        <v>350</v>
      </c>
      <c r="AT464" s="157" t="s">
        <v>359</v>
      </c>
      <c r="AU464" s="157" t="s">
        <v>89</v>
      </c>
      <c r="AY464" s="16" t="s">
        <v>159</v>
      </c>
      <c r="BE464" s="158">
        <f>IF(N464="základná",J464,0)</f>
        <v>0</v>
      </c>
      <c r="BF464" s="158">
        <f>IF(N464="znížená",J464,0)</f>
        <v>0</v>
      </c>
      <c r="BG464" s="158">
        <f>IF(N464="zákl. prenesená",J464,0)</f>
        <v>0</v>
      </c>
      <c r="BH464" s="158">
        <f>IF(N464="zníž. prenesená",J464,0)</f>
        <v>0</v>
      </c>
      <c r="BI464" s="158">
        <f>IF(N464="nulová",J464,0)</f>
        <v>0</v>
      </c>
      <c r="BJ464" s="16" t="s">
        <v>89</v>
      </c>
      <c r="BK464" s="158">
        <f>ROUND(I464*H464,2)</f>
        <v>0</v>
      </c>
      <c r="BL464" s="16" t="s">
        <v>260</v>
      </c>
      <c r="BM464" s="157" t="s">
        <v>667</v>
      </c>
    </row>
    <row r="465" spans="2:65" s="13" customFormat="1" x14ac:dyDescent="0.2">
      <c r="B465" s="166"/>
      <c r="D465" s="160" t="s">
        <v>167</v>
      </c>
      <c r="F465" s="168" t="s">
        <v>668</v>
      </c>
      <c r="H465" s="169">
        <v>0.40100000000000002</v>
      </c>
      <c r="I465" s="170"/>
      <c r="L465" s="166"/>
      <c r="M465" s="171"/>
      <c r="T465" s="172"/>
      <c r="AT465" s="167" t="s">
        <v>167</v>
      </c>
      <c r="AU465" s="167" t="s">
        <v>89</v>
      </c>
      <c r="AV465" s="13" t="s">
        <v>89</v>
      </c>
      <c r="AW465" s="13" t="s">
        <v>3</v>
      </c>
      <c r="AX465" s="13" t="s">
        <v>83</v>
      </c>
      <c r="AY465" s="167" t="s">
        <v>159</v>
      </c>
    </row>
    <row r="466" spans="2:65" s="1" customFormat="1" ht="24.25" customHeight="1" x14ac:dyDescent="0.2">
      <c r="B466" s="144"/>
      <c r="C466" s="145" t="s">
        <v>669</v>
      </c>
      <c r="D466" s="145" t="s">
        <v>161</v>
      </c>
      <c r="E466" s="146" t="s">
        <v>657</v>
      </c>
      <c r="F466" s="147" t="s">
        <v>658</v>
      </c>
      <c r="G466" s="148" t="s">
        <v>649</v>
      </c>
      <c r="H466" s="149">
        <v>985.76400000000001</v>
      </c>
      <c r="I466" s="150"/>
      <c r="J466" s="151">
        <f>ROUND(I466*H466,2)</f>
        <v>0</v>
      </c>
      <c r="K466" s="152"/>
      <c r="L466" s="31"/>
      <c r="M466" s="153" t="s">
        <v>1</v>
      </c>
      <c r="N466" s="154" t="s">
        <v>42</v>
      </c>
      <c r="P466" s="155">
        <f>O466*H466</f>
        <v>0</v>
      </c>
      <c r="Q466" s="155">
        <v>5.0000000000000002E-5</v>
      </c>
      <c r="R466" s="155">
        <f>Q466*H466</f>
        <v>4.9288200000000004E-2</v>
      </c>
      <c r="S466" s="155">
        <v>0</v>
      </c>
      <c r="T466" s="156">
        <f>S466*H466</f>
        <v>0</v>
      </c>
      <c r="AR466" s="157" t="s">
        <v>260</v>
      </c>
      <c r="AT466" s="157" t="s">
        <v>161</v>
      </c>
      <c r="AU466" s="157" t="s">
        <v>89</v>
      </c>
      <c r="AY466" s="16" t="s">
        <v>159</v>
      </c>
      <c r="BE466" s="158">
        <f>IF(N466="základná",J466,0)</f>
        <v>0</v>
      </c>
      <c r="BF466" s="158">
        <f>IF(N466="znížená",J466,0)</f>
        <v>0</v>
      </c>
      <c r="BG466" s="158">
        <f>IF(N466="zákl. prenesená",J466,0)</f>
        <v>0</v>
      </c>
      <c r="BH466" s="158">
        <f>IF(N466="zníž. prenesená",J466,0)</f>
        <v>0</v>
      </c>
      <c r="BI466" s="158">
        <f>IF(N466="nulová",J466,0)</f>
        <v>0</v>
      </c>
      <c r="BJ466" s="16" t="s">
        <v>89</v>
      </c>
      <c r="BK466" s="158">
        <f>ROUND(I466*H466,2)</f>
        <v>0</v>
      </c>
      <c r="BL466" s="16" t="s">
        <v>260</v>
      </c>
      <c r="BM466" s="157" t="s">
        <v>670</v>
      </c>
    </row>
    <row r="467" spans="2:65" s="12" customFormat="1" x14ac:dyDescent="0.2">
      <c r="B467" s="159"/>
      <c r="D467" s="160" t="s">
        <v>167</v>
      </c>
      <c r="E467" s="161" t="s">
        <v>1</v>
      </c>
      <c r="F467" s="162" t="s">
        <v>671</v>
      </c>
      <c r="H467" s="161" t="s">
        <v>1</v>
      </c>
      <c r="I467" s="163"/>
      <c r="L467" s="159"/>
      <c r="M467" s="164"/>
      <c r="T467" s="165"/>
      <c r="AT467" s="161" t="s">
        <v>167</v>
      </c>
      <c r="AU467" s="161" t="s">
        <v>89</v>
      </c>
      <c r="AV467" s="12" t="s">
        <v>83</v>
      </c>
      <c r="AW467" s="12" t="s">
        <v>31</v>
      </c>
      <c r="AX467" s="12" t="s">
        <v>76</v>
      </c>
      <c r="AY467" s="161" t="s">
        <v>159</v>
      </c>
    </row>
    <row r="468" spans="2:65" s="13" customFormat="1" x14ac:dyDescent="0.2">
      <c r="B468" s="166"/>
      <c r="D468" s="160" t="s">
        <v>167</v>
      </c>
      <c r="E468" s="167" t="s">
        <v>1</v>
      </c>
      <c r="F468" s="168" t="s">
        <v>672</v>
      </c>
      <c r="H468" s="169">
        <v>555.75</v>
      </c>
      <c r="I468" s="170"/>
      <c r="L468" s="166"/>
      <c r="M468" s="171"/>
      <c r="T468" s="172"/>
      <c r="AT468" s="167" t="s">
        <v>167</v>
      </c>
      <c r="AU468" s="167" t="s">
        <v>89</v>
      </c>
      <c r="AV468" s="13" t="s">
        <v>89</v>
      </c>
      <c r="AW468" s="13" t="s">
        <v>31</v>
      </c>
      <c r="AX468" s="13" t="s">
        <v>76</v>
      </c>
      <c r="AY468" s="167" t="s">
        <v>159</v>
      </c>
    </row>
    <row r="469" spans="2:65" s="13" customFormat="1" x14ac:dyDescent="0.2">
      <c r="B469" s="166"/>
      <c r="D469" s="160" t="s">
        <v>167</v>
      </c>
      <c r="E469" s="167" t="s">
        <v>1</v>
      </c>
      <c r="F469" s="168" t="s">
        <v>673</v>
      </c>
      <c r="H469" s="169">
        <v>86.813999999999993</v>
      </c>
      <c r="I469" s="170"/>
      <c r="L469" s="166"/>
      <c r="M469" s="171"/>
      <c r="T469" s="172"/>
      <c r="AT469" s="167" t="s">
        <v>167</v>
      </c>
      <c r="AU469" s="167" t="s">
        <v>89</v>
      </c>
      <c r="AV469" s="13" t="s">
        <v>89</v>
      </c>
      <c r="AW469" s="13" t="s">
        <v>31</v>
      </c>
      <c r="AX469" s="13" t="s">
        <v>76</v>
      </c>
      <c r="AY469" s="167" t="s">
        <v>159</v>
      </c>
    </row>
    <row r="470" spans="2:65" s="13" customFormat="1" x14ac:dyDescent="0.2">
      <c r="B470" s="166"/>
      <c r="D470" s="160" t="s">
        <v>167</v>
      </c>
      <c r="E470" s="167" t="s">
        <v>1</v>
      </c>
      <c r="F470" s="168" t="s">
        <v>674</v>
      </c>
      <c r="H470" s="169">
        <v>343.2</v>
      </c>
      <c r="I470" s="170"/>
      <c r="L470" s="166"/>
      <c r="M470" s="171"/>
      <c r="T470" s="172"/>
      <c r="AT470" s="167" t="s">
        <v>167</v>
      </c>
      <c r="AU470" s="167" t="s">
        <v>89</v>
      </c>
      <c r="AV470" s="13" t="s">
        <v>89</v>
      </c>
      <c r="AW470" s="13" t="s">
        <v>31</v>
      </c>
      <c r="AX470" s="13" t="s">
        <v>76</v>
      </c>
      <c r="AY470" s="167" t="s">
        <v>159</v>
      </c>
    </row>
    <row r="471" spans="2:65" s="14" customFormat="1" x14ac:dyDescent="0.2">
      <c r="B471" s="173"/>
      <c r="D471" s="160" t="s">
        <v>167</v>
      </c>
      <c r="E471" s="174" t="s">
        <v>1</v>
      </c>
      <c r="F471" s="175" t="s">
        <v>186</v>
      </c>
      <c r="H471" s="176">
        <v>985.76400000000001</v>
      </c>
      <c r="I471" s="177"/>
      <c r="L471" s="173"/>
      <c r="M471" s="178"/>
      <c r="T471" s="179"/>
      <c r="AT471" s="174" t="s">
        <v>167</v>
      </c>
      <c r="AU471" s="174" t="s">
        <v>89</v>
      </c>
      <c r="AV471" s="14" t="s">
        <v>165</v>
      </c>
      <c r="AW471" s="14" t="s">
        <v>31</v>
      </c>
      <c r="AX471" s="14" t="s">
        <v>83</v>
      </c>
      <c r="AY471" s="174" t="s">
        <v>159</v>
      </c>
    </row>
    <row r="472" spans="2:65" s="1" customFormat="1" ht="16.5" customHeight="1" x14ac:dyDescent="0.2">
      <c r="B472" s="144"/>
      <c r="C472" s="180" t="s">
        <v>675</v>
      </c>
      <c r="D472" s="180" t="s">
        <v>359</v>
      </c>
      <c r="E472" s="181" t="s">
        <v>676</v>
      </c>
      <c r="F472" s="182" t="s">
        <v>677</v>
      </c>
      <c r="G472" s="183" t="s">
        <v>649</v>
      </c>
      <c r="H472" s="184">
        <v>985.76400000000001</v>
      </c>
      <c r="I472" s="185"/>
      <c r="J472" s="186">
        <f>ROUND(I472*H472,2)</f>
        <v>0</v>
      </c>
      <c r="K472" s="187"/>
      <c r="L472" s="188"/>
      <c r="M472" s="189" t="s">
        <v>1</v>
      </c>
      <c r="N472" s="190" t="s">
        <v>42</v>
      </c>
      <c r="P472" s="155">
        <f>O472*H472</f>
        <v>0</v>
      </c>
      <c r="Q472" s="155">
        <v>1E-3</v>
      </c>
      <c r="R472" s="155">
        <f>Q472*H472</f>
        <v>0.98576400000000008</v>
      </c>
      <c r="S472" s="155">
        <v>0</v>
      </c>
      <c r="T472" s="156">
        <f>S472*H472</f>
        <v>0</v>
      </c>
      <c r="AR472" s="157" t="s">
        <v>350</v>
      </c>
      <c r="AT472" s="157" t="s">
        <v>359</v>
      </c>
      <c r="AU472" s="157" t="s">
        <v>89</v>
      </c>
      <c r="AY472" s="16" t="s">
        <v>159</v>
      </c>
      <c r="BE472" s="158">
        <f>IF(N472="základná",J472,0)</f>
        <v>0</v>
      </c>
      <c r="BF472" s="158">
        <f>IF(N472="znížená",J472,0)</f>
        <v>0</v>
      </c>
      <c r="BG472" s="158">
        <f>IF(N472="zákl. prenesená",J472,0)</f>
        <v>0</v>
      </c>
      <c r="BH472" s="158">
        <f>IF(N472="zníž. prenesená",J472,0)</f>
        <v>0</v>
      </c>
      <c r="BI472" s="158">
        <f>IF(N472="nulová",J472,0)</f>
        <v>0</v>
      </c>
      <c r="BJ472" s="16" t="s">
        <v>89</v>
      </c>
      <c r="BK472" s="158">
        <f>ROUND(I472*H472,2)</f>
        <v>0</v>
      </c>
      <c r="BL472" s="16" t="s">
        <v>260</v>
      </c>
      <c r="BM472" s="157" t="s">
        <v>678</v>
      </c>
    </row>
    <row r="473" spans="2:65" s="1" customFormat="1" ht="33" customHeight="1" x14ac:dyDescent="0.2">
      <c r="B473" s="144"/>
      <c r="C473" s="145" t="s">
        <v>679</v>
      </c>
      <c r="D473" s="145" t="s">
        <v>161</v>
      </c>
      <c r="E473" s="146" t="s">
        <v>680</v>
      </c>
      <c r="F473" s="147" t="s">
        <v>681</v>
      </c>
      <c r="G473" s="148" t="s">
        <v>649</v>
      </c>
      <c r="H473" s="149">
        <v>401.01299999999998</v>
      </c>
      <c r="I473" s="150"/>
      <c r="J473" s="151">
        <f>ROUND(I473*H473,2)</f>
        <v>0</v>
      </c>
      <c r="K473" s="152"/>
      <c r="L473" s="31"/>
      <c r="M473" s="153" t="s">
        <v>1</v>
      </c>
      <c r="N473" s="154" t="s">
        <v>42</v>
      </c>
      <c r="P473" s="155">
        <f>O473*H473</f>
        <v>0</v>
      </c>
      <c r="Q473" s="155">
        <v>0</v>
      </c>
      <c r="R473" s="155">
        <f>Q473*H473</f>
        <v>0</v>
      </c>
      <c r="S473" s="155">
        <v>0</v>
      </c>
      <c r="T473" s="156">
        <f>S473*H473</f>
        <v>0</v>
      </c>
      <c r="AR473" s="157" t="s">
        <v>260</v>
      </c>
      <c r="AT473" s="157" t="s">
        <v>161</v>
      </c>
      <c r="AU473" s="157" t="s">
        <v>89</v>
      </c>
      <c r="AY473" s="16" t="s">
        <v>159</v>
      </c>
      <c r="BE473" s="158">
        <f>IF(N473="základná",J473,0)</f>
        <v>0</v>
      </c>
      <c r="BF473" s="158">
        <f>IF(N473="znížená",J473,0)</f>
        <v>0</v>
      </c>
      <c r="BG473" s="158">
        <f>IF(N473="zákl. prenesená",J473,0)</f>
        <v>0</v>
      </c>
      <c r="BH473" s="158">
        <f>IF(N473="zníž. prenesená",J473,0)</f>
        <v>0</v>
      </c>
      <c r="BI473" s="158">
        <f>IF(N473="nulová",J473,0)</f>
        <v>0</v>
      </c>
      <c r="BJ473" s="16" t="s">
        <v>89</v>
      </c>
      <c r="BK473" s="158">
        <f>ROUND(I473*H473,2)</f>
        <v>0</v>
      </c>
      <c r="BL473" s="16" t="s">
        <v>260</v>
      </c>
      <c r="BM473" s="157" t="s">
        <v>682</v>
      </c>
    </row>
    <row r="474" spans="2:65" s="12" customFormat="1" x14ac:dyDescent="0.2">
      <c r="B474" s="159"/>
      <c r="D474" s="160" t="s">
        <v>167</v>
      </c>
      <c r="E474" s="161" t="s">
        <v>1</v>
      </c>
      <c r="F474" s="162" t="s">
        <v>247</v>
      </c>
      <c r="H474" s="161" t="s">
        <v>1</v>
      </c>
      <c r="I474" s="163"/>
      <c r="L474" s="159"/>
      <c r="M474" s="164"/>
      <c r="T474" s="165"/>
      <c r="AT474" s="161" t="s">
        <v>167</v>
      </c>
      <c r="AU474" s="161" t="s">
        <v>89</v>
      </c>
      <c r="AV474" s="12" t="s">
        <v>83</v>
      </c>
      <c r="AW474" s="12" t="s">
        <v>31</v>
      </c>
      <c r="AX474" s="12" t="s">
        <v>76</v>
      </c>
      <c r="AY474" s="161" t="s">
        <v>159</v>
      </c>
    </row>
    <row r="475" spans="2:65" s="12" customFormat="1" x14ac:dyDescent="0.2">
      <c r="B475" s="159"/>
      <c r="D475" s="160" t="s">
        <v>167</v>
      </c>
      <c r="E475" s="161" t="s">
        <v>1</v>
      </c>
      <c r="F475" s="162" t="s">
        <v>521</v>
      </c>
      <c r="H475" s="161" t="s">
        <v>1</v>
      </c>
      <c r="I475" s="163"/>
      <c r="L475" s="159"/>
      <c r="M475" s="164"/>
      <c r="T475" s="165"/>
      <c r="AT475" s="161" t="s">
        <v>167</v>
      </c>
      <c r="AU475" s="161" t="s">
        <v>89</v>
      </c>
      <c r="AV475" s="12" t="s">
        <v>83</v>
      </c>
      <c r="AW475" s="12" t="s">
        <v>31</v>
      </c>
      <c r="AX475" s="12" t="s">
        <v>76</v>
      </c>
      <c r="AY475" s="161" t="s">
        <v>159</v>
      </c>
    </row>
    <row r="476" spans="2:65" s="13" customFormat="1" x14ac:dyDescent="0.2">
      <c r="B476" s="166"/>
      <c r="D476" s="160" t="s">
        <v>167</v>
      </c>
      <c r="E476" s="167" t="s">
        <v>1</v>
      </c>
      <c r="F476" s="168" t="s">
        <v>660</v>
      </c>
      <c r="H476" s="169">
        <v>164.77</v>
      </c>
      <c r="I476" s="170"/>
      <c r="L476" s="166"/>
      <c r="M476" s="171"/>
      <c r="T476" s="172"/>
      <c r="AT476" s="167" t="s">
        <v>167</v>
      </c>
      <c r="AU476" s="167" t="s">
        <v>89</v>
      </c>
      <c r="AV476" s="13" t="s">
        <v>89</v>
      </c>
      <c r="AW476" s="13" t="s">
        <v>31</v>
      </c>
      <c r="AX476" s="13" t="s">
        <v>76</v>
      </c>
      <c r="AY476" s="167" t="s">
        <v>159</v>
      </c>
    </row>
    <row r="477" spans="2:65" s="12" customFormat="1" x14ac:dyDescent="0.2">
      <c r="B477" s="159"/>
      <c r="D477" s="160" t="s">
        <v>167</v>
      </c>
      <c r="E477" s="161" t="s">
        <v>1</v>
      </c>
      <c r="F477" s="162" t="s">
        <v>661</v>
      </c>
      <c r="H477" s="161" t="s">
        <v>1</v>
      </c>
      <c r="I477" s="163"/>
      <c r="L477" s="159"/>
      <c r="M477" s="164"/>
      <c r="T477" s="165"/>
      <c r="AT477" s="161" t="s">
        <v>167</v>
      </c>
      <c r="AU477" s="161" t="s">
        <v>89</v>
      </c>
      <c r="AV477" s="12" t="s">
        <v>83</v>
      </c>
      <c r="AW477" s="12" t="s">
        <v>31</v>
      </c>
      <c r="AX477" s="12" t="s">
        <v>76</v>
      </c>
      <c r="AY477" s="161" t="s">
        <v>159</v>
      </c>
    </row>
    <row r="478" spans="2:65" s="12" customFormat="1" x14ac:dyDescent="0.2">
      <c r="B478" s="159"/>
      <c r="D478" s="160" t="s">
        <v>167</v>
      </c>
      <c r="E478" s="161" t="s">
        <v>1</v>
      </c>
      <c r="F478" s="162" t="s">
        <v>662</v>
      </c>
      <c r="H478" s="161" t="s">
        <v>1</v>
      </c>
      <c r="I478" s="163"/>
      <c r="L478" s="159"/>
      <c r="M478" s="164"/>
      <c r="T478" s="165"/>
      <c r="AT478" s="161" t="s">
        <v>167</v>
      </c>
      <c r="AU478" s="161" t="s">
        <v>89</v>
      </c>
      <c r="AV478" s="12" t="s">
        <v>83</v>
      </c>
      <c r="AW478" s="12" t="s">
        <v>31</v>
      </c>
      <c r="AX478" s="12" t="s">
        <v>76</v>
      </c>
      <c r="AY478" s="161" t="s">
        <v>159</v>
      </c>
    </row>
    <row r="479" spans="2:65" s="13" customFormat="1" x14ac:dyDescent="0.2">
      <c r="B479" s="166"/>
      <c r="D479" s="160" t="s">
        <v>167</v>
      </c>
      <c r="E479" s="167" t="s">
        <v>1</v>
      </c>
      <c r="F479" s="168" t="s">
        <v>663</v>
      </c>
      <c r="H479" s="169">
        <v>236.24299999999999</v>
      </c>
      <c r="I479" s="170"/>
      <c r="L479" s="166"/>
      <c r="M479" s="171"/>
      <c r="T479" s="172"/>
      <c r="AT479" s="167" t="s">
        <v>167</v>
      </c>
      <c r="AU479" s="167" t="s">
        <v>89</v>
      </c>
      <c r="AV479" s="13" t="s">
        <v>89</v>
      </c>
      <c r="AW479" s="13" t="s">
        <v>31</v>
      </c>
      <c r="AX479" s="13" t="s">
        <v>76</v>
      </c>
      <c r="AY479" s="167" t="s">
        <v>159</v>
      </c>
    </row>
    <row r="480" spans="2:65" s="14" customFormat="1" x14ac:dyDescent="0.2">
      <c r="B480" s="173"/>
      <c r="D480" s="160" t="s">
        <v>167</v>
      </c>
      <c r="E480" s="174" t="s">
        <v>1</v>
      </c>
      <c r="F480" s="175" t="s">
        <v>186</v>
      </c>
      <c r="H480" s="176">
        <v>401.01300000000003</v>
      </c>
      <c r="I480" s="177"/>
      <c r="L480" s="173"/>
      <c r="M480" s="178"/>
      <c r="T480" s="179"/>
      <c r="AT480" s="174" t="s">
        <v>167</v>
      </c>
      <c r="AU480" s="174" t="s">
        <v>89</v>
      </c>
      <c r="AV480" s="14" t="s">
        <v>165</v>
      </c>
      <c r="AW480" s="14" t="s">
        <v>31</v>
      </c>
      <c r="AX480" s="14" t="s">
        <v>83</v>
      </c>
      <c r="AY480" s="174" t="s">
        <v>159</v>
      </c>
    </row>
    <row r="481" spans="2:65" s="1" customFormat="1" ht="33" customHeight="1" x14ac:dyDescent="0.2">
      <c r="B481" s="144"/>
      <c r="C481" s="145" t="s">
        <v>683</v>
      </c>
      <c r="D481" s="145" t="s">
        <v>161</v>
      </c>
      <c r="E481" s="146" t="s">
        <v>684</v>
      </c>
      <c r="F481" s="147" t="s">
        <v>685</v>
      </c>
      <c r="G481" s="148" t="s">
        <v>649</v>
      </c>
      <c r="H481" s="149">
        <v>985.76400000000001</v>
      </c>
      <c r="I481" s="150"/>
      <c r="J481" s="151">
        <f>ROUND(I481*H481,2)</f>
        <v>0</v>
      </c>
      <c r="K481" s="152"/>
      <c r="L481" s="31"/>
      <c r="M481" s="153" t="s">
        <v>1</v>
      </c>
      <c r="N481" s="154" t="s">
        <v>42</v>
      </c>
      <c r="P481" s="155">
        <f>O481*H481</f>
        <v>0</v>
      </c>
      <c r="Q481" s="155">
        <v>0</v>
      </c>
      <c r="R481" s="155">
        <f>Q481*H481</f>
        <v>0</v>
      </c>
      <c r="S481" s="155">
        <v>0</v>
      </c>
      <c r="T481" s="156">
        <f>S481*H481</f>
        <v>0</v>
      </c>
      <c r="AR481" s="157" t="s">
        <v>260</v>
      </c>
      <c r="AT481" s="157" t="s">
        <v>161</v>
      </c>
      <c r="AU481" s="157" t="s">
        <v>89</v>
      </c>
      <c r="AY481" s="16" t="s">
        <v>159</v>
      </c>
      <c r="BE481" s="158">
        <f>IF(N481="základná",J481,0)</f>
        <v>0</v>
      </c>
      <c r="BF481" s="158">
        <f>IF(N481="znížená",J481,0)</f>
        <v>0</v>
      </c>
      <c r="BG481" s="158">
        <f>IF(N481="zákl. prenesená",J481,0)</f>
        <v>0</v>
      </c>
      <c r="BH481" s="158">
        <f>IF(N481="zníž. prenesená",J481,0)</f>
        <v>0</v>
      </c>
      <c r="BI481" s="158">
        <f>IF(N481="nulová",J481,0)</f>
        <v>0</v>
      </c>
      <c r="BJ481" s="16" t="s">
        <v>89</v>
      </c>
      <c r="BK481" s="158">
        <f>ROUND(I481*H481,2)</f>
        <v>0</v>
      </c>
      <c r="BL481" s="16" t="s">
        <v>260</v>
      </c>
      <c r="BM481" s="157" t="s">
        <v>686</v>
      </c>
    </row>
    <row r="482" spans="2:65" s="12" customFormat="1" x14ac:dyDescent="0.2">
      <c r="B482" s="159"/>
      <c r="D482" s="160" t="s">
        <v>167</v>
      </c>
      <c r="E482" s="161" t="s">
        <v>1</v>
      </c>
      <c r="F482" s="162" t="s">
        <v>671</v>
      </c>
      <c r="H482" s="161" t="s">
        <v>1</v>
      </c>
      <c r="I482" s="163"/>
      <c r="L482" s="159"/>
      <c r="M482" s="164"/>
      <c r="T482" s="165"/>
      <c r="AT482" s="161" t="s">
        <v>167</v>
      </c>
      <c r="AU482" s="161" t="s">
        <v>89</v>
      </c>
      <c r="AV482" s="12" t="s">
        <v>83</v>
      </c>
      <c r="AW482" s="12" t="s">
        <v>31</v>
      </c>
      <c r="AX482" s="12" t="s">
        <v>76</v>
      </c>
      <c r="AY482" s="161" t="s">
        <v>159</v>
      </c>
    </row>
    <row r="483" spans="2:65" s="13" customFormat="1" x14ac:dyDescent="0.2">
      <c r="B483" s="166"/>
      <c r="D483" s="160" t="s">
        <v>167</v>
      </c>
      <c r="E483" s="167" t="s">
        <v>1</v>
      </c>
      <c r="F483" s="168" t="s">
        <v>672</v>
      </c>
      <c r="H483" s="169">
        <v>555.75</v>
      </c>
      <c r="I483" s="170"/>
      <c r="L483" s="166"/>
      <c r="M483" s="171"/>
      <c r="T483" s="172"/>
      <c r="AT483" s="167" t="s">
        <v>167</v>
      </c>
      <c r="AU483" s="167" t="s">
        <v>89</v>
      </c>
      <c r="AV483" s="13" t="s">
        <v>89</v>
      </c>
      <c r="AW483" s="13" t="s">
        <v>31</v>
      </c>
      <c r="AX483" s="13" t="s">
        <v>76</v>
      </c>
      <c r="AY483" s="167" t="s">
        <v>159</v>
      </c>
    </row>
    <row r="484" spans="2:65" s="13" customFormat="1" x14ac:dyDescent="0.2">
      <c r="B484" s="166"/>
      <c r="D484" s="160" t="s">
        <v>167</v>
      </c>
      <c r="E484" s="167" t="s">
        <v>1</v>
      </c>
      <c r="F484" s="168" t="s">
        <v>673</v>
      </c>
      <c r="H484" s="169">
        <v>86.813999999999993</v>
      </c>
      <c r="I484" s="170"/>
      <c r="L484" s="166"/>
      <c r="M484" s="171"/>
      <c r="T484" s="172"/>
      <c r="AT484" s="167" t="s">
        <v>167</v>
      </c>
      <c r="AU484" s="167" t="s">
        <v>89</v>
      </c>
      <c r="AV484" s="13" t="s">
        <v>89</v>
      </c>
      <c r="AW484" s="13" t="s">
        <v>31</v>
      </c>
      <c r="AX484" s="13" t="s">
        <v>76</v>
      </c>
      <c r="AY484" s="167" t="s">
        <v>159</v>
      </c>
    </row>
    <row r="485" spans="2:65" s="13" customFormat="1" x14ac:dyDescent="0.2">
      <c r="B485" s="166"/>
      <c r="D485" s="160" t="s">
        <v>167</v>
      </c>
      <c r="E485" s="167" t="s">
        <v>1</v>
      </c>
      <c r="F485" s="168" t="s">
        <v>674</v>
      </c>
      <c r="H485" s="169">
        <v>343.2</v>
      </c>
      <c r="I485" s="170"/>
      <c r="L485" s="166"/>
      <c r="M485" s="171"/>
      <c r="T485" s="172"/>
      <c r="AT485" s="167" t="s">
        <v>167</v>
      </c>
      <c r="AU485" s="167" t="s">
        <v>89</v>
      </c>
      <c r="AV485" s="13" t="s">
        <v>89</v>
      </c>
      <c r="AW485" s="13" t="s">
        <v>31</v>
      </c>
      <c r="AX485" s="13" t="s">
        <v>76</v>
      </c>
      <c r="AY485" s="167" t="s">
        <v>159</v>
      </c>
    </row>
    <row r="486" spans="2:65" s="14" customFormat="1" x14ac:dyDescent="0.2">
      <c r="B486" s="173"/>
      <c r="D486" s="160" t="s">
        <v>167</v>
      </c>
      <c r="E486" s="174" t="s">
        <v>1</v>
      </c>
      <c r="F486" s="175" t="s">
        <v>186</v>
      </c>
      <c r="H486" s="176">
        <v>985.76400000000001</v>
      </c>
      <c r="I486" s="177"/>
      <c r="L486" s="173"/>
      <c r="M486" s="178"/>
      <c r="T486" s="179"/>
      <c r="AT486" s="174" t="s">
        <v>167</v>
      </c>
      <c r="AU486" s="174" t="s">
        <v>89</v>
      </c>
      <c r="AV486" s="14" t="s">
        <v>165</v>
      </c>
      <c r="AW486" s="14" t="s">
        <v>31</v>
      </c>
      <c r="AX486" s="14" t="s">
        <v>83</v>
      </c>
      <c r="AY486" s="174" t="s">
        <v>159</v>
      </c>
    </row>
    <row r="487" spans="2:65" s="1" customFormat="1" ht="24.25" customHeight="1" x14ac:dyDescent="0.2">
      <c r="B487" s="144"/>
      <c r="C487" s="145" t="s">
        <v>687</v>
      </c>
      <c r="D487" s="145" t="s">
        <v>161</v>
      </c>
      <c r="E487" s="146" t="s">
        <v>688</v>
      </c>
      <c r="F487" s="147" t="s">
        <v>689</v>
      </c>
      <c r="G487" s="148" t="s">
        <v>215</v>
      </c>
      <c r="H487" s="149">
        <v>1.458</v>
      </c>
      <c r="I487" s="150"/>
      <c r="J487" s="151">
        <f>ROUND(I487*H487,2)</f>
        <v>0</v>
      </c>
      <c r="K487" s="152"/>
      <c r="L487" s="31"/>
      <c r="M487" s="153" t="s">
        <v>1</v>
      </c>
      <c r="N487" s="154" t="s">
        <v>42</v>
      </c>
      <c r="P487" s="155">
        <f>O487*H487</f>
        <v>0</v>
      </c>
      <c r="Q487" s="155">
        <v>0</v>
      </c>
      <c r="R487" s="155">
        <f>Q487*H487</f>
        <v>0</v>
      </c>
      <c r="S487" s="155">
        <v>0</v>
      </c>
      <c r="T487" s="156">
        <f>S487*H487</f>
        <v>0</v>
      </c>
      <c r="AR487" s="157" t="s">
        <v>260</v>
      </c>
      <c r="AT487" s="157" t="s">
        <v>161</v>
      </c>
      <c r="AU487" s="157" t="s">
        <v>89</v>
      </c>
      <c r="AY487" s="16" t="s">
        <v>159</v>
      </c>
      <c r="BE487" s="158">
        <f>IF(N487="základná",J487,0)</f>
        <v>0</v>
      </c>
      <c r="BF487" s="158">
        <f>IF(N487="znížená",J487,0)</f>
        <v>0</v>
      </c>
      <c r="BG487" s="158">
        <f>IF(N487="zákl. prenesená",J487,0)</f>
        <v>0</v>
      </c>
      <c r="BH487" s="158">
        <f>IF(N487="zníž. prenesená",J487,0)</f>
        <v>0</v>
      </c>
      <c r="BI487" s="158">
        <f>IF(N487="nulová",J487,0)</f>
        <v>0</v>
      </c>
      <c r="BJ487" s="16" t="s">
        <v>89</v>
      </c>
      <c r="BK487" s="158">
        <f>ROUND(I487*H487,2)</f>
        <v>0</v>
      </c>
      <c r="BL487" s="16" t="s">
        <v>260</v>
      </c>
      <c r="BM487" s="157" t="s">
        <v>690</v>
      </c>
    </row>
    <row r="488" spans="2:65" s="11" customFormat="1" ht="26" customHeight="1" x14ac:dyDescent="0.35">
      <c r="B488" s="133"/>
      <c r="D488" s="134" t="s">
        <v>75</v>
      </c>
      <c r="E488" s="135" t="s">
        <v>359</v>
      </c>
      <c r="F488" s="135" t="s">
        <v>691</v>
      </c>
      <c r="I488" s="136"/>
      <c r="J488" s="123">
        <f>BK488</f>
        <v>0</v>
      </c>
      <c r="L488" s="133"/>
      <c r="M488" s="137"/>
      <c r="P488" s="138">
        <f>P489</f>
        <v>0</v>
      </c>
      <c r="R488" s="138">
        <f>R489</f>
        <v>0.12789</v>
      </c>
      <c r="T488" s="139">
        <f>T489</f>
        <v>0</v>
      </c>
      <c r="AR488" s="134" t="s">
        <v>173</v>
      </c>
      <c r="AT488" s="140" t="s">
        <v>75</v>
      </c>
      <c r="AU488" s="140" t="s">
        <v>76</v>
      </c>
      <c r="AY488" s="134" t="s">
        <v>159</v>
      </c>
      <c r="BK488" s="141">
        <f>BK489</f>
        <v>0</v>
      </c>
    </row>
    <row r="489" spans="2:65" s="11" customFormat="1" ht="22.75" customHeight="1" x14ac:dyDescent="0.25">
      <c r="B489" s="133"/>
      <c r="D489" s="134" t="s">
        <v>75</v>
      </c>
      <c r="E489" s="142" t="s">
        <v>692</v>
      </c>
      <c r="F489" s="142" t="s">
        <v>693</v>
      </c>
      <c r="I489" s="136"/>
      <c r="J489" s="143">
        <f>BK489</f>
        <v>0</v>
      </c>
      <c r="L489" s="133"/>
      <c r="M489" s="137"/>
      <c r="P489" s="138">
        <f>SUM(P490:P501)</f>
        <v>0</v>
      </c>
      <c r="R489" s="138">
        <f>SUM(R490:R501)</f>
        <v>0.12789</v>
      </c>
      <c r="T489" s="139">
        <f>SUM(T490:T501)</f>
        <v>0</v>
      </c>
      <c r="AR489" s="134" t="s">
        <v>173</v>
      </c>
      <c r="AT489" s="140" t="s">
        <v>75</v>
      </c>
      <c r="AU489" s="140" t="s">
        <v>83</v>
      </c>
      <c r="AY489" s="134" t="s">
        <v>159</v>
      </c>
      <c r="BK489" s="141">
        <f>SUM(BK490:BK501)</f>
        <v>0</v>
      </c>
    </row>
    <row r="490" spans="2:65" s="1" customFormat="1" ht="24.25" customHeight="1" x14ac:dyDescent="0.2">
      <c r="B490" s="144"/>
      <c r="C490" s="145" t="s">
        <v>694</v>
      </c>
      <c r="D490" s="145" t="s">
        <v>161</v>
      </c>
      <c r="E490" s="146" t="s">
        <v>695</v>
      </c>
      <c r="F490" s="147" t="s">
        <v>696</v>
      </c>
      <c r="G490" s="148" t="s">
        <v>368</v>
      </c>
      <c r="H490" s="149">
        <v>6</v>
      </c>
      <c r="I490" s="150"/>
      <c r="J490" s="151">
        <f>ROUND(I490*H490,2)</f>
        <v>0</v>
      </c>
      <c r="K490" s="152"/>
      <c r="L490" s="31"/>
      <c r="M490" s="153" t="s">
        <v>1</v>
      </c>
      <c r="N490" s="154" t="s">
        <v>42</v>
      </c>
      <c r="P490" s="155">
        <f>O490*H490</f>
        <v>0</v>
      </c>
      <c r="Q490" s="155">
        <v>0</v>
      </c>
      <c r="R490" s="155">
        <f>Q490*H490</f>
        <v>0</v>
      </c>
      <c r="S490" s="155">
        <v>0</v>
      </c>
      <c r="T490" s="156">
        <f>S490*H490</f>
        <v>0</v>
      </c>
      <c r="AR490" s="157" t="s">
        <v>516</v>
      </c>
      <c r="AT490" s="157" t="s">
        <v>161</v>
      </c>
      <c r="AU490" s="157" t="s">
        <v>89</v>
      </c>
      <c r="AY490" s="16" t="s">
        <v>159</v>
      </c>
      <c r="BE490" s="158">
        <f>IF(N490="základná",J490,0)</f>
        <v>0</v>
      </c>
      <c r="BF490" s="158">
        <f>IF(N490="znížená",J490,0)</f>
        <v>0</v>
      </c>
      <c r="BG490" s="158">
        <f>IF(N490="zákl. prenesená",J490,0)</f>
        <v>0</v>
      </c>
      <c r="BH490" s="158">
        <f>IF(N490="zníž. prenesená",J490,0)</f>
        <v>0</v>
      </c>
      <c r="BI490" s="158">
        <f>IF(N490="nulová",J490,0)</f>
        <v>0</v>
      </c>
      <c r="BJ490" s="16" t="s">
        <v>89</v>
      </c>
      <c r="BK490" s="158">
        <f>ROUND(I490*H490,2)</f>
        <v>0</v>
      </c>
      <c r="BL490" s="16" t="s">
        <v>516</v>
      </c>
      <c r="BM490" s="157" t="s">
        <v>697</v>
      </c>
    </row>
    <row r="491" spans="2:65" s="13" customFormat="1" x14ac:dyDescent="0.2">
      <c r="B491" s="166"/>
      <c r="D491" s="160" t="s">
        <v>167</v>
      </c>
      <c r="E491" s="167" t="s">
        <v>1</v>
      </c>
      <c r="F491" s="168" t="s">
        <v>698</v>
      </c>
      <c r="H491" s="169">
        <v>6</v>
      </c>
      <c r="I491" s="170"/>
      <c r="L491" s="166"/>
      <c r="M491" s="171"/>
      <c r="T491" s="172"/>
      <c r="AT491" s="167" t="s">
        <v>167</v>
      </c>
      <c r="AU491" s="167" t="s">
        <v>89</v>
      </c>
      <c r="AV491" s="13" t="s">
        <v>89</v>
      </c>
      <c r="AW491" s="13" t="s">
        <v>31</v>
      </c>
      <c r="AX491" s="13" t="s">
        <v>83</v>
      </c>
      <c r="AY491" s="167" t="s">
        <v>159</v>
      </c>
    </row>
    <row r="492" spans="2:65" s="1" customFormat="1" ht="24.25" customHeight="1" x14ac:dyDescent="0.2">
      <c r="B492" s="144"/>
      <c r="C492" s="180" t="s">
        <v>699</v>
      </c>
      <c r="D492" s="180" t="s">
        <v>359</v>
      </c>
      <c r="E492" s="181" t="s">
        <v>700</v>
      </c>
      <c r="F492" s="182" t="s">
        <v>701</v>
      </c>
      <c r="G492" s="183" t="s">
        <v>368</v>
      </c>
      <c r="H492" s="184">
        <v>6</v>
      </c>
      <c r="I492" s="185"/>
      <c r="J492" s="186">
        <f>ROUND(I492*H492,2)</f>
        <v>0</v>
      </c>
      <c r="K492" s="187"/>
      <c r="L492" s="188"/>
      <c r="M492" s="189" t="s">
        <v>1</v>
      </c>
      <c r="N492" s="190" t="s">
        <v>42</v>
      </c>
      <c r="P492" s="155">
        <f>O492*H492</f>
        <v>0</v>
      </c>
      <c r="Q492" s="155">
        <v>5.3E-3</v>
      </c>
      <c r="R492" s="155">
        <f>Q492*H492</f>
        <v>3.1800000000000002E-2</v>
      </c>
      <c r="S492" s="155">
        <v>0</v>
      </c>
      <c r="T492" s="156">
        <f>S492*H492</f>
        <v>0</v>
      </c>
      <c r="AR492" s="157" t="s">
        <v>702</v>
      </c>
      <c r="AT492" s="157" t="s">
        <v>359</v>
      </c>
      <c r="AU492" s="157" t="s">
        <v>89</v>
      </c>
      <c r="AY492" s="16" t="s">
        <v>159</v>
      </c>
      <c r="BE492" s="158">
        <f>IF(N492="základná",J492,0)</f>
        <v>0</v>
      </c>
      <c r="BF492" s="158">
        <f>IF(N492="znížená",J492,0)</f>
        <v>0</v>
      </c>
      <c r="BG492" s="158">
        <f>IF(N492="zákl. prenesená",J492,0)</f>
        <v>0</v>
      </c>
      <c r="BH492" s="158">
        <f>IF(N492="zníž. prenesená",J492,0)</f>
        <v>0</v>
      </c>
      <c r="BI492" s="158">
        <f>IF(N492="nulová",J492,0)</f>
        <v>0</v>
      </c>
      <c r="BJ492" s="16" t="s">
        <v>89</v>
      </c>
      <c r="BK492" s="158">
        <f>ROUND(I492*H492,2)</f>
        <v>0</v>
      </c>
      <c r="BL492" s="16" t="s">
        <v>702</v>
      </c>
      <c r="BM492" s="157" t="s">
        <v>703</v>
      </c>
    </row>
    <row r="493" spans="2:65" s="1" customFormat="1" ht="24.25" customHeight="1" x14ac:dyDescent="0.2">
      <c r="B493" s="144"/>
      <c r="C493" s="145" t="s">
        <v>704</v>
      </c>
      <c r="D493" s="145" t="s">
        <v>161</v>
      </c>
      <c r="E493" s="146" t="s">
        <v>705</v>
      </c>
      <c r="F493" s="147" t="s">
        <v>706</v>
      </c>
      <c r="G493" s="148" t="s">
        <v>368</v>
      </c>
      <c r="H493" s="149">
        <v>3</v>
      </c>
      <c r="I493" s="150"/>
      <c r="J493" s="151">
        <f>ROUND(I493*H493,2)</f>
        <v>0</v>
      </c>
      <c r="K493" s="152"/>
      <c r="L493" s="31"/>
      <c r="M493" s="153" t="s">
        <v>1</v>
      </c>
      <c r="N493" s="154" t="s">
        <v>42</v>
      </c>
      <c r="P493" s="155">
        <f>O493*H493</f>
        <v>0</v>
      </c>
      <c r="Q493" s="155">
        <v>0</v>
      </c>
      <c r="R493" s="155">
        <f>Q493*H493</f>
        <v>0</v>
      </c>
      <c r="S493" s="155">
        <v>0</v>
      </c>
      <c r="T493" s="156">
        <f>S493*H493</f>
        <v>0</v>
      </c>
      <c r="AR493" s="157" t="s">
        <v>516</v>
      </c>
      <c r="AT493" s="157" t="s">
        <v>161</v>
      </c>
      <c r="AU493" s="157" t="s">
        <v>89</v>
      </c>
      <c r="AY493" s="16" t="s">
        <v>159</v>
      </c>
      <c r="BE493" s="158">
        <f>IF(N493="základná",J493,0)</f>
        <v>0</v>
      </c>
      <c r="BF493" s="158">
        <f>IF(N493="znížená",J493,0)</f>
        <v>0</v>
      </c>
      <c r="BG493" s="158">
        <f>IF(N493="zákl. prenesená",J493,0)</f>
        <v>0</v>
      </c>
      <c r="BH493" s="158">
        <f>IF(N493="zníž. prenesená",J493,0)</f>
        <v>0</v>
      </c>
      <c r="BI493" s="158">
        <f>IF(N493="nulová",J493,0)</f>
        <v>0</v>
      </c>
      <c r="BJ493" s="16" t="s">
        <v>89</v>
      </c>
      <c r="BK493" s="158">
        <f>ROUND(I493*H493,2)</f>
        <v>0</v>
      </c>
      <c r="BL493" s="16" t="s">
        <v>516</v>
      </c>
      <c r="BM493" s="157" t="s">
        <v>707</v>
      </c>
    </row>
    <row r="494" spans="2:65" s="13" customFormat="1" x14ac:dyDescent="0.2">
      <c r="B494" s="166"/>
      <c r="D494" s="160" t="s">
        <v>167</v>
      </c>
      <c r="E494" s="167" t="s">
        <v>1</v>
      </c>
      <c r="F494" s="168" t="s">
        <v>708</v>
      </c>
      <c r="H494" s="169">
        <v>3</v>
      </c>
      <c r="I494" s="170"/>
      <c r="L494" s="166"/>
      <c r="M494" s="171"/>
      <c r="T494" s="172"/>
      <c r="AT494" s="167" t="s">
        <v>167</v>
      </c>
      <c r="AU494" s="167" t="s">
        <v>89</v>
      </c>
      <c r="AV494" s="13" t="s">
        <v>89</v>
      </c>
      <c r="AW494" s="13" t="s">
        <v>31</v>
      </c>
      <c r="AX494" s="13" t="s">
        <v>83</v>
      </c>
      <c r="AY494" s="167" t="s">
        <v>159</v>
      </c>
    </row>
    <row r="495" spans="2:65" s="1" customFormat="1" ht="24.25" customHeight="1" x14ac:dyDescent="0.2">
      <c r="B495" s="144"/>
      <c r="C495" s="180" t="s">
        <v>506</v>
      </c>
      <c r="D495" s="180" t="s">
        <v>359</v>
      </c>
      <c r="E495" s="181" t="s">
        <v>709</v>
      </c>
      <c r="F495" s="182" t="s">
        <v>710</v>
      </c>
      <c r="G495" s="183" t="s">
        <v>368</v>
      </c>
      <c r="H495" s="184">
        <v>3</v>
      </c>
      <c r="I495" s="185"/>
      <c r="J495" s="186">
        <f>ROUND(I495*H495,2)</f>
        <v>0</v>
      </c>
      <c r="K495" s="187"/>
      <c r="L495" s="188"/>
      <c r="M495" s="189" t="s">
        <v>1</v>
      </c>
      <c r="N495" s="190" t="s">
        <v>42</v>
      </c>
      <c r="P495" s="155">
        <f>O495*H495</f>
        <v>0</v>
      </c>
      <c r="Q495" s="155">
        <v>2.5999999999999999E-2</v>
      </c>
      <c r="R495" s="155">
        <f>Q495*H495</f>
        <v>7.8E-2</v>
      </c>
      <c r="S495" s="155">
        <v>0</v>
      </c>
      <c r="T495" s="156">
        <f>S495*H495</f>
        <v>0</v>
      </c>
      <c r="AR495" s="157" t="s">
        <v>702</v>
      </c>
      <c r="AT495" s="157" t="s">
        <v>359</v>
      </c>
      <c r="AU495" s="157" t="s">
        <v>89</v>
      </c>
      <c r="AY495" s="16" t="s">
        <v>159</v>
      </c>
      <c r="BE495" s="158">
        <f>IF(N495="základná",J495,0)</f>
        <v>0</v>
      </c>
      <c r="BF495" s="158">
        <f>IF(N495="znížená",J495,0)</f>
        <v>0</v>
      </c>
      <c r="BG495" s="158">
        <f>IF(N495="zákl. prenesená",J495,0)</f>
        <v>0</v>
      </c>
      <c r="BH495" s="158">
        <f>IF(N495="zníž. prenesená",J495,0)</f>
        <v>0</v>
      </c>
      <c r="BI495" s="158">
        <f>IF(N495="nulová",J495,0)</f>
        <v>0</v>
      </c>
      <c r="BJ495" s="16" t="s">
        <v>89</v>
      </c>
      <c r="BK495" s="158">
        <f>ROUND(I495*H495,2)</f>
        <v>0</v>
      </c>
      <c r="BL495" s="16" t="s">
        <v>702</v>
      </c>
      <c r="BM495" s="157" t="s">
        <v>711</v>
      </c>
    </row>
    <row r="496" spans="2:65" s="1" customFormat="1" ht="16.5" customHeight="1" x14ac:dyDescent="0.2">
      <c r="B496" s="144"/>
      <c r="C496" s="145" t="s">
        <v>712</v>
      </c>
      <c r="D496" s="145" t="s">
        <v>161</v>
      </c>
      <c r="E496" s="146" t="s">
        <v>713</v>
      </c>
      <c r="F496" s="147" t="s">
        <v>714</v>
      </c>
      <c r="G496" s="148" t="s">
        <v>368</v>
      </c>
      <c r="H496" s="149">
        <v>6</v>
      </c>
      <c r="I496" s="150"/>
      <c r="J496" s="151">
        <f>ROUND(I496*H496,2)</f>
        <v>0</v>
      </c>
      <c r="K496" s="152"/>
      <c r="L496" s="31"/>
      <c r="M496" s="153" t="s">
        <v>1</v>
      </c>
      <c r="N496" s="154" t="s">
        <v>42</v>
      </c>
      <c r="P496" s="155">
        <f>O496*H496</f>
        <v>0</v>
      </c>
      <c r="Q496" s="155">
        <v>0</v>
      </c>
      <c r="R496" s="155">
        <f>Q496*H496</f>
        <v>0</v>
      </c>
      <c r="S496" s="155">
        <v>0</v>
      </c>
      <c r="T496" s="156">
        <f>S496*H496</f>
        <v>0</v>
      </c>
      <c r="AR496" s="157" t="s">
        <v>516</v>
      </c>
      <c r="AT496" s="157" t="s">
        <v>161</v>
      </c>
      <c r="AU496" s="157" t="s">
        <v>89</v>
      </c>
      <c r="AY496" s="16" t="s">
        <v>159</v>
      </c>
      <c r="BE496" s="158">
        <f>IF(N496="základná",J496,0)</f>
        <v>0</v>
      </c>
      <c r="BF496" s="158">
        <f>IF(N496="znížená",J496,0)</f>
        <v>0</v>
      </c>
      <c r="BG496" s="158">
        <f>IF(N496="zákl. prenesená",J496,0)</f>
        <v>0</v>
      </c>
      <c r="BH496" s="158">
        <f>IF(N496="zníž. prenesená",J496,0)</f>
        <v>0</v>
      </c>
      <c r="BI496" s="158">
        <f>IF(N496="nulová",J496,0)</f>
        <v>0</v>
      </c>
      <c r="BJ496" s="16" t="s">
        <v>89</v>
      </c>
      <c r="BK496" s="158">
        <f>ROUND(I496*H496,2)</f>
        <v>0</v>
      </c>
      <c r="BL496" s="16" t="s">
        <v>516</v>
      </c>
      <c r="BM496" s="157" t="s">
        <v>715</v>
      </c>
    </row>
    <row r="497" spans="2:65" s="13" customFormat="1" x14ac:dyDescent="0.2">
      <c r="B497" s="166"/>
      <c r="D497" s="160" t="s">
        <v>167</v>
      </c>
      <c r="E497" s="167" t="s">
        <v>1</v>
      </c>
      <c r="F497" s="168" t="s">
        <v>716</v>
      </c>
      <c r="H497" s="169">
        <v>3</v>
      </c>
      <c r="I497" s="170"/>
      <c r="L497" s="166"/>
      <c r="M497" s="171"/>
      <c r="T497" s="172"/>
      <c r="AT497" s="167" t="s">
        <v>167</v>
      </c>
      <c r="AU497" s="167" t="s">
        <v>89</v>
      </c>
      <c r="AV497" s="13" t="s">
        <v>89</v>
      </c>
      <c r="AW497" s="13" t="s">
        <v>31</v>
      </c>
      <c r="AX497" s="13" t="s">
        <v>76</v>
      </c>
      <c r="AY497" s="167" t="s">
        <v>159</v>
      </c>
    </row>
    <row r="498" spans="2:65" s="13" customFormat="1" x14ac:dyDescent="0.2">
      <c r="B498" s="166"/>
      <c r="D498" s="160" t="s">
        <v>167</v>
      </c>
      <c r="E498" s="167" t="s">
        <v>1</v>
      </c>
      <c r="F498" s="168" t="s">
        <v>717</v>
      </c>
      <c r="H498" s="169">
        <v>3</v>
      </c>
      <c r="I498" s="170"/>
      <c r="L498" s="166"/>
      <c r="M498" s="171"/>
      <c r="T498" s="172"/>
      <c r="AT498" s="167" t="s">
        <v>167</v>
      </c>
      <c r="AU498" s="167" t="s">
        <v>89</v>
      </c>
      <c r="AV498" s="13" t="s">
        <v>89</v>
      </c>
      <c r="AW498" s="13" t="s">
        <v>31</v>
      </c>
      <c r="AX498" s="13" t="s">
        <v>76</v>
      </c>
      <c r="AY498" s="167" t="s">
        <v>159</v>
      </c>
    </row>
    <row r="499" spans="2:65" s="14" customFormat="1" x14ac:dyDescent="0.2">
      <c r="B499" s="173"/>
      <c r="D499" s="160" t="s">
        <v>167</v>
      </c>
      <c r="E499" s="174" t="s">
        <v>1</v>
      </c>
      <c r="F499" s="175" t="s">
        <v>186</v>
      </c>
      <c r="H499" s="176">
        <v>6</v>
      </c>
      <c r="I499" s="177"/>
      <c r="L499" s="173"/>
      <c r="M499" s="178"/>
      <c r="T499" s="179"/>
      <c r="AT499" s="174" t="s">
        <v>167</v>
      </c>
      <c r="AU499" s="174" t="s">
        <v>89</v>
      </c>
      <c r="AV499" s="14" t="s">
        <v>165</v>
      </c>
      <c r="AW499" s="14" t="s">
        <v>31</v>
      </c>
      <c r="AX499" s="14" t="s">
        <v>83</v>
      </c>
      <c r="AY499" s="174" t="s">
        <v>159</v>
      </c>
    </row>
    <row r="500" spans="2:65" s="1" customFormat="1" ht="24.25" customHeight="1" x14ac:dyDescent="0.2">
      <c r="B500" s="144"/>
      <c r="C500" s="180" t="s">
        <v>718</v>
      </c>
      <c r="D500" s="180" t="s">
        <v>359</v>
      </c>
      <c r="E500" s="181" t="s">
        <v>719</v>
      </c>
      <c r="F500" s="182" t="s">
        <v>720</v>
      </c>
      <c r="G500" s="183" t="s">
        <v>368</v>
      </c>
      <c r="H500" s="184">
        <v>3</v>
      </c>
      <c r="I500" s="185"/>
      <c r="J500" s="186">
        <f>ROUND(I500*H500,2)</f>
        <v>0</v>
      </c>
      <c r="K500" s="187"/>
      <c r="L500" s="188"/>
      <c r="M500" s="189" t="s">
        <v>1</v>
      </c>
      <c r="N500" s="190" t="s">
        <v>42</v>
      </c>
      <c r="P500" s="155">
        <f>O500*H500</f>
        <v>0</v>
      </c>
      <c r="Q500" s="155">
        <v>0</v>
      </c>
      <c r="R500" s="155">
        <f>Q500*H500</f>
        <v>0</v>
      </c>
      <c r="S500" s="155">
        <v>0</v>
      </c>
      <c r="T500" s="156">
        <f>S500*H500</f>
        <v>0</v>
      </c>
      <c r="AR500" s="157" t="s">
        <v>702</v>
      </c>
      <c r="AT500" s="157" t="s">
        <v>359</v>
      </c>
      <c r="AU500" s="157" t="s">
        <v>89</v>
      </c>
      <c r="AY500" s="16" t="s">
        <v>159</v>
      </c>
      <c r="BE500" s="158">
        <f>IF(N500="základná",J500,0)</f>
        <v>0</v>
      </c>
      <c r="BF500" s="158">
        <f>IF(N500="znížená",J500,0)</f>
        <v>0</v>
      </c>
      <c r="BG500" s="158">
        <f>IF(N500="zákl. prenesená",J500,0)</f>
        <v>0</v>
      </c>
      <c r="BH500" s="158">
        <f>IF(N500="zníž. prenesená",J500,0)</f>
        <v>0</v>
      </c>
      <c r="BI500" s="158">
        <f>IF(N500="nulová",J500,0)</f>
        <v>0</v>
      </c>
      <c r="BJ500" s="16" t="s">
        <v>89</v>
      </c>
      <c r="BK500" s="158">
        <f>ROUND(I500*H500,2)</f>
        <v>0</v>
      </c>
      <c r="BL500" s="16" t="s">
        <v>702</v>
      </c>
      <c r="BM500" s="157" t="s">
        <v>721</v>
      </c>
    </row>
    <row r="501" spans="2:65" s="1" customFormat="1" ht="24.25" customHeight="1" x14ac:dyDescent="0.2">
      <c r="B501" s="144"/>
      <c r="C501" s="180" t="s">
        <v>722</v>
      </c>
      <c r="D501" s="180" t="s">
        <v>359</v>
      </c>
      <c r="E501" s="181" t="s">
        <v>723</v>
      </c>
      <c r="F501" s="182" t="s">
        <v>724</v>
      </c>
      <c r="G501" s="183" t="s">
        <v>368</v>
      </c>
      <c r="H501" s="184">
        <v>3</v>
      </c>
      <c r="I501" s="185"/>
      <c r="J501" s="186">
        <f>ROUND(I501*H501,2)</f>
        <v>0</v>
      </c>
      <c r="K501" s="187"/>
      <c r="L501" s="188"/>
      <c r="M501" s="189" t="s">
        <v>1</v>
      </c>
      <c r="N501" s="190" t="s">
        <v>42</v>
      </c>
      <c r="P501" s="155">
        <f>O501*H501</f>
        <v>0</v>
      </c>
      <c r="Q501" s="155">
        <v>6.0299999999999998E-3</v>
      </c>
      <c r="R501" s="155">
        <f>Q501*H501</f>
        <v>1.8089999999999998E-2</v>
      </c>
      <c r="S501" s="155">
        <v>0</v>
      </c>
      <c r="T501" s="156">
        <f>S501*H501</f>
        <v>0</v>
      </c>
      <c r="AR501" s="157" t="s">
        <v>702</v>
      </c>
      <c r="AT501" s="157" t="s">
        <v>359</v>
      </c>
      <c r="AU501" s="157" t="s">
        <v>89</v>
      </c>
      <c r="AY501" s="16" t="s">
        <v>159</v>
      </c>
      <c r="BE501" s="158">
        <f>IF(N501="základná",J501,0)</f>
        <v>0</v>
      </c>
      <c r="BF501" s="158">
        <f>IF(N501="znížená",J501,0)</f>
        <v>0</v>
      </c>
      <c r="BG501" s="158">
        <f>IF(N501="zákl. prenesená",J501,0)</f>
        <v>0</v>
      </c>
      <c r="BH501" s="158">
        <f>IF(N501="zníž. prenesená",J501,0)</f>
        <v>0</v>
      </c>
      <c r="BI501" s="158">
        <f>IF(N501="nulová",J501,0)</f>
        <v>0</v>
      </c>
      <c r="BJ501" s="16" t="s">
        <v>89</v>
      </c>
      <c r="BK501" s="158">
        <f>ROUND(I501*H501,2)</f>
        <v>0</v>
      </c>
      <c r="BL501" s="16" t="s">
        <v>702</v>
      </c>
      <c r="BM501" s="157" t="s">
        <v>725</v>
      </c>
    </row>
    <row r="502" spans="2:65" s="1" customFormat="1" ht="50" customHeight="1" x14ac:dyDescent="0.35">
      <c r="B502" s="31"/>
      <c r="E502" s="135" t="s">
        <v>726</v>
      </c>
      <c r="F502" s="135" t="s">
        <v>727</v>
      </c>
      <c r="J502" s="123">
        <f t="shared" ref="J502:J512" si="0">BK502</f>
        <v>0</v>
      </c>
      <c r="L502" s="31"/>
      <c r="M502" s="191"/>
      <c r="T502" s="58"/>
      <c r="AT502" s="16" t="s">
        <v>75</v>
      </c>
      <c r="AU502" s="16" t="s">
        <v>76</v>
      </c>
      <c r="AY502" s="16" t="s">
        <v>728</v>
      </c>
      <c r="BK502" s="158">
        <f>SUM(BK503:BK512)</f>
        <v>0</v>
      </c>
    </row>
    <row r="503" spans="2:65" s="1" customFormat="1" ht="16.25" customHeight="1" x14ac:dyDescent="0.2">
      <c r="B503" s="31"/>
      <c r="C503" s="192" t="s">
        <v>1</v>
      </c>
      <c r="D503" s="192" t="s">
        <v>161</v>
      </c>
      <c r="E503" s="193" t="s">
        <v>1</v>
      </c>
      <c r="F503" s="194" t="s">
        <v>1</v>
      </c>
      <c r="G503" s="195" t="s">
        <v>1</v>
      </c>
      <c r="H503" s="196"/>
      <c r="I503" s="197"/>
      <c r="J503" s="198">
        <f t="shared" si="0"/>
        <v>0</v>
      </c>
      <c r="K503" s="199"/>
      <c r="L503" s="31"/>
      <c r="M503" s="200" t="s">
        <v>1</v>
      </c>
      <c r="N503" s="201" t="s">
        <v>42</v>
      </c>
      <c r="T503" s="58"/>
      <c r="AT503" s="16" t="s">
        <v>728</v>
      </c>
      <c r="AU503" s="16" t="s">
        <v>83</v>
      </c>
      <c r="AY503" s="16" t="s">
        <v>728</v>
      </c>
      <c r="BE503" s="158">
        <f t="shared" ref="BE503:BE512" si="1">IF(N503="základná",J503,0)</f>
        <v>0</v>
      </c>
      <c r="BF503" s="158">
        <f t="shared" ref="BF503:BF512" si="2">IF(N503="znížená",J503,0)</f>
        <v>0</v>
      </c>
      <c r="BG503" s="158">
        <f t="shared" ref="BG503:BG512" si="3">IF(N503="zákl. prenesená",J503,0)</f>
        <v>0</v>
      </c>
      <c r="BH503" s="158">
        <f t="shared" ref="BH503:BH512" si="4">IF(N503="zníž. prenesená",J503,0)</f>
        <v>0</v>
      </c>
      <c r="BI503" s="158">
        <f t="shared" ref="BI503:BI512" si="5">IF(N503="nulová",J503,0)</f>
        <v>0</v>
      </c>
      <c r="BJ503" s="16" t="s">
        <v>89</v>
      </c>
      <c r="BK503" s="158">
        <f t="shared" ref="BK503:BK512" si="6">I503*H503</f>
        <v>0</v>
      </c>
    </row>
    <row r="504" spans="2:65" s="1" customFormat="1" ht="16.25" customHeight="1" x14ac:dyDescent="0.2">
      <c r="B504" s="31"/>
      <c r="C504" s="192" t="s">
        <v>1</v>
      </c>
      <c r="D504" s="192" t="s">
        <v>161</v>
      </c>
      <c r="E504" s="193" t="s">
        <v>1</v>
      </c>
      <c r="F504" s="194" t="s">
        <v>1</v>
      </c>
      <c r="G504" s="195" t="s">
        <v>1</v>
      </c>
      <c r="H504" s="196"/>
      <c r="I504" s="197"/>
      <c r="J504" s="198">
        <f t="shared" si="0"/>
        <v>0</v>
      </c>
      <c r="K504" s="199"/>
      <c r="L504" s="31"/>
      <c r="M504" s="200" t="s">
        <v>1</v>
      </c>
      <c r="N504" s="201" t="s">
        <v>42</v>
      </c>
      <c r="T504" s="58"/>
      <c r="AT504" s="16" t="s">
        <v>728</v>
      </c>
      <c r="AU504" s="16" t="s">
        <v>83</v>
      </c>
      <c r="AY504" s="16" t="s">
        <v>728</v>
      </c>
      <c r="BE504" s="158">
        <f t="shared" si="1"/>
        <v>0</v>
      </c>
      <c r="BF504" s="158">
        <f t="shared" si="2"/>
        <v>0</v>
      </c>
      <c r="BG504" s="158">
        <f t="shared" si="3"/>
        <v>0</v>
      </c>
      <c r="BH504" s="158">
        <f t="shared" si="4"/>
        <v>0</v>
      </c>
      <c r="BI504" s="158">
        <f t="shared" si="5"/>
        <v>0</v>
      </c>
      <c r="BJ504" s="16" t="s">
        <v>89</v>
      </c>
      <c r="BK504" s="158">
        <f t="shared" si="6"/>
        <v>0</v>
      </c>
    </row>
    <row r="505" spans="2:65" s="1" customFormat="1" ht="16.25" customHeight="1" x14ac:dyDescent="0.2">
      <c r="B505" s="31"/>
      <c r="C505" s="192" t="s">
        <v>1</v>
      </c>
      <c r="D505" s="192" t="s">
        <v>161</v>
      </c>
      <c r="E505" s="193" t="s">
        <v>1</v>
      </c>
      <c r="F505" s="194" t="s">
        <v>1</v>
      </c>
      <c r="G505" s="195" t="s">
        <v>1</v>
      </c>
      <c r="H505" s="196"/>
      <c r="I505" s="197"/>
      <c r="J505" s="198">
        <f t="shared" si="0"/>
        <v>0</v>
      </c>
      <c r="K505" s="199"/>
      <c r="L505" s="31"/>
      <c r="M505" s="200" t="s">
        <v>1</v>
      </c>
      <c r="N505" s="201" t="s">
        <v>42</v>
      </c>
      <c r="T505" s="58"/>
      <c r="AT505" s="16" t="s">
        <v>728</v>
      </c>
      <c r="AU505" s="16" t="s">
        <v>83</v>
      </c>
      <c r="AY505" s="16" t="s">
        <v>728</v>
      </c>
      <c r="BE505" s="158">
        <f t="shared" si="1"/>
        <v>0</v>
      </c>
      <c r="BF505" s="158">
        <f t="shared" si="2"/>
        <v>0</v>
      </c>
      <c r="BG505" s="158">
        <f t="shared" si="3"/>
        <v>0</v>
      </c>
      <c r="BH505" s="158">
        <f t="shared" si="4"/>
        <v>0</v>
      </c>
      <c r="BI505" s="158">
        <f t="shared" si="5"/>
        <v>0</v>
      </c>
      <c r="BJ505" s="16" t="s">
        <v>89</v>
      </c>
      <c r="BK505" s="158">
        <f t="shared" si="6"/>
        <v>0</v>
      </c>
    </row>
    <row r="506" spans="2:65" s="1" customFormat="1" ht="16.25" customHeight="1" x14ac:dyDescent="0.2">
      <c r="B506" s="31"/>
      <c r="C506" s="192" t="s">
        <v>1</v>
      </c>
      <c r="D506" s="192" t="s">
        <v>161</v>
      </c>
      <c r="E506" s="193" t="s">
        <v>1</v>
      </c>
      <c r="F506" s="194" t="s">
        <v>1</v>
      </c>
      <c r="G506" s="195" t="s">
        <v>1</v>
      </c>
      <c r="H506" s="196"/>
      <c r="I506" s="197"/>
      <c r="J506" s="198">
        <f t="shared" si="0"/>
        <v>0</v>
      </c>
      <c r="K506" s="199"/>
      <c r="L506" s="31"/>
      <c r="M506" s="200" t="s">
        <v>1</v>
      </c>
      <c r="N506" s="201" t="s">
        <v>42</v>
      </c>
      <c r="T506" s="58"/>
      <c r="AT506" s="16" t="s">
        <v>728</v>
      </c>
      <c r="AU506" s="16" t="s">
        <v>83</v>
      </c>
      <c r="AY506" s="16" t="s">
        <v>728</v>
      </c>
      <c r="BE506" s="158">
        <f t="shared" si="1"/>
        <v>0</v>
      </c>
      <c r="BF506" s="158">
        <f t="shared" si="2"/>
        <v>0</v>
      </c>
      <c r="BG506" s="158">
        <f t="shared" si="3"/>
        <v>0</v>
      </c>
      <c r="BH506" s="158">
        <f t="shared" si="4"/>
        <v>0</v>
      </c>
      <c r="BI506" s="158">
        <f t="shared" si="5"/>
        <v>0</v>
      </c>
      <c r="BJ506" s="16" t="s">
        <v>89</v>
      </c>
      <c r="BK506" s="158">
        <f t="shared" si="6"/>
        <v>0</v>
      </c>
    </row>
    <row r="507" spans="2:65" s="1" customFormat="1" ht="16.25" customHeight="1" x14ac:dyDescent="0.2">
      <c r="B507" s="31"/>
      <c r="C507" s="192" t="s">
        <v>1</v>
      </c>
      <c r="D507" s="192" t="s">
        <v>161</v>
      </c>
      <c r="E507" s="193" t="s">
        <v>1</v>
      </c>
      <c r="F507" s="194" t="s">
        <v>1</v>
      </c>
      <c r="G507" s="195" t="s">
        <v>1</v>
      </c>
      <c r="H507" s="196"/>
      <c r="I507" s="197"/>
      <c r="J507" s="198">
        <f t="shared" si="0"/>
        <v>0</v>
      </c>
      <c r="K507" s="199"/>
      <c r="L507" s="31"/>
      <c r="M507" s="200" t="s">
        <v>1</v>
      </c>
      <c r="N507" s="201" t="s">
        <v>42</v>
      </c>
      <c r="T507" s="58"/>
      <c r="AT507" s="16" t="s">
        <v>728</v>
      </c>
      <c r="AU507" s="16" t="s">
        <v>83</v>
      </c>
      <c r="AY507" s="16" t="s">
        <v>728</v>
      </c>
      <c r="BE507" s="158">
        <f t="shared" si="1"/>
        <v>0</v>
      </c>
      <c r="BF507" s="158">
        <f t="shared" si="2"/>
        <v>0</v>
      </c>
      <c r="BG507" s="158">
        <f t="shared" si="3"/>
        <v>0</v>
      </c>
      <c r="BH507" s="158">
        <f t="shared" si="4"/>
        <v>0</v>
      </c>
      <c r="BI507" s="158">
        <f t="shared" si="5"/>
        <v>0</v>
      </c>
      <c r="BJ507" s="16" t="s">
        <v>89</v>
      </c>
      <c r="BK507" s="158">
        <f t="shared" si="6"/>
        <v>0</v>
      </c>
    </row>
    <row r="508" spans="2:65" s="1" customFormat="1" ht="16.25" customHeight="1" x14ac:dyDescent="0.2">
      <c r="B508" s="31"/>
      <c r="C508" s="192" t="s">
        <v>1</v>
      </c>
      <c r="D508" s="192" t="s">
        <v>161</v>
      </c>
      <c r="E508" s="193" t="s">
        <v>1</v>
      </c>
      <c r="F508" s="194" t="s">
        <v>1</v>
      </c>
      <c r="G508" s="195" t="s">
        <v>1</v>
      </c>
      <c r="H508" s="196"/>
      <c r="I508" s="197"/>
      <c r="J508" s="198">
        <f t="shared" si="0"/>
        <v>0</v>
      </c>
      <c r="K508" s="199"/>
      <c r="L508" s="31"/>
      <c r="M508" s="200" t="s">
        <v>1</v>
      </c>
      <c r="N508" s="201" t="s">
        <v>42</v>
      </c>
      <c r="T508" s="58"/>
      <c r="AT508" s="16" t="s">
        <v>728</v>
      </c>
      <c r="AU508" s="16" t="s">
        <v>83</v>
      </c>
      <c r="AY508" s="16" t="s">
        <v>728</v>
      </c>
      <c r="BE508" s="158">
        <f t="shared" si="1"/>
        <v>0</v>
      </c>
      <c r="BF508" s="158">
        <f t="shared" si="2"/>
        <v>0</v>
      </c>
      <c r="BG508" s="158">
        <f t="shared" si="3"/>
        <v>0</v>
      </c>
      <c r="BH508" s="158">
        <f t="shared" si="4"/>
        <v>0</v>
      </c>
      <c r="BI508" s="158">
        <f t="shared" si="5"/>
        <v>0</v>
      </c>
      <c r="BJ508" s="16" t="s">
        <v>89</v>
      </c>
      <c r="BK508" s="158">
        <f t="shared" si="6"/>
        <v>0</v>
      </c>
    </row>
    <row r="509" spans="2:65" s="1" customFormat="1" ht="16.25" customHeight="1" x14ac:dyDescent="0.2">
      <c r="B509" s="31"/>
      <c r="C509" s="192" t="s">
        <v>1</v>
      </c>
      <c r="D509" s="192" t="s">
        <v>161</v>
      </c>
      <c r="E509" s="193" t="s">
        <v>1</v>
      </c>
      <c r="F509" s="194" t="s">
        <v>1</v>
      </c>
      <c r="G509" s="195" t="s">
        <v>1</v>
      </c>
      <c r="H509" s="196"/>
      <c r="I509" s="197"/>
      <c r="J509" s="198">
        <f t="shared" si="0"/>
        <v>0</v>
      </c>
      <c r="K509" s="199"/>
      <c r="L509" s="31"/>
      <c r="M509" s="200" t="s">
        <v>1</v>
      </c>
      <c r="N509" s="201" t="s">
        <v>42</v>
      </c>
      <c r="T509" s="58"/>
      <c r="AT509" s="16" t="s">
        <v>728</v>
      </c>
      <c r="AU509" s="16" t="s">
        <v>83</v>
      </c>
      <c r="AY509" s="16" t="s">
        <v>728</v>
      </c>
      <c r="BE509" s="158">
        <f t="shared" si="1"/>
        <v>0</v>
      </c>
      <c r="BF509" s="158">
        <f t="shared" si="2"/>
        <v>0</v>
      </c>
      <c r="BG509" s="158">
        <f t="shared" si="3"/>
        <v>0</v>
      </c>
      <c r="BH509" s="158">
        <f t="shared" si="4"/>
        <v>0</v>
      </c>
      <c r="BI509" s="158">
        <f t="shared" si="5"/>
        <v>0</v>
      </c>
      <c r="BJ509" s="16" t="s">
        <v>89</v>
      </c>
      <c r="BK509" s="158">
        <f t="shared" si="6"/>
        <v>0</v>
      </c>
    </row>
    <row r="510" spans="2:65" s="1" customFormat="1" ht="16.25" customHeight="1" x14ac:dyDescent="0.2">
      <c r="B510" s="31"/>
      <c r="C510" s="192" t="s">
        <v>1</v>
      </c>
      <c r="D510" s="192" t="s">
        <v>161</v>
      </c>
      <c r="E510" s="193" t="s">
        <v>1</v>
      </c>
      <c r="F510" s="194" t="s">
        <v>1</v>
      </c>
      <c r="G510" s="195" t="s">
        <v>1</v>
      </c>
      <c r="H510" s="196"/>
      <c r="I510" s="197"/>
      <c r="J510" s="198">
        <f t="shared" si="0"/>
        <v>0</v>
      </c>
      <c r="K510" s="199"/>
      <c r="L510" s="31"/>
      <c r="M510" s="200" t="s">
        <v>1</v>
      </c>
      <c r="N510" s="201" t="s">
        <v>42</v>
      </c>
      <c r="T510" s="58"/>
      <c r="AT510" s="16" t="s">
        <v>728</v>
      </c>
      <c r="AU510" s="16" t="s">
        <v>83</v>
      </c>
      <c r="AY510" s="16" t="s">
        <v>728</v>
      </c>
      <c r="BE510" s="158">
        <f t="shared" si="1"/>
        <v>0</v>
      </c>
      <c r="BF510" s="158">
        <f t="shared" si="2"/>
        <v>0</v>
      </c>
      <c r="BG510" s="158">
        <f t="shared" si="3"/>
        <v>0</v>
      </c>
      <c r="BH510" s="158">
        <f t="shared" si="4"/>
        <v>0</v>
      </c>
      <c r="BI510" s="158">
        <f t="shared" si="5"/>
        <v>0</v>
      </c>
      <c r="BJ510" s="16" t="s">
        <v>89</v>
      </c>
      <c r="BK510" s="158">
        <f t="shared" si="6"/>
        <v>0</v>
      </c>
    </row>
    <row r="511" spans="2:65" s="1" customFormat="1" ht="16.25" customHeight="1" x14ac:dyDescent="0.2">
      <c r="B511" s="31"/>
      <c r="C511" s="192" t="s">
        <v>1</v>
      </c>
      <c r="D511" s="192" t="s">
        <v>161</v>
      </c>
      <c r="E511" s="193" t="s">
        <v>1</v>
      </c>
      <c r="F511" s="194" t="s">
        <v>1</v>
      </c>
      <c r="G511" s="195" t="s">
        <v>1</v>
      </c>
      <c r="H511" s="196"/>
      <c r="I511" s="197"/>
      <c r="J511" s="198">
        <f t="shared" si="0"/>
        <v>0</v>
      </c>
      <c r="K511" s="199"/>
      <c r="L511" s="31"/>
      <c r="M511" s="200" t="s">
        <v>1</v>
      </c>
      <c r="N511" s="201" t="s">
        <v>42</v>
      </c>
      <c r="T511" s="58"/>
      <c r="AT511" s="16" t="s">
        <v>728</v>
      </c>
      <c r="AU511" s="16" t="s">
        <v>83</v>
      </c>
      <c r="AY511" s="16" t="s">
        <v>728</v>
      </c>
      <c r="BE511" s="158">
        <f t="shared" si="1"/>
        <v>0</v>
      </c>
      <c r="BF511" s="158">
        <f t="shared" si="2"/>
        <v>0</v>
      </c>
      <c r="BG511" s="158">
        <f t="shared" si="3"/>
        <v>0</v>
      </c>
      <c r="BH511" s="158">
        <f t="shared" si="4"/>
        <v>0</v>
      </c>
      <c r="BI511" s="158">
        <f t="shared" si="5"/>
        <v>0</v>
      </c>
      <c r="BJ511" s="16" t="s">
        <v>89</v>
      </c>
      <c r="BK511" s="158">
        <f t="shared" si="6"/>
        <v>0</v>
      </c>
    </row>
    <row r="512" spans="2:65" s="1" customFormat="1" ht="16.25" customHeight="1" x14ac:dyDescent="0.2">
      <c r="B512" s="31"/>
      <c r="C512" s="192" t="s">
        <v>1</v>
      </c>
      <c r="D512" s="192" t="s">
        <v>161</v>
      </c>
      <c r="E512" s="193" t="s">
        <v>1</v>
      </c>
      <c r="F512" s="194" t="s">
        <v>1</v>
      </c>
      <c r="G512" s="195" t="s">
        <v>1</v>
      </c>
      <c r="H512" s="196"/>
      <c r="I512" s="197"/>
      <c r="J512" s="198">
        <f t="shared" si="0"/>
        <v>0</v>
      </c>
      <c r="K512" s="199"/>
      <c r="L512" s="31"/>
      <c r="M512" s="200" t="s">
        <v>1</v>
      </c>
      <c r="N512" s="201" t="s">
        <v>42</v>
      </c>
      <c r="O512" s="202"/>
      <c r="P512" s="202"/>
      <c r="Q512" s="202"/>
      <c r="R512" s="202"/>
      <c r="S512" s="202"/>
      <c r="T512" s="203"/>
      <c r="AT512" s="16" t="s">
        <v>728</v>
      </c>
      <c r="AU512" s="16" t="s">
        <v>83</v>
      </c>
      <c r="AY512" s="16" t="s">
        <v>728</v>
      </c>
      <c r="BE512" s="158">
        <f t="shared" si="1"/>
        <v>0</v>
      </c>
      <c r="BF512" s="158">
        <f t="shared" si="2"/>
        <v>0</v>
      </c>
      <c r="BG512" s="158">
        <f t="shared" si="3"/>
        <v>0</v>
      </c>
      <c r="BH512" s="158">
        <f t="shared" si="4"/>
        <v>0</v>
      </c>
      <c r="BI512" s="158">
        <f t="shared" si="5"/>
        <v>0</v>
      </c>
      <c r="BJ512" s="16" t="s">
        <v>89</v>
      </c>
      <c r="BK512" s="158">
        <f t="shared" si="6"/>
        <v>0</v>
      </c>
    </row>
    <row r="513" spans="2:12" s="1" customFormat="1" ht="7" customHeight="1" x14ac:dyDescent="0.2">
      <c r="B513" s="46"/>
      <c r="C513" s="47"/>
      <c r="D513" s="47"/>
      <c r="E513" s="47"/>
      <c r="F513" s="47"/>
      <c r="G513" s="47"/>
      <c r="H513" s="47"/>
      <c r="I513" s="47"/>
      <c r="J513" s="47"/>
      <c r="K513" s="47"/>
      <c r="L513" s="31"/>
    </row>
  </sheetData>
  <autoFilter ref="C136:K512" xr:uid="{00000000-0009-0000-0000-000001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503:D513" xr:uid="{00000000-0002-0000-0100-000000000000}">
      <formula1>"K, M"</formula1>
    </dataValidation>
    <dataValidation type="list" allowBlank="1" showInputMessage="1" showErrorMessage="1" error="Povolené sú hodnoty základná, znížená, nulová." sqref="N503:N513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60"/>
  <sheetViews>
    <sheetView showGridLines="0" workbookViewId="0">
      <selection activeCell="G98" sqref="G98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108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1289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1290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hidden="1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hidden="1" customHeight="1" x14ac:dyDescent="0.2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ROUND(J132,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ROUND((ROUND((SUM(BE132:BE248)),  2) + SUM(BE250:BE259)), 2)</f>
        <v>0</v>
      </c>
      <c r="G35" s="100"/>
      <c r="H35" s="100"/>
      <c r="I35" s="101">
        <v>0.2</v>
      </c>
      <c r="J35" s="99">
        <f>ROUND((ROUND(((SUM(BE132:BE248))*I35),  2) + (SUM(BE250:BE259)*I35)),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ROUND((ROUND((SUM(BF132:BF248)),  2) + SUM(BF250:BF259)), 2)</f>
        <v>0</v>
      </c>
      <c r="G36" s="100"/>
      <c r="H36" s="100"/>
      <c r="I36" s="101">
        <v>0.2</v>
      </c>
      <c r="J36" s="99">
        <f>ROUND((ROUND(((SUM(BF132:BF248))*I36),  2) + (SUM(BF250:BF259)*I36)),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ROUND((ROUND((SUM(BG132:BG248)),  2) + SUM(BG250:BG259)),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ROUND((ROUND((SUM(BH132:BH248)),  2) + SUM(BH250:BH259)),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ROUND((ROUND((SUM(BI132:BI248)),  2) + SUM(BI250:BI259)),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1289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ARCH2 - Architektúra - fontána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Bratislava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J132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128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47" s="9" customFormat="1" ht="20" customHeight="1" x14ac:dyDescent="0.2">
      <c r="B100" s="118"/>
      <c r="D100" s="119" t="s">
        <v>130</v>
      </c>
      <c r="E100" s="120"/>
      <c r="F100" s="120"/>
      <c r="G100" s="120"/>
      <c r="H100" s="120"/>
      <c r="I100" s="120"/>
      <c r="J100" s="121">
        <f>J134</f>
        <v>0</v>
      </c>
      <c r="L100" s="118"/>
    </row>
    <row r="101" spans="2:47" s="9" customFormat="1" ht="20" customHeight="1" x14ac:dyDescent="0.2">
      <c r="B101" s="118"/>
      <c r="D101" s="119" t="s">
        <v>131</v>
      </c>
      <c r="E101" s="120"/>
      <c r="F101" s="120"/>
      <c r="G101" s="120"/>
      <c r="H101" s="120"/>
      <c r="I101" s="120"/>
      <c r="J101" s="121">
        <f>J166</f>
        <v>0</v>
      </c>
      <c r="L101" s="118"/>
    </row>
    <row r="102" spans="2:47" s="9" customFormat="1" ht="20" customHeight="1" x14ac:dyDescent="0.2">
      <c r="B102" s="118"/>
      <c r="D102" s="119" t="s">
        <v>1291</v>
      </c>
      <c r="E102" s="120"/>
      <c r="F102" s="120"/>
      <c r="G102" s="120"/>
      <c r="H102" s="120"/>
      <c r="I102" s="120"/>
      <c r="J102" s="121">
        <f>J169</f>
        <v>0</v>
      </c>
      <c r="L102" s="118"/>
    </row>
    <row r="103" spans="2:47" s="9" customFormat="1" ht="20" customHeight="1" x14ac:dyDescent="0.2">
      <c r="B103" s="118"/>
      <c r="D103" s="119" t="s">
        <v>135</v>
      </c>
      <c r="E103" s="120"/>
      <c r="F103" s="120"/>
      <c r="G103" s="120"/>
      <c r="H103" s="120"/>
      <c r="I103" s="120"/>
      <c r="J103" s="121">
        <f>J177</f>
        <v>0</v>
      </c>
      <c r="L103" s="118"/>
    </row>
    <row r="104" spans="2:47" s="9" customFormat="1" ht="20" customHeight="1" x14ac:dyDescent="0.2">
      <c r="B104" s="118"/>
      <c r="D104" s="119" t="s">
        <v>136</v>
      </c>
      <c r="E104" s="120"/>
      <c r="F104" s="120"/>
      <c r="G104" s="120"/>
      <c r="H104" s="120"/>
      <c r="I104" s="120"/>
      <c r="J104" s="121">
        <f>J206</f>
        <v>0</v>
      </c>
      <c r="L104" s="118"/>
    </row>
    <row r="105" spans="2:47" s="8" customFormat="1" ht="25" customHeight="1" x14ac:dyDescent="0.2">
      <c r="B105" s="114"/>
      <c r="D105" s="115" t="s">
        <v>137</v>
      </c>
      <c r="E105" s="116"/>
      <c r="F105" s="116"/>
      <c r="G105" s="116"/>
      <c r="H105" s="116"/>
      <c r="I105" s="116"/>
      <c r="J105" s="117">
        <f>J208</f>
        <v>0</v>
      </c>
      <c r="L105" s="114"/>
    </row>
    <row r="106" spans="2:47" s="9" customFormat="1" ht="20" customHeight="1" x14ac:dyDescent="0.2">
      <c r="B106" s="118"/>
      <c r="D106" s="119" t="s">
        <v>1292</v>
      </c>
      <c r="E106" s="120"/>
      <c r="F106" s="120"/>
      <c r="G106" s="120"/>
      <c r="H106" s="120"/>
      <c r="I106" s="120"/>
      <c r="J106" s="121">
        <f>J209</f>
        <v>0</v>
      </c>
      <c r="L106" s="118"/>
    </row>
    <row r="107" spans="2:47" s="9" customFormat="1" ht="20" customHeight="1" x14ac:dyDescent="0.2">
      <c r="B107" s="118"/>
      <c r="D107" s="119" t="s">
        <v>141</v>
      </c>
      <c r="E107" s="120"/>
      <c r="F107" s="120"/>
      <c r="G107" s="120"/>
      <c r="H107" s="120"/>
      <c r="I107" s="120"/>
      <c r="J107" s="121">
        <f>J219</f>
        <v>0</v>
      </c>
      <c r="L107" s="118"/>
    </row>
    <row r="108" spans="2:47" s="9" customFormat="1" ht="20" customHeight="1" x14ac:dyDescent="0.2">
      <c r="B108" s="118"/>
      <c r="D108" s="119" t="s">
        <v>1293</v>
      </c>
      <c r="E108" s="120"/>
      <c r="F108" s="120"/>
      <c r="G108" s="120"/>
      <c r="H108" s="120"/>
      <c r="I108" s="120"/>
      <c r="J108" s="121">
        <f>J238</f>
        <v>0</v>
      </c>
      <c r="L108" s="118"/>
    </row>
    <row r="109" spans="2:47" s="8" customFormat="1" ht="25" customHeight="1" x14ac:dyDescent="0.2">
      <c r="B109" s="114"/>
      <c r="D109" s="115" t="s">
        <v>1234</v>
      </c>
      <c r="E109" s="116"/>
      <c r="F109" s="116"/>
      <c r="G109" s="116"/>
      <c r="H109" s="116"/>
      <c r="I109" s="116"/>
      <c r="J109" s="117">
        <f>J247</f>
        <v>0</v>
      </c>
      <c r="L109" s="114"/>
    </row>
    <row r="110" spans="2:47" s="8" customFormat="1" ht="21.75" customHeight="1" x14ac:dyDescent="0.35">
      <c r="B110" s="114"/>
      <c r="D110" s="122" t="s">
        <v>144</v>
      </c>
      <c r="J110" s="123">
        <f>J249</f>
        <v>0</v>
      </c>
      <c r="L110" s="114"/>
    </row>
    <row r="111" spans="2:47" s="1" customFormat="1" ht="21.75" customHeight="1" x14ac:dyDescent="0.2">
      <c r="B111" s="31"/>
      <c r="L111" s="31"/>
    </row>
    <row r="112" spans="2:47" s="1" customFormat="1" ht="7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1"/>
    </row>
    <row r="116" spans="2:12" s="1" customFormat="1" ht="7" customHeight="1" x14ac:dyDescent="0.2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1"/>
    </row>
    <row r="117" spans="2:12" s="1" customFormat="1" ht="25" customHeight="1" x14ac:dyDescent="0.2">
      <c r="B117" s="31"/>
      <c r="C117" s="20" t="s">
        <v>145</v>
      </c>
      <c r="L117" s="31"/>
    </row>
    <row r="118" spans="2:12" s="1" customFormat="1" ht="7" customHeight="1" x14ac:dyDescent="0.2">
      <c r="B118" s="31"/>
      <c r="L118" s="31"/>
    </row>
    <row r="119" spans="2:12" s="1" customFormat="1" ht="12" customHeight="1" x14ac:dyDescent="0.2">
      <c r="B119" s="31"/>
      <c r="C119" s="26" t="s">
        <v>15</v>
      </c>
      <c r="L119" s="31"/>
    </row>
    <row r="120" spans="2:12" s="1" customFormat="1" ht="16.5" customHeight="1" x14ac:dyDescent="0.2">
      <c r="B120" s="31"/>
      <c r="E120" s="259" t="str">
        <f>E7</f>
        <v>SO 03.01 Rekonštrukcia fontány</v>
      </c>
      <c r="F120" s="260"/>
      <c r="G120" s="260"/>
      <c r="H120" s="260"/>
      <c r="L120" s="31"/>
    </row>
    <row r="121" spans="2:12" ht="12" customHeight="1" x14ac:dyDescent="0.2">
      <c r="B121" s="19"/>
      <c r="C121" s="26" t="s">
        <v>119</v>
      </c>
      <c r="L121" s="19"/>
    </row>
    <row r="122" spans="2:12" s="1" customFormat="1" ht="16.5" customHeight="1" x14ac:dyDescent="0.2">
      <c r="B122" s="31"/>
      <c r="E122" s="259" t="s">
        <v>1289</v>
      </c>
      <c r="F122" s="258"/>
      <c r="G122" s="258"/>
      <c r="H122" s="258"/>
      <c r="L122" s="31"/>
    </row>
    <row r="123" spans="2:12" s="1" customFormat="1" ht="12" customHeight="1" x14ac:dyDescent="0.2">
      <c r="B123" s="31"/>
      <c r="C123" s="26" t="s">
        <v>121</v>
      </c>
      <c r="L123" s="31"/>
    </row>
    <row r="124" spans="2:12" s="1" customFormat="1" ht="16.5" customHeight="1" x14ac:dyDescent="0.2">
      <c r="B124" s="31"/>
      <c r="E124" s="237" t="str">
        <f>E11</f>
        <v>ARCH2 - Architektúra - fontána</v>
      </c>
      <c r="F124" s="258"/>
      <c r="G124" s="258"/>
      <c r="H124" s="258"/>
      <c r="L124" s="31"/>
    </row>
    <row r="125" spans="2:12" s="1" customFormat="1" ht="7" customHeight="1" x14ac:dyDescent="0.2">
      <c r="B125" s="31"/>
      <c r="L125" s="31"/>
    </row>
    <row r="126" spans="2:12" s="1" customFormat="1" ht="12" customHeight="1" x14ac:dyDescent="0.2">
      <c r="B126" s="31"/>
      <c r="C126" s="26" t="s">
        <v>19</v>
      </c>
      <c r="F126" s="24" t="str">
        <f>F14</f>
        <v>Bratislava</v>
      </c>
      <c r="I126" s="26" t="s">
        <v>21</v>
      </c>
      <c r="J126" s="54" t="str">
        <f>IF(J14="","",J14)</f>
        <v>6. 3. 2023</v>
      </c>
      <c r="L126" s="31"/>
    </row>
    <row r="127" spans="2:12" s="1" customFormat="1" ht="7" customHeight="1" x14ac:dyDescent="0.2">
      <c r="B127" s="31"/>
      <c r="L127" s="31"/>
    </row>
    <row r="128" spans="2:12" s="1" customFormat="1" ht="15.25" customHeight="1" x14ac:dyDescent="0.2">
      <c r="B128" s="31"/>
      <c r="C128" s="26" t="s">
        <v>23</v>
      </c>
      <c r="F128" s="24" t="str">
        <f>E17</f>
        <v xml:space="preserve"> </v>
      </c>
      <c r="I128" s="26" t="s">
        <v>29</v>
      </c>
      <c r="J128" s="29" t="str">
        <f>E23</f>
        <v>CUBEDESIGN s.r.o.</v>
      </c>
      <c r="L128" s="31"/>
    </row>
    <row r="129" spans="2:65" s="1" customFormat="1" ht="15.25" customHeight="1" x14ac:dyDescent="0.2">
      <c r="B129" s="31"/>
      <c r="C129" s="26" t="s">
        <v>27</v>
      </c>
      <c r="F129" s="24" t="str">
        <f>IF(E20="","",E20)</f>
        <v>Vyplň údaj</v>
      </c>
      <c r="I129" s="26" t="s">
        <v>32</v>
      </c>
      <c r="J129" s="29" t="str">
        <f>E26</f>
        <v>Ing. Peter Mateáš</v>
      </c>
      <c r="L129" s="31"/>
    </row>
    <row r="130" spans="2:65" s="1" customFormat="1" ht="10.25" customHeight="1" x14ac:dyDescent="0.2">
      <c r="B130" s="31"/>
      <c r="L130" s="31"/>
    </row>
    <row r="131" spans="2:65" s="10" customFormat="1" ht="29.25" customHeight="1" x14ac:dyDescent="0.2">
      <c r="B131" s="124"/>
      <c r="C131" s="125" t="s">
        <v>146</v>
      </c>
      <c r="D131" s="126" t="s">
        <v>61</v>
      </c>
      <c r="E131" s="126" t="s">
        <v>57</v>
      </c>
      <c r="F131" s="126" t="s">
        <v>58</v>
      </c>
      <c r="G131" s="126" t="s">
        <v>147</v>
      </c>
      <c r="H131" s="126" t="s">
        <v>148</v>
      </c>
      <c r="I131" s="126" t="s">
        <v>149</v>
      </c>
      <c r="J131" s="127" t="s">
        <v>125</v>
      </c>
      <c r="K131" s="128" t="s">
        <v>150</v>
      </c>
      <c r="L131" s="124"/>
      <c r="M131" s="61" t="s">
        <v>1</v>
      </c>
      <c r="N131" s="62" t="s">
        <v>40</v>
      </c>
      <c r="O131" s="62" t="s">
        <v>151</v>
      </c>
      <c r="P131" s="62" t="s">
        <v>152</v>
      </c>
      <c r="Q131" s="62" t="s">
        <v>153</v>
      </c>
      <c r="R131" s="62" t="s">
        <v>154</v>
      </c>
      <c r="S131" s="62" t="s">
        <v>155</v>
      </c>
      <c r="T131" s="63" t="s">
        <v>156</v>
      </c>
    </row>
    <row r="132" spans="2:65" s="1" customFormat="1" ht="22.75" customHeight="1" x14ac:dyDescent="0.35">
      <c r="B132" s="31"/>
      <c r="C132" s="66" t="s">
        <v>126</v>
      </c>
      <c r="J132" s="129">
        <f>BK132</f>
        <v>0</v>
      </c>
      <c r="L132" s="31"/>
      <c r="M132" s="64"/>
      <c r="N132" s="55"/>
      <c r="O132" s="55"/>
      <c r="P132" s="130">
        <f>P133+P208+P247+P249</f>
        <v>0</v>
      </c>
      <c r="Q132" s="55"/>
      <c r="R132" s="130">
        <f>R133+R208+R247+R249</f>
        <v>119.81084959136601</v>
      </c>
      <c r="S132" s="55"/>
      <c r="T132" s="131">
        <f>T133+T208+T247+T249</f>
        <v>10.62485</v>
      </c>
      <c r="AT132" s="16" t="s">
        <v>75</v>
      </c>
      <c r="AU132" s="16" t="s">
        <v>127</v>
      </c>
      <c r="BK132" s="132">
        <f>BK133+BK208+BK247+BK249</f>
        <v>0</v>
      </c>
    </row>
    <row r="133" spans="2:65" s="11" customFormat="1" ht="26" customHeight="1" x14ac:dyDescent="0.35">
      <c r="B133" s="133"/>
      <c r="D133" s="134" t="s">
        <v>75</v>
      </c>
      <c r="E133" s="135" t="s">
        <v>157</v>
      </c>
      <c r="F133" s="135" t="s">
        <v>158</v>
      </c>
      <c r="I133" s="136"/>
      <c r="J133" s="123">
        <f>BK133</f>
        <v>0</v>
      </c>
      <c r="L133" s="133"/>
      <c r="M133" s="137"/>
      <c r="P133" s="138">
        <f>P134+P166+P169+P177+P206</f>
        <v>0</v>
      </c>
      <c r="R133" s="138">
        <f>R134+R166+R169+R177+R206</f>
        <v>110.39463407721101</v>
      </c>
      <c r="T133" s="139">
        <f>T134+T166+T169+T177+T206</f>
        <v>10.62485</v>
      </c>
      <c r="AR133" s="134" t="s">
        <v>83</v>
      </c>
      <c r="AT133" s="140" t="s">
        <v>75</v>
      </c>
      <c r="AU133" s="140" t="s">
        <v>76</v>
      </c>
      <c r="AY133" s="134" t="s">
        <v>159</v>
      </c>
      <c r="BK133" s="141">
        <f>BK134+BK166+BK169+BK177+BK206</f>
        <v>0</v>
      </c>
    </row>
    <row r="134" spans="2:65" s="11" customFormat="1" ht="22.75" customHeight="1" x14ac:dyDescent="0.25">
      <c r="B134" s="133"/>
      <c r="D134" s="134" t="s">
        <v>75</v>
      </c>
      <c r="E134" s="142" t="s">
        <v>89</v>
      </c>
      <c r="F134" s="142" t="s">
        <v>227</v>
      </c>
      <c r="I134" s="136"/>
      <c r="J134" s="143">
        <f>BK134</f>
        <v>0</v>
      </c>
      <c r="L134" s="133"/>
      <c r="M134" s="137"/>
      <c r="P134" s="138">
        <f>SUM(P135:P165)</f>
        <v>0</v>
      </c>
      <c r="R134" s="138">
        <f>SUM(R135:R165)</f>
        <v>102.181855630971</v>
      </c>
      <c r="T134" s="139">
        <f>SUM(T135:T165)</f>
        <v>0</v>
      </c>
      <c r="AR134" s="134" t="s">
        <v>83</v>
      </c>
      <c r="AT134" s="140" t="s">
        <v>75</v>
      </c>
      <c r="AU134" s="140" t="s">
        <v>83</v>
      </c>
      <c r="AY134" s="134" t="s">
        <v>159</v>
      </c>
      <c r="BK134" s="141">
        <f>SUM(BK135:BK165)</f>
        <v>0</v>
      </c>
    </row>
    <row r="135" spans="2:65" s="1" customFormat="1" ht="24.25" customHeight="1" x14ac:dyDescent="0.2">
      <c r="B135" s="144"/>
      <c r="C135" s="145" t="s">
        <v>83</v>
      </c>
      <c r="D135" s="145" t="s">
        <v>161</v>
      </c>
      <c r="E135" s="146" t="s">
        <v>235</v>
      </c>
      <c r="F135" s="147" t="s">
        <v>236</v>
      </c>
      <c r="G135" s="148" t="s">
        <v>176</v>
      </c>
      <c r="H135" s="149">
        <v>12.55</v>
      </c>
      <c r="I135" s="150"/>
      <c r="J135" s="151">
        <f>ROUND(I135*H135,2)</f>
        <v>0</v>
      </c>
      <c r="K135" s="152"/>
      <c r="L135" s="31"/>
      <c r="M135" s="153" t="s">
        <v>1</v>
      </c>
      <c r="N135" s="154" t="s">
        <v>42</v>
      </c>
      <c r="P135" s="155">
        <f>O135*H135</f>
        <v>0</v>
      </c>
      <c r="Q135" s="155">
        <v>2.0699999999999998</v>
      </c>
      <c r="R135" s="155">
        <f>Q135*H135</f>
        <v>25.9785</v>
      </c>
      <c r="S135" s="155">
        <v>0</v>
      </c>
      <c r="T135" s="156">
        <f>S135*H135</f>
        <v>0</v>
      </c>
      <c r="AR135" s="157" t="s">
        <v>165</v>
      </c>
      <c r="AT135" s="157" t="s">
        <v>161</v>
      </c>
      <c r="AU135" s="157" t="s">
        <v>89</v>
      </c>
      <c r="AY135" s="16" t="s">
        <v>159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6" t="s">
        <v>89</v>
      </c>
      <c r="BK135" s="158">
        <f>ROUND(I135*H135,2)</f>
        <v>0</v>
      </c>
      <c r="BL135" s="16" t="s">
        <v>165</v>
      </c>
      <c r="BM135" s="157" t="s">
        <v>1294</v>
      </c>
    </row>
    <row r="136" spans="2:65" s="12" customFormat="1" x14ac:dyDescent="0.2">
      <c r="B136" s="159"/>
      <c r="D136" s="160" t="s">
        <v>167</v>
      </c>
      <c r="E136" s="161" t="s">
        <v>1</v>
      </c>
      <c r="F136" s="162" t="s">
        <v>1295</v>
      </c>
      <c r="H136" s="161" t="s">
        <v>1</v>
      </c>
      <c r="I136" s="163"/>
      <c r="L136" s="159"/>
      <c r="M136" s="164"/>
      <c r="T136" s="165"/>
      <c r="AT136" s="161" t="s">
        <v>167</v>
      </c>
      <c r="AU136" s="161" t="s">
        <v>89</v>
      </c>
      <c r="AV136" s="12" t="s">
        <v>83</v>
      </c>
      <c r="AW136" s="12" t="s">
        <v>31</v>
      </c>
      <c r="AX136" s="12" t="s">
        <v>76</v>
      </c>
      <c r="AY136" s="161" t="s">
        <v>159</v>
      </c>
    </row>
    <row r="137" spans="2:65" s="13" customFormat="1" x14ac:dyDescent="0.2">
      <c r="B137" s="166"/>
      <c r="D137" s="160" t="s">
        <v>167</v>
      </c>
      <c r="E137" s="167" t="s">
        <v>1</v>
      </c>
      <c r="F137" s="168" t="s">
        <v>1296</v>
      </c>
      <c r="H137" s="169">
        <v>12.55</v>
      </c>
      <c r="I137" s="170"/>
      <c r="L137" s="166"/>
      <c r="M137" s="171"/>
      <c r="T137" s="172"/>
      <c r="AT137" s="167" t="s">
        <v>167</v>
      </c>
      <c r="AU137" s="167" t="s">
        <v>89</v>
      </c>
      <c r="AV137" s="13" t="s">
        <v>89</v>
      </c>
      <c r="AW137" s="13" t="s">
        <v>31</v>
      </c>
      <c r="AX137" s="13" t="s">
        <v>76</v>
      </c>
      <c r="AY137" s="167" t="s">
        <v>159</v>
      </c>
    </row>
    <row r="138" spans="2:65" s="14" customFormat="1" x14ac:dyDescent="0.2">
      <c r="B138" s="173"/>
      <c r="D138" s="160" t="s">
        <v>167</v>
      </c>
      <c r="E138" s="174" t="s">
        <v>1</v>
      </c>
      <c r="F138" s="175" t="s">
        <v>186</v>
      </c>
      <c r="H138" s="176">
        <v>12.55</v>
      </c>
      <c r="I138" s="177"/>
      <c r="L138" s="173"/>
      <c r="M138" s="178"/>
      <c r="T138" s="179"/>
      <c r="AT138" s="174" t="s">
        <v>167</v>
      </c>
      <c r="AU138" s="174" t="s">
        <v>89</v>
      </c>
      <c r="AV138" s="14" t="s">
        <v>165</v>
      </c>
      <c r="AW138" s="14" t="s">
        <v>31</v>
      </c>
      <c r="AX138" s="14" t="s">
        <v>83</v>
      </c>
      <c r="AY138" s="174" t="s">
        <v>159</v>
      </c>
    </row>
    <row r="139" spans="2:65" s="1" customFormat="1" ht="16.5" customHeight="1" x14ac:dyDescent="0.2">
      <c r="B139" s="144"/>
      <c r="C139" s="145" t="s">
        <v>89</v>
      </c>
      <c r="D139" s="145" t="s">
        <v>161</v>
      </c>
      <c r="E139" s="146" t="s">
        <v>244</v>
      </c>
      <c r="F139" s="147" t="s">
        <v>245</v>
      </c>
      <c r="G139" s="148" t="s">
        <v>176</v>
      </c>
      <c r="H139" s="149">
        <v>17.655000000000001</v>
      </c>
      <c r="I139" s="150"/>
      <c r="J139" s="151">
        <f>ROUND(I139*H139,2)</f>
        <v>0</v>
      </c>
      <c r="K139" s="152"/>
      <c r="L139" s="31"/>
      <c r="M139" s="153" t="s">
        <v>1</v>
      </c>
      <c r="N139" s="154" t="s">
        <v>42</v>
      </c>
      <c r="P139" s="155">
        <f>O139*H139</f>
        <v>0</v>
      </c>
      <c r="Q139" s="155">
        <v>2.1940757039999998</v>
      </c>
      <c r="R139" s="155">
        <f>Q139*H139</f>
        <v>38.736406554120002</v>
      </c>
      <c r="S139" s="155">
        <v>0</v>
      </c>
      <c r="T139" s="156">
        <f>S139*H139</f>
        <v>0</v>
      </c>
      <c r="AR139" s="157" t="s">
        <v>165</v>
      </c>
      <c r="AT139" s="157" t="s">
        <v>161</v>
      </c>
      <c r="AU139" s="157" t="s">
        <v>89</v>
      </c>
      <c r="AY139" s="16" t="s">
        <v>159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6" t="s">
        <v>89</v>
      </c>
      <c r="BK139" s="158">
        <f>ROUND(I139*H139,2)</f>
        <v>0</v>
      </c>
      <c r="BL139" s="16" t="s">
        <v>165</v>
      </c>
      <c r="BM139" s="157" t="s">
        <v>1297</v>
      </c>
    </row>
    <row r="140" spans="2:65" s="12" customFormat="1" x14ac:dyDescent="0.2">
      <c r="B140" s="159"/>
      <c r="D140" s="160" t="s">
        <v>167</v>
      </c>
      <c r="E140" s="161" t="s">
        <v>1</v>
      </c>
      <c r="F140" s="162" t="s">
        <v>247</v>
      </c>
      <c r="H140" s="161" t="s">
        <v>1</v>
      </c>
      <c r="I140" s="163"/>
      <c r="L140" s="159"/>
      <c r="M140" s="164"/>
      <c r="T140" s="165"/>
      <c r="AT140" s="161" t="s">
        <v>167</v>
      </c>
      <c r="AU140" s="161" t="s">
        <v>89</v>
      </c>
      <c r="AV140" s="12" t="s">
        <v>83</v>
      </c>
      <c r="AW140" s="12" t="s">
        <v>31</v>
      </c>
      <c r="AX140" s="12" t="s">
        <v>76</v>
      </c>
      <c r="AY140" s="161" t="s">
        <v>159</v>
      </c>
    </row>
    <row r="141" spans="2:65" s="12" customFormat="1" x14ac:dyDescent="0.2">
      <c r="B141" s="159"/>
      <c r="D141" s="160" t="s">
        <v>167</v>
      </c>
      <c r="E141" s="161" t="s">
        <v>1</v>
      </c>
      <c r="F141" s="162" t="s">
        <v>1298</v>
      </c>
      <c r="H141" s="161" t="s">
        <v>1</v>
      </c>
      <c r="I141" s="163"/>
      <c r="L141" s="159"/>
      <c r="M141" s="164"/>
      <c r="T141" s="165"/>
      <c r="AT141" s="161" t="s">
        <v>167</v>
      </c>
      <c r="AU141" s="161" t="s">
        <v>89</v>
      </c>
      <c r="AV141" s="12" t="s">
        <v>83</v>
      </c>
      <c r="AW141" s="12" t="s">
        <v>31</v>
      </c>
      <c r="AX141" s="12" t="s">
        <v>76</v>
      </c>
      <c r="AY141" s="161" t="s">
        <v>159</v>
      </c>
    </row>
    <row r="142" spans="2:65" s="13" customFormat="1" x14ac:dyDescent="0.2">
      <c r="B142" s="166"/>
      <c r="D142" s="160" t="s">
        <v>167</v>
      </c>
      <c r="E142" s="167" t="s">
        <v>1</v>
      </c>
      <c r="F142" s="168" t="s">
        <v>1299</v>
      </c>
      <c r="H142" s="169">
        <v>17.655000000000001</v>
      </c>
      <c r="I142" s="170"/>
      <c r="L142" s="166"/>
      <c r="M142" s="171"/>
      <c r="T142" s="172"/>
      <c r="AT142" s="167" t="s">
        <v>167</v>
      </c>
      <c r="AU142" s="167" t="s">
        <v>89</v>
      </c>
      <c r="AV142" s="13" t="s">
        <v>89</v>
      </c>
      <c r="AW142" s="13" t="s">
        <v>31</v>
      </c>
      <c r="AX142" s="13" t="s">
        <v>76</v>
      </c>
      <c r="AY142" s="167" t="s">
        <v>159</v>
      </c>
    </row>
    <row r="143" spans="2:65" s="14" customFormat="1" x14ac:dyDescent="0.2">
      <c r="B143" s="173"/>
      <c r="D143" s="160" t="s">
        <v>167</v>
      </c>
      <c r="E143" s="174" t="s">
        <v>1</v>
      </c>
      <c r="F143" s="175" t="s">
        <v>186</v>
      </c>
      <c r="H143" s="176">
        <v>17.655000000000001</v>
      </c>
      <c r="I143" s="177"/>
      <c r="L143" s="173"/>
      <c r="M143" s="178"/>
      <c r="T143" s="179"/>
      <c r="AT143" s="174" t="s">
        <v>167</v>
      </c>
      <c r="AU143" s="174" t="s">
        <v>89</v>
      </c>
      <c r="AV143" s="14" t="s">
        <v>165</v>
      </c>
      <c r="AW143" s="14" t="s">
        <v>31</v>
      </c>
      <c r="AX143" s="14" t="s">
        <v>83</v>
      </c>
      <c r="AY143" s="174" t="s">
        <v>159</v>
      </c>
    </row>
    <row r="144" spans="2:65" s="1" customFormat="1" ht="24.25" customHeight="1" x14ac:dyDescent="0.2">
      <c r="B144" s="144"/>
      <c r="C144" s="145" t="s">
        <v>173</v>
      </c>
      <c r="D144" s="145" t="s">
        <v>161</v>
      </c>
      <c r="E144" s="146" t="s">
        <v>1300</v>
      </c>
      <c r="F144" s="147" t="s">
        <v>1301</v>
      </c>
      <c r="G144" s="148" t="s">
        <v>176</v>
      </c>
      <c r="H144" s="149">
        <v>6.42</v>
      </c>
      <c r="I144" s="150"/>
      <c r="J144" s="151">
        <f>ROUND(I144*H144,2)</f>
        <v>0</v>
      </c>
      <c r="K144" s="152"/>
      <c r="L144" s="31"/>
      <c r="M144" s="153" t="s">
        <v>1</v>
      </c>
      <c r="N144" s="154" t="s">
        <v>42</v>
      </c>
      <c r="P144" s="155">
        <f>O144*H144</f>
        <v>0</v>
      </c>
      <c r="Q144" s="155">
        <v>2.3453392040000001</v>
      </c>
      <c r="R144" s="155">
        <f>Q144*H144</f>
        <v>15.05707768968</v>
      </c>
      <c r="S144" s="155">
        <v>0</v>
      </c>
      <c r="T144" s="156">
        <f>S144*H144</f>
        <v>0</v>
      </c>
      <c r="AR144" s="157" t="s">
        <v>165</v>
      </c>
      <c r="AT144" s="157" t="s">
        <v>161</v>
      </c>
      <c r="AU144" s="157" t="s">
        <v>89</v>
      </c>
      <c r="AY144" s="16" t="s">
        <v>159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6" t="s">
        <v>89</v>
      </c>
      <c r="BK144" s="158">
        <f>ROUND(I144*H144,2)</f>
        <v>0</v>
      </c>
      <c r="BL144" s="16" t="s">
        <v>165</v>
      </c>
      <c r="BM144" s="157" t="s">
        <v>1302</v>
      </c>
    </row>
    <row r="145" spans="2:65" s="12" customFormat="1" x14ac:dyDescent="0.2">
      <c r="B145" s="159"/>
      <c r="D145" s="160" t="s">
        <v>167</v>
      </c>
      <c r="E145" s="161" t="s">
        <v>1</v>
      </c>
      <c r="F145" s="162" t="s">
        <v>247</v>
      </c>
      <c r="H145" s="161" t="s">
        <v>1</v>
      </c>
      <c r="I145" s="163"/>
      <c r="L145" s="159"/>
      <c r="M145" s="164"/>
      <c r="T145" s="165"/>
      <c r="AT145" s="161" t="s">
        <v>167</v>
      </c>
      <c r="AU145" s="161" t="s">
        <v>89</v>
      </c>
      <c r="AV145" s="12" t="s">
        <v>83</v>
      </c>
      <c r="AW145" s="12" t="s">
        <v>31</v>
      </c>
      <c r="AX145" s="12" t="s">
        <v>76</v>
      </c>
      <c r="AY145" s="161" t="s">
        <v>159</v>
      </c>
    </row>
    <row r="146" spans="2:65" s="12" customFormat="1" x14ac:dyDescent="0.2">
      <c r="B146" s="159"/>
      <c r="D146" s="160" t="s">
        <v>167</v>
      </c>
      <c r="E146" s="161" t="s">
        <v>1</v>
      </c>
      <c r="F146" s="162" t="s">
        <v>1298</v>
      </c>
      <c r="H146" s="161" t="s">
        <v>1</v>
      </c>
      <c r="I146" s="163"/>
      <c r="L146" s="159"/>
      <c r="M146" s="164"/>
      <c r="T146" s="165"/>
      <c r="AT146" s="161" t="s">
        <v>167</v>
      </c>
      <c r="AU146" s="161" t="s">
        <v>89</v>
      </c>
      <c r="AV146" s="12" t="s">
        <v>83</v>
      </c>
      <c r="AW146" s="12" t="s">
        <v>31</v>
      </c>
      <c r="AX146" s="12" t="s">
        <v>76</v>
      </c>
      <c r="AY146" s="161" t="s">
        <v>159</v>
      </c>
    </row>
    <row r="147" spans="2:65" s="13" customFormat="1" x14ac:dyDescent="0.2">
      <c r="B147" s="166"/>
      <c r="D147" s="160" t="s">
        <v>167</v>
      </c>
      <c r="E147" s="167" t="s">
        <v>1</v>
      </c>
      <c r="F147" s="168" t="s">
        <v>1303</v>
      </c>
      <c r="H147" s="169">
        <v>6.42</v>
      </c>
      <c r="I147" s="170"/>
      <c r="L147" s="166"/>
      <c r="M147" s="171"/>
      <c r="T147" s="172"/>
      <c r="AT147" s="167" t="s">
        <v>167</v>
      </c>
      <c r="AU147" s="167" t="s">
        <v>89</v>
      </c>
      <c r="AV147" s="13" t="s">
        <v>89</v>
      </c>
      <c r="AW147" s="13" t="s">
        <v>31</v>
      </c>
      <c r="AX147" s="13" t="s">
        <v>83</v>
      </c>
      <c r="AY147" s="167" t="s">
        <v>159</v>
      </c>
    </row>
    <row r="148" spans="2:65" s="1" customFormat="1" ht="24.25" customHeight="1" x14ac:dyDescent="0.2">
      <c r="B148" s="144"/>
      <c r="C148" s="145" t="s">
        <v>165</v>
      </c>
      <c r="D148" s="145" t="s">
        <v>161</v>
      </c>
      <c r="E148" s="146" t="s">
        <v>1304</v>
      </c>
      <c r="F148" s="147" t="s">
        <v>1305</v>
      </c>
      <c r="G148" s="148" t="s">
        <v>176</v>
      </c>
      <c r="H148" s="149">
        <v>7.3230000000000004</v>
      </c>
      <c r="I148" s="150"/>
      <c r="J148" s="151">
        <f>ROUND(I148*H148,2)</f>
        <v>0</v>
      </c>
      <c r="K148" s="152"/>
      <c r="L148" s="31"/>
      <c r="M148" s="153" t="s">
        <v>1</v>
      </c>
      <c r="N148" s="154" t="s">
        <v>42</v>
      </c>
      <c r="P148" s="155">
        <f>O148*H148</f>
        <v>0</v>
      </c>
      <c r="Q148" s="155">
        <v>2.3453392040000001</v>
      </c>
      <c r="R148" s="155">
        <f>Q148*H148</f>
        <v>17.174918990892003</v>
      </c>
      <c r="S148" s="155">
        <v>0</v>
      </c>
      <c r="T148" s="156">
        <f>S148*H148</f>
        <v>0</v>
      </c>
      <c r="AR148" s="157" t="s">
        <v>165</v>
      </c>
      <c r="AT148" s="157" t="s">
        <v>161</v>
      </c>
      <c r="AU148" s="157" t="s">
        <v>89</v>
      </c>
      <c r="AY148" s="16" t="s">
        <v>159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6" t="s">
        <v>89</v>
      </c>
      <c r="BK148" s="158">
        <f>ROUND(I148*H148,2)</f>
        <v>0</v>
      </c>
      <c r="BL148" s="16" t="s">
        <v>165</v>
      </c>
      <c r="BM148" s="157" t="s">
        <v>1306</v>
      </c>
    </row>
    <row r="149" spans="2:65" s="12" customFormat="1" x14ac:dyDescent="0.2">
      <c r="B149" s="159"/>
      <c r="D149" s="160" t="s">
        <v>167</v>
      </c>
      <c r="E149" s="161" t="s">
        <v>1</v>
      </c>
      <c r="F149" s="162" t="s">
        <v>247</v>
      </c>
      <c r="H149" s="161" t="s">
        <v>1</v>
      </c>
      <c r="I149" s="163"/>
      <c r="L149" s="159"/>
      <c r="M149" s="164"/>
      <c r="T149" s="165"/>
      <c r="AT149" s="161" t="s">
        <v>167</v>
      </c>
      <c r="AU149" s="161" t="s">
        <v>89</v>
      </c>
      <c r="AV149" s="12" t="s">
        <v>83</v>
      </c>
      <c r="AW149" s="12" t="s">
        <v>31</v>
      </c>
      <c r="AX149" s="12" t="s">
        <v>76</v>
      </c>
      <c r="AY149" s="161" t="s">
        <v>159</v>
      </c>
    </row>
    <row r="150" spans="2:65" s="12" customFormat="1" x14ac:dyDescent="0.2">
      <c r="B150" s="159"/>
      <c r="D150" s="160" t="s">
        <v>167</v>
      </c>
      <c r="E150" s="161" t="s">
        <v>1</v>
      </c>
      <c r="F150" s="162" t="s">
        <v>1307</v>
      </c>
      <c r="H150" s="161" t="s">
        <v>1</v>
      </c>
      <c r="I150" s="163"/>
      <c r="L150" s="159"/>
      <c r="M150" s="164"/>
      <c r="T150" s="165"/>
      <c r="AT150" s="161" t="s">
        <v>167</v>
      </c>
      <c r="AU150" s="161" t="s">
        <v>89</v>
      </c>
      <c r="AV150" s="12" t="s">
        <v>83</v>
      </c>
      <c r="AW150" s="12" t="s">
        <v>31</v>
      </c>
      <c r="AX150" s="12" t="s">
        <v>76</v>
      </c>
      <c r="AY150" s="161" t="s">
        <v>159</v>
      </c>
    </row>
    <row r="151" spans="2:65" s="13" customFormat="1" x14ac:dyDescent="0.2">
      <c r="B151" s="166"/>
      <c r="D151" s="160" t="s">
        <v>167</v>
      </c>
      <c r="E151" s="167" t="s">
        <v>1</v>
      </c>
      <c r="F151" s="168" t="s">
        <v>1308</v>
      </c>
      <c r="H151" s="169">
        <v>6.9269999999999996</v>
      </c>
      <c r="I151" s="170"/>
      <c r="L151" s="166"/>
      <c r="M151" s="171"/>
      <c r="T151" s="172"/>
      <c r="AT151" s="167" t="s">
        <v>167</v>
      </c>
      <c r="AU151" s="167" t="s">
        <v>89</v>
      </c>
      <c r="AV151" s="13" t="s">
        <v>89</v>
      </c>
      <c r="AW151" s="13" t="s">
        <v>31</v>
      </c>
      <c r="AX151" s="13" t="s">
        <v>76</v>
      </c>
      <c r="AY151" s="167" t="s">
        <v>159</v>
      </c>
    </row>
    <row r="152" spans="2:65" s="13" customFormat="1" x14ac:dyDescent="0.2">
      <c r="B152" s="166"/>
      <c r="D152" s="160" t="s">
        <v>167</v>
      </c>
      <c r="E152" s="167" t="s">
        <v>1</v>
      </c>
      <c r="F152" s="168" t="s">
        <v>1309</v>
      </c>
      <c r="H152" s="169">
        <v>0.39600000000000002</v>
      </c>
      <c r="I152" s="170"/>
      <c r="L152" s="166"/>
      <c r="M152" s="171"/>
      <c r="T152" s="172"/>
      <c r="AT152" s="167" t="s">
        <v>167</v>
      </c>
      <c r="AU152" s="167" t="s">
        <v>89</v>
      </c>
      <c r="AV152" s="13" t="s">
        <v>89</v>
      </c>
      <c r="AW152" s="13" t="s">
        <v>31</v>
      </c>
      <c r="AX152" s="13" t="s">
        <v>76</v>
      </c>
      <c r="AY152" s="167" t="s">
        <v>159</v>
      </c>
    </row>
    <row r="153" spans="2:65" s="14" customFormat="1" x14ac:dyDescent="0.2">
      <c r="B153" s="173"/>
      <c r="D153" s="160" t="s">
        <v>167</v>
      </c>
      <c r="E153" s="174" t="s">
        <v>1</v>
      </c>
      <c r="F153" s="175" t="s">
        <v>186</v>
      </c>
      <c r="H153" s="176">
        <v>7.3230000000000004</v>
      </c>
      <c r="I153" s="177"/>
      <c r="L153" s="173"/>
      <c r="M153" s="178"/>
      <c r="T153" s="179"/>
      <c r="AT153" s="174" t="s">
        <v>167</v>
      </c>
      <c r="AU153" s="174" t="s">
        <v>89</v>
      </c>
      <c r="AV153" s="14" t="s">
        <v>165</v>
      </c>
      <c r="AW153" s="14" t="s">
        <v>31</v>
      </c>
      <c r="AX153" s="14" t="s">
        <v>83</v>
      </c>
      <c r="AY153" s="174" t="s">
        <v>159</v>
      </c>
    </row>
    <row r="154" spans="2:65" s="1" customFormat="1" ht="24.25" customHeight="1" x14ac:dyDescent="0.2">
      <c r="B154" s="144"/>
      <c r="C154" s="145" t="s">
        <v>191</v>
      </c>
      <c r="D154" s="145" t="s">
        <v>161</v>
      </c>
      <c r="E154" s="146" t="s">
        <v>282</v>
      </c>
      <c r="F154" s="147" t="s">
        <v>283</v>
      </c>
      <c r="G154" s="148" t="s">
        <v>164</v>
      </c>
      <c r="H154" s="149">
        <v>63.328000000000003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3.492456E-2</v>
      </c>
      <c r="R154" s="155">
        <f>Q154*H154</f>
        <v>2.2117025356800002</v>
      </c>
      <c r="S154" s="155">
        <v>0</v>
      </c>
      <c r="T154" s="156">
        <f>S154*H154</f>
        <v>0</v>
      </c>
      <c r="AR154" s="157" t="s">
        <v>165</v>
      </c>
      <c r="AT154" s="157" t="s">
        <v>161</v>
      </c>
      <c r="AU154" s="157" t="s">
        <v>89</v>
      </c>
      <c r="AY154" s="16" t="s">
        <v>159</v>
      </c>
      <c r="BE154" s="158">
        <f>IF(N154="základná",J154,0)</f>
        <v>0</v>
      </c>
      <c r="BF154" s="158">
        <f>IF(N154="znížená",J154,0)</f>
        <v>0</v>
      </c>
      <c r="BG154" s="158">
        <f>IF(N154="zákl. prenesená",J154,0)</f>
        <v>0</v>
      </c>
      <c r="BH154" s="158">
        <f>IF(N154="zníž. prenesená",J154,0)</f>
        <v>0</v>
      </c>
      <c r="BI154" s="158">
        <f>IF(N154="nulová",J154,0)</f>
        <v>0</v>
      </c>
      <c r="BJ154" s="16" t="s">
        <v>89</v>
      </c>
      <c r="BK154" s="158">
        <f>ROUND(I154*H154,2)</f>
        <v>0</v>
      </c>
      <c r="BL154" s="16" t="s">
        <v>165</v>
      </c>
      <c r="BM154" s="157" t="s">
        <v>1310</v>
      </c>
    </row>
    <row r="155" spans="2:65" s="12" customFormat="1" x14ac:dyDescent="0.2">
      <c r="B155" s="159"/>
      <c r="D155" s="160" t="s">
        <v>167</v>
      </c>
      <c r="E155" s="161" t="s">
        <v>1</v>
      </c>
      <c r="F155" s="162" t="s">
        <v>247</v>
      </c>
      <c r="H155" s="161" t="s">
        <v>1</v>
      </c>
      <c r="I155" s="163"/>
      <c r="L155" s="159"/>
      <c r="M155" s="164"/>
      <c r="T155" s="165"/>
      <c r="AT155" s="161" t="s">
        <v>167</v>
      </c>
      <c r="AU155" s="161" t="s">
        <v>89</v>
      </c>
      <c r="AV155" s="12" t="s">
        <v>83</v>
      </c>
      <c r="AW155" s="12" t="s">
        <v>31</v>
      </c>
      <c r="AX155" s="12" t="s">
        <v>76</v>
      </c>
      <c r="AY155" s="161" t="s">
        <v>159</v>
      </c>
    </row>
    <row r="156" spans="2:65" s="12" customFormat="1" x14ac:dyDescent="0.2">
      <c r="B156" s="159"/>
      <c r="D156" s="160" t="s">
        <v>167</v>
      </c>
      <c r="E156" s="161" t="s">
        <v>1</v>
      </c>
      <c r="F156" s="162" t="s">
        <v>1307</v>
      </c>
      <c r="H156" s="161" t="s">
        <v>1</v>
      </c>
      <c r="I156" s="163"/>
      <c r="L156" s="159"/>
      <c r="M156" s="164"/>
      <c r="T156" s="165"/>
      <c r="AT156" s="161" t="s">
        <v>167</v>
      </c>
      <c r="AU156" s="161" t="s">
        <v>89</v>
      </c>
      <c r="AV156" s="12" t="s">
        <v>83</v>
      </c>
      <c r="AW156" s="12" t="s">
        <v>31</v>
      </c>
      <c r="AX156" s="12" t="s">
        <v>76</v>
      </c>
      <c r="AY156" s="161" t="s">
        <v>159</v>
      </c>
    </row>
    <row r="157" spans="2:65" s="13" customFormat="1" x14ac:dyDescent="0.2">
      <c r="B157" s="166"/>
      <c r="D157" s="160" t="s">
        <v>167</v>
      </c>
      <c r="E157" s="167" t="s">
        <v>1</v>
      </c>
      <c r="F157" s="168" t="s">
        <v>1311</v>
      </c>
      <c r="H157" s="169">
        <v>55.411999999999999</v>
      </c>
      <c r="I157" s="170"/>
      <c r="L157" s="166"/>
      <c r="M157" s="171"/>
      <c r="T157" s="172"/>
      <c r="AT157" s="167" t="s">
        <v>167</v>
      </c>
      <c r="AU157" s="167" t="s">
        <v>89</v>
      </c>
      <c r="AV157" s="13" t="s">
        <v>89</v>
      </c>
      <c r="AW157" s="13" t="s">
        <v>31</v>
      </c>
      <c r="AX157" s="13" t="s">
        <v>76</v>
      </c>
      <c r="AY157" s="167" t="s">
        <v>159</v>
      </c>
    </row>
    <row r="158" spans="2:65" s="13" customFormat="1" x14ac:dyDescent="0.2">
      <c r="B158" s="166"/>
      <c r="D158" s="160" t="s">
        <v>167</v>
      </c>
      <c r="E158" s="167" t="s">
        <v>1</v>
      </c>
      <c r="F158" s="168" t="s">
        <v>1312</v>
      </c>
      <c r="H158" s="169">
        <v>7.9160000000000004</v>
      </c>
      <c r="I158" s="170"/>
      <c r="L158" s="166"/>
      <c r="M158" s="171"/>
      <c r="T158" s="172"/>
      <c r="AT158" s="167" t="s">
        <v>167</v>
      </c>
      <c r="AU158" s="167" t="s">
        <v>89</v>
      </c>
      <c r="AV158" s="13" t="s">
        <v>89</v>
      </c>
      <c r="AW158" s="13" t="s">
        <v>31</v>
      </c>
      <c r="AX158" s="13" t="s">
        <v>76</v>
      </c>
      <c r="AY158" s="167" t="s">
        <v>159</v>
      </c>
    </row>
    <row r="159" spans="2:65" s="14" customFormat="1" x14ac:dyDescent="0.2">
      <c r="B159" s="173"/>
      <c r="D159" s="160" t="s">
        <v>167</v>
      </c>
      <c r="E159" s="174" t="s">
        <v>1</v>
      </c>
      <c r="F159" s="175" t="s">
        <v>186</v>
      </c>
      <c r="H159" s="176">
        <v>63.328000000000003</v>
      </c>
      <c r="I159" s="177"/>
      <c r="L159" s="173"/>
      <c r="M159" s="178"/>
      <c r="T159" s="179"/>
      <c r="AT159" s="174" t="s">
        <v>167</v>
      </c>
      <c r="AU159" s="174" t="s">
        <v>89</v>
      </c>
      <c r="AV159" s="14" t="s">
        <v>165</v>
      </c>
      <c r="AW159" s="14" t="s">
        <v>31</v>
      </c>
      <c r="AX159" s="14" t="s">
        <v>83</v>
      </c>
      <c r="AY159" s="174" t="s">
        <v>159</v>
      </c>
    </row>
    <row r="160" spans="2:65" s="1" customFormat="1" ht="24.25" customHeight="1" x14ac:dyDescent="0.2">
      <c r="B160" s="144"/>
      <c r="C160" s="145" t="s">
        <v>197</v>
      </c>
      <c r="D160" s="145" t="s">
        <v>161</v>
      </c>
      <c r="E160" s="146" t="s">
        <v>289</v>
      </c>
      <c r="F160" s="147" t="s">
        <v>290</v>
      </c>
      <c r="G160" s="148" t="s">
        <v>164</v>
      </c>
      <c r="H160" s="149">
        <v>63.328000000000003</v>
      </c>
      <c r="I160" s="150"/>
      <c r="J160" s="151">
        <f>ROUND(I160*H160,2)</f>
        <v>0</v>
      </c>
      <c r="K160" s="152"/>
      <c r="L160" s="31"/>
      <c r="M160" s="153" t="s">
        <v>1</v>
      </c>
      <c r="N160" s="154" t="s">
        <v>42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165</v>
      </c>
      <c r="AT160" s="157" t="s">
        <v>161</v>
      </c>
      <c r="AU160" s="157" t="s">
        <v>89</v>
      </c>
      <c r="AY160" s="16" t="s">
        <v>159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6" t="s">
        <v>89</v>
      </c>
      <c r="BK160" s="158">
        <f>ROUND(I160*H160,2)</f>
        <v>0</v>
      </c>
      <c r="BL160" s="16" t="s">
        <v>165</v>
      </c>
      <c r="BM160" s="157" t="s">
        <v>1313</v>
      </c>
    </row>
    <row r="161" spans="2:65" s="1" customFormat="1" ht="24.25" customHeight="1" x14ac:dyDescent="0.2">
      <c r="B161" s="144"/>
      <c r="C161" s="145" t="s">
        <v>202</v>
      </c>
      <c r="D161" s="145" t="s">
        <v>161</v>
      </c>
      <c r="E161" s="146" t="s">
        <v>293</v>
      </c>
      <c r="F161" s="147" t="s">
        <v>294</v>
      </c>
      <c r="G161" s="148" t="s">
        <v>215</v>
      </c>
      <c r="H161" s="149">
        <v>2.9670000000000001</v>
      </c>
      <c r="I161" s="150"/>
      <c r="J161" s="151">
        <f>ROUND(I161*H161,2)</f>
        <v>0</v>
      </c>
      <c r="K161" s="152"/>
      <c r="L161" s="31"/>
      <c r="M161" s="153" t="s">
        <v>1</v>
      </c>
      <c r="N161" s="154" t="s">
        <v>42</v>
      </c>
      <c r="P161" s="155">
        <f>O161*H161</f>
        <v>0</v>
      </c>
      <c r="Q161" s="155">
        <v>1.0189584970000001</v>
      </c>
      <c r="R161" s="155">
        <f>Q161*H161</f>
        <v>3.0232498605990004</v>
      </c>
      <c r="S161" s="155">
        <v>0</v>
      </c>
      <c r="T161" s="156">
        <f>S161*H161</f>
        <v>0</v>
      </c>
      <c r="AR161" s="157" t="s">
        <v>165</v>
      </c>
      <c r="AT161" s="157" t="s">
        <v>161</v>
      </c>
      <c r="AU161" s="157" t="s">
        <v>89</v>
      </c>
      <c r="AY161" s="16" t="s">
        <v>159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6" t="s">
        <v>89</v>
      </c>
      <c r="BK161" s="158">
        <f>ROUND(I161*H161,2)</f>
        <v>0</v>
      </c>
      <c r="BL161" s="16" t="s">
        <v>165</v>
      </c>
      <c r="BM161" s="157" t="s">
        <v>1314</v>
      </c>
    </row>
    <row r="162" spans="2:65" s="12" customFormat="1" x14ac:dyDescent="0.2">
      <c r="B162" s="159"/>
      <c r="D162" s="160" t="s">
        <v>167</v>
      </c>
      <c r="E162" s="161" t="s">
        <v>1</v>
      </c>
      <c r="F162" s="162" t="s">
        <v>268</v>
      </c>
      <c r="H162" s="161" t="s">
        <v>1</v>
      </c>
      <c r="I162" s="163"/>
      <c r="L162" s="159"/>
      <c r="M162" s="164"/>
      <c r="T162" s="165"/>
      <c r="AT162" s="161" t="s">
        <v>167</v>
      </c>
      <c r="AU162" s="161" t="s">
        <v>89</v>
      </c>
      <c r="AV162" s="12" t="s">
        <v>83</v>
      </c>
      <c r="AW162" s="12" t="s">
        <v>31</v>
      </c>
      <c r="AX162" s="12" t="s">
        <v>76</v>
      </c>
      <c r="AY162" s="161" t="s">
        <v>159</v>
      </c>
    </row>
    <row r="163" spans="2:65" s="12" customFormat="1" x14ac:dyDescent="0.2">
      <c r="B163" s="159"/>
      <c r="D163" s="160" t="s">
        <v>167</v>
      </c>
      <c r="E163" s="161" t="s">
        <v>1</v>
      </c>
      <c r="F163" s="162" t="s">
        <v>1315</v>
      </c>
      <c r="H163" s="161" t="s">
        <v>1</v>
      </c>
      <c r="I163" s="163"/>
      <c r="L163" s="159"/>
      <c r="M163" s="164"/>
      <c r="T163" s="165"/>
      <c r="AT163" s="161" t="s">
        <v>167</v>
      </c>
      <c r="AU163" s="161" t="s">
        <v>89</v>
      </c>
      <c r="AV163" s="12" t="s">
        <v>83</v>
      </c>
      <c r="AW163" s="12" t="s">
        <v>31</v>
      </c>
      <c r="AX163" s="12" t="s">
        <v>76</v>
      </c>
      <c r="AY163" s="161" t="s">
        <v>159</v>
      </c>
    </row>
    <row r="164" spans="2:65" s="13" customFormat="1" x14ac:dyDescent="0.2">
      <c r="B164" s="166"/>
      <c r="D164" s="160" t="s">
        <v>167</v>
      </c>
      <c r="E164" s="167" t="s">
        <v>1</v>
      </c>
      <c r="F164" s="168" t="s">
        <v>1316</v>
      </c>
      <c r="H164" s="169">
        <v>2.9670000000000001</v>
      </c>
      <c r="I164" s="170"/>
      <c r="L164" s="166"/>
      <c r="M164" s="171"/>
      <c r="T164" s="172"/>
      <c r="AT164" s="167" t="s">
        <v>167</v>
      </c>
      <c r="AU164" s="167" t="s">
        <v>89</v>
      </c>
      <c r="AV164" s="13" t="s">
        <v>89</v>
      </c>
      <c r="AW164" s="13" t="s">
        <v>31</v>
      </c>
      <c r="AX164" s="13" t="s">
        <v>76</v>
      </c>
      <c r="AY164" s="167" t="s">
        <v>159</v>
      </c>
    </row>
    <row r="165" spans="2:65" s="14" customFormat="1" x14ac:dyDescent="0.2">
      <c r="B165" s="173"/>
      <c r="D165" s="160" t="s">
        <v>167</v>
      </c>
      <c r="E165" s="174" t="s">
        <v>1</v>
      </c>
      <c r="F165" s="175" t="s">
        <v>186</v>
      </c>
      <c r="H165" s="176">
        <v>2.9670000000000001</v>
      </c>
      <c r="I165" s="177"/>
      <c r="L165" s="173"/>
      <c r="M165" s="178"/>
      <c r="T165" s="179"/>
      <c r="AT165" s="174" t="s">
        <v>167</v>
      </c>
      <c r="AU165" s="174" t="s">
        <v>89</v>
      </c>
      <c r="AV165" s="14" t="s">
        <v>165</v>
      </c>
      <c r="AW165" s="14" t="s">
        <v>31</v>
      </c>
      <c r="AX165" s="14" t="s">
        <v>83</v>
      </c>
      <c r="AY165" s="174" t="s">
        <v>159</v>
      </c>
    </row>
    <row r="166" spans="2:65" s="11" customFormat="1" ht="22.75" customHeight="1" x14ac:dyDescent="0.25">
      <c r="B166" s="133"/>
      <c r="D166" s="134" t="s">
        <v>75</v>
      </c>
      <c r="E166" s="142" t="s">
        <v>173</v>
      </c>
      <c r="F166" s="142" t="s">
        <v>297</v>
      </c>
      <c r="I166" s="136"/>
      <c r="J166" s="143">
        <f>BK166</f>
        <v>0</v>
      </c>
      <c r="L166" s="133"/>
      <c r="M166" s="137"/>
      <c r="P166" s="138">
        <f>SUM(P167:P168)</f>
        <v>0</v>
      </c>
      <c r="R166" s="138">
        <f>SUM(R167:R168)</f>
        <v>4.0000000000000001E-3</v>
      </c>
      <c r="T166" s="139">
        <f>SUM(T167:T168)</f>
        <v>0</v>
      </c>
      <c r="AR166" s="134" t="s">
        <v>83</v>
      </c>
      <c r="AT166" s="140" t="s">
        <v>75</v>
      </c>
      <c r="AU166" s="140" t="s">
        <v>83</v>
      </c>
      <c r="AY166" s="134" t="s">
        <v>159</v>
      </c>
      <c r="BK166" s="141">
        <f>SUM(BK167:BK168)</f>
        <v>0</v>
      </c>
    </row>
    <row r="167" spans="2:65" s="1" customFormat="1" ht="16.5" customHeight="1" x14ac:dyDescent="0.2">
      <c r="B167" s="144"/>
      <c r="C167" s="145" t="s">
        <v>207</v>
      </c>
      <c r="D167" s="145" t="s">
        <v>161</v>
      </c>
      <c r="E167" s="146" t="s">
        <v>1317</v>
      </c>
      <c r="F167" s="147" t="s">
        <v>1318</v>
      </c>
      <c r="G167" s="148" t="s">
        <v>387</v>
      </c>
      <c r="H167" s="149">
        <v>10</v>
      </c>
      <c r="I167" s="150"/>
      <c r="J167" s="151">
        <f>ROUND(I167*H167,2)</f>
        <v>0</v>
      </c>
      <c r="K167" s="152"/>
      <c r="L167" s="31"/>
      <c r="M167" s="153" t="s">
        <v>1</v>
      </c>
      <c r="N167" s="154" t="s">
        <v>42</v>
      </c>
      <c r="P167" s="155">
        <f>O167*H167</f>
        <v>0</v>
      </c>
      <c r="Q167" s="155">
        <v>4.0000000000000002E-4</v>
      </c>
      <c r="R167" s="155">
        <f>Q167*H167</f>
        <v>4.0000000000000001E-3</v>
      </c>
      <c r="S167" s="155">
        <v>0</v>
      </c>
      <c r="T167" s="156">
        <f>S167*H167</f>
        <v>0</v>
      </c>
      <c r="AR167" s="157" t="s">
        <v>165</v>
      </c>
      <c r="AT167" s="157" t="s">
        <v>161</v>
      </c>
      <c r="AU167" s="157" t="s">
        <v>89</v>
      </c>
      <c r="AY167" s="16" t="s">
        <v>159</v>
      </c>
      <c r="BE167" s="158">
        <f>IF(N167="základná",J167,0)</f>
        <v>0</v>
      </c>
      <c r="BF167" s="158">
        <f>IF(N167="znížená",J167,0)</f>
        <v>0</v>
      </c>
      <c r="BG167" s="158">
        <f>IF(N167="zákl. prenesená",J167,0)</f>
        <v>0</v>
      </c>
      <c r="BH167" s="158">
        <f>IF(N167="zníž. prenesená",J167,0)</f>
        <v>0</v>
      </c>
      <c r="BI167" s="158">
        <f>IF(N167="nulová",J167,0)</f>
        <v>0</v>
      </c>
      <c r="BJ167" s="16" t="s">
        <v>89</v>
      </c>
      <c r="BK167" s="158">
        <f>ROUND(I167*H167,2)</f>
        <v>0</v>
      </c>
      <c r="BL167" s="16" t="s">
        <v>165</v>
      </c>
      <c r="BM167" s="157" t="s">
        <v>1319</v>
      </c>
    </row>
    <row r="168" spans="2:65" s="13" customFormat="1" x14ac:dyDescent="0.2">
      <c r="B168" s="166"/>
      <c r="D168" s="160" t="s">
        <v>167</v>
      </c>
      <c r="E168" s="167" t="s">
        <v>1</v>
      </c>
      <c r="F168" s="168" t="s">
        <v>1320</v>
      </c>
      <c r="H168" s="169">
        <v>10</v>
      </c>
      <c r="I168" s="170"/>
      <c r="L168" s="166"/>
      <c r="M168" s="171"/>
      <c r="T168" s="172"/>
      <c r="AT168" s="167" t="s">
        <v>167</v>
      </c>
      <c r="AU168" s="167" t="s">
        <v>89</v>
      </c>
      <c r="AV168" s="13" t="s">
        <v>89</v>
      </c>
      <c r="AW168" s="13" t="s">
        <v>31</v>
      </c>
      <c r="AX168" s="13" t="s">
        <v>83</v>
      </c>
      <c r="AY168" s="167" t="s">
        <v>159</v>
      </c>
    </row>
    <row r="169" spans="2:65" s="11" customFormat="1" ht="22.75" customHeight="1" x14ac:dyDescent="0.25">
      <c r="B169" s="133"/>
      <c r="D169" s="134" t="s">
        <v>75</v>
      </c>
      <c r="E169" s="142" t="s">
        <v>197</v>
      </c>
      <c r="F169" s="142" t="s">
        <v>1321</v>
      </c>
      <c r="I169" s="136"/>
      <c r="J169" s="143">
        <f>BK169</f>
        <v>0</v>
      </c>
      <c r="L169" s="133"/>
      <c r="M169" s="137"/>
      <c r="P169" s="138">
        <f>SUM(P170:P176)</f>
        <v>0</v>
      </c>
      <c r="R169" s="138">
        <f>SUM(R170:R176)</f>
        <v>2.7392085000000004E-2</v>
      </c>
      <c r="T169" s="139">
        <f>SUM(T170:T176)</f>
        <v>0</v>
      </c>
      <c r="AR169" s="134" t="s">
        <v>83</v>
      </c>
      <c r="AT169" s="140" t="s">
        <v>75</v>
      </c>
      <c r="AU169" s="140" t="s">
        <v>83</v>
      </c>
      <c r="AY169" s="134" t="s">
        <v>159</v>
      </c>
      <c r="BK169" s="141">
        <f>SUM(BK170:BK176)</f>
        <v>0</v>
      </c>
    </row>
    <row r="170" spans="2:65" s="1" customFormat="1" ht="21.75" customHeight="1" x14ac:dyDescent="0.2">
      <c r="B170" s="144"/>
      <c r="C170" s="145" t="s">
        <v>212</v>
      </c>
      <c r="D170" s="145" t="s">
        <v>161</v>
      </c>
      <c r="E170" s="146" t="s">
        <v>1322</v>
      </c>
      <c r="F170" s="147" t="s">
        <v>1323</v>
      </c>
      <c r="G170" s="148" t="s">
        <v>164</v>
      </c>
      <c r="H170" s="149">
        <v>86.959000000000003</v>
      </c>
      <c r="I170" s="150"/>
      <c r="J170" s="151">
        <f>ROUND(I170*H170,2)</f>
        <v>0</v>
      </c>
      <c r="K170" s="152"/>
      <c r="L170" s="31"/>
      <c r="M170" s="153" t="s">
        <v>1</v>
      </c>
      <c r="N170" s="154" t="s">
        <v>42</v>
      </c>
      <c r="P170" s="155">
        <f>O170*H170</f>
        <v>0</v>
      </c>
      <c r="Q170" s="155">
        <v>3.1500000000000001E-4</v>
      </c>
      <c r="R170" s="155">
        <f>Q170*H170</f>
        <v>2.7392085000000004E-2</v>
      </c>
      <c r="S170" s="155">
        <v>0</v>
      </c>
      <c r="T170" s="156">
        <f>S170*H170</f>
        <v>0</v>
      </c>
      <c r="AR170" s="157" t="s">
        <v>165</v>
      </c>
      <c r="AT170" s="157" t="s">
        <v>161</v>
      </c>
      <c r="AU170" s="157" t="s">
        <v>89</v>
      </c>
      <c r="AY170" s="16" t="s">
        <v>159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6" t="s">
        <v>89</v>
      </c>
      <c r="BK170" s="158">
        <f>ROUND(I170*H170,2)</f>
        <v>0</v>
      </c>
      <c r="BL170" s="16" t="s">
        <v>165</v>
      </c>
      <c r="BM170" s="157" t="s">
        <v>1324</v>
      </c>
    </row>
    <row r="171" spans="2:65" s="12" customFormat="1" x14ac:dyDescent="0.2">
      <c r="B171" s="159"/>
      <c r="D171" s="160" t="s">
        <v>167</v>
      </c>
      <c r="E171" s="161" t="s">
        <v>1</v>
      </c>
      <c r="F171" s="162" t="s">
        <v>1325</v>
      </c>
      <c r="H171" s="161" t="s">
        <v>1</v>
      </c>
      <c r="I171" s="163"/>
      <c r="L171" s="159"/>
      <c r="M171" s="164"/>
      <c r="T171" s="165"/>
      <c r="AT171" s="161" t="s">
        <v>167</v>
      </c>
      <c r="AU171" s="161" t="s">
        <v>89</v>
      </c>
      <c r="AV171" s="12" t="s">
        <v>83</v>
      </c>
      <c r="AW171" s="12" t="s">
        <v>31</v>
      </c>
      <c r="AX171" s="12" t="s">
        <v>76</v>
      </c>
      <c r="AY171" s="161" t="s">
        <v>159</v>
      </c>
    </row>
    <row r="172" spans="2:65" s="12" customFormat="1" x14ac:dyDescent="0.2">
      <c r="B172" s="159"/>
      <c r="D172" s="160" t="s">
        <v>167</v>
      </c>
      <c r="E172" s="161" t="s">
        <v>1</v>
      </c>
      <c r="F172" s="162" t="s">
        <v>1298</v>
      </c>
      <c r="H172" s="161" t="s">
        <v>1</v>
      </c>
      <c r="I172" s="163"/>
      <c r="L172" s="159"/>
      <c r="M172" s="164"/>
      <c r="T172" s="165"/>
      <c r="AT172" s="161" t="s">
        <v>167</v>
      </c>
      <c r="AU172" s="161" t="s">
        <v>89</v>
      </c>
      <c r="AV172" s="12" t="s">
        <v>83</v>
      </c>
      <c r="AW172" s="12" t="s">
        <v>31</v>
      </c>
      <c r="AX172" s="12" t="s">
        <v>76</v>
      </c>
      <c r="AY172" s="161" t="s">
        <v>159</v>
      </c>
    </row>
    <row r="173" spans="2:65" s="13" customFormat="1" x14ac:dyDescent="0.2">
      <c r="B173" s="166"/>
      <c r="D173" s="160" t="s">
        <v>167</v>
      </c>
      <c r="E173" s="167" t="s">
        <v>1</v>
      </c>
      <c r="F173" s="168" t="s">
        <v>1326</v>
      </c>
      <c r="H173" s="169">
        <v>64.2</v>
      </c>
      <c r="I173" s="170"/>
      <c r="L173" s="166"/>
      <c r="M173" s="171"/>
      <c r="T173" s="172"/>
      <c r="AT173" s="167" t="s">
        <v>167</v>
      </c>
      <c r="AU173" s="167" t="s">
        <v>89</v>
      </c>
      <c r="AV173" s="13" t="s">
        <v>89</v>
      </c>
      <c r="AW173" s="13" t="s">
        <v>31</v>
      </c>
      <c r="AX173" s="13" t="s">
        <v>76</v>
      </c>
      <c r="AY173" s="167" t="s">
        <v>159</v>
      </c>
    </row>
    <row r="174" spans="2:65" s="12" customFormat="1" x14ac:dyDescent="0.2">
      <c r="B174" s="159"/>
      <c r="D174" s="160" t="s">
        <v>167</v>
      </c>
      <c r="E174" s="161" t="s">
        <v>1</v>
      </c>
      <c r="F174" s="162" t="s">
        <v>1307</v>
      </c>
      <c r="H174" s="161" t="s">
        <v>1</v>
      </c>
      <c r="I174" s="163"/>
      <c r="L174" s="159"/>
      <c r="M174" s="164"/>
      <c r="T174" s="165"/>
      <c r="AT174" s="161" t="s">
        <v>167</v>
      </c>
      <c r="AU174" s="161" t="s">
        <v>89</v>
      </c>
      <c r="AV174" s="12" t="s">
        <v>83</v>
      </c>
      <c r="AW174" s="12" t="s">
        <v>31</v>
      </c>
      <c r="AX174" s="12" t="s">
        <v>76</v>
      </c>
      <c r="AY174" s="161" t="s">
        <v>159</v>
      </c>
    </row>
    <row r="175" spans="2:65" s="13" customFormat="1" x14ac:dyDescent="0.2">
      <c r="B175" s="166"/>
      <c r="D175" s="160" t="s">
        <v>167</v>
      </c>
      <c r="E175" s="167" t="s">
        <v>1</v>
      </c>
      <c r="F175" s="168" t="s">
        <v>1327</v>
      </c>
      <c r="H175" s="169">
        <v>22.759</v>
      </c>
      <c r="I175" s="170"/>
      <c r="L175" s="166"/>
      <c r="M175" s="171"/>
      <c r="T175" s="172"/>
      <c r="AT175" s="167" t="s">
        <v>167</v>
      </c>
      <c r="AU175" s="167" t="s">
        <v>89</v>
      </c>
      <c r="AV175" s="13" t="s">
        <v>89</v>
      </c>
      <c r="AW175" s="13" t="s">
        <v>31</v>
      </c>
      <c r="AX175" s="13" t="s">
        <v>76</v>
      </c>
      <c r="AY175" s="167" t="s">
        <v>159</v>
      </c>
    </row>
    <row r="176" spans="2:65" s="14" customFormat="1" x14ac:dyDescent="0.2">
      <c r="B176" s="173"/>
      <c r="D176" s="160" t="s">
        <v>167</v>
      </c>
      <c r="E176" s="174" t="s">
        <v>1</v>
      </c>
      <c r="F176" s="175" t="s">
        <v>186</v>
      </c>
      <c r="H176" s="176">
        <v>86.959000000000003</v>
      </c>
      <c r="I176" s="177"/>
      <c r="L176" s="173"/>
      <c r="M176" s="178"/>
      <c r="T176" s="179"/>
      <c r="AT176" s="174" t="s">
        <v>167</v>
      </c>
      <c r="AU176" s="174" t="s">
        <v>89</v>
      </c>
      <c r="AV176" s="14" t="s">
        <v>165</v>
      </c>
      <c r="AW176" s="14" t="s">
        <v>31</v>
      </c>
      <c r="AX176" s="14" t="s">
        <v>83</v>
      </c>
      <c r="AY176" s="174" t="s">
        <v>159</v>
      </c>
    </row>
    <row r="177" spans="2:65" s="11" customFormat="1" ht="22.75" customHeight="1" x14ac:dyDescent="0.25">
      <c r="B177" s="133"/>
      <c r="D177" s="134" t="s">
        <v>75</v>
      </c>
      <c r="E177" s="142" t="s">
        <v>212</v>
      </c>
      <c r="F177" s="142" t="s">
        <v>374</v>
      </c>
      <c r="I177" s="136"/>
      <c r="J177" s="143">
        <f>BK177</f>
        <v>0</v>
      </c>
      <c r="L177" s="133"/>
      <c r="M177" s="137"/>
      <c r="P177" s="138">
        <f>SUM(P178:P205)</f>
        <v>0</v>
      </c>
      <c r="R177" s="138">
        <f>SUM(R178:R205)</f>
        <v>8.1813863612399995</v>
      </c>
      <c r="T177" s="139">
        <f>SUM(T178:T205)</f>
        <v>10.62485</v>
      </c>
      <c r="AR177" s="134" t="s">
        <v>83</v>
      </c>
      <c r="AT177" s="140" t="s">
        <v>75</v>
      </c>
      <c r="AU177" s="140" t="s">
        <v>83</v>
      </c>
      <c r="AY177" s="134" t="s">
        <v>159</v>
      </c>
      <c r="BK177" s="141">
        <f>SUM(BK178:BK205)</f>
        <v>0</v>
      </c>
    </row>
    <row r="178" spans="2:65" s="1" customFormat="1" ht="16.5" customHeight="1" x14ac:dyDescent="0.2">
      <c r="B178" s="144"/>
      <c r="C178" s="145" t="s">
        <v>219</v>
      </c>
      <c r="D178" s="145" t="s">
        <v>161</v>
      </c>
      <c r="E178" s="146" t="s">
        <v>1328</v>
      </c>
      <c r="F178" s="147" t="s">
        <v>1329</v>
      </c>
      <c r="G178" s="148" t="s">
        <v>387</v>
      </c>
      <c r="H178" s="149">
        <v>39.944000000000003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0.19399033500000001</v>
      </c>
      <c r="R178" s="155">
        <f>Q178*H178</f>
        <v>7.7487499412400007</v>
      </c>
      <c r="S178" s="155">
        <v>0</v>
      </c>
      <c r="T178" s="156">
        <f>S178*H178</f>
        <v>0</v>
      </c>
      <c r="AR178" s="157" t="s">
        <v>165</v>
      </c>
      <c r="AT178" s="157" t="s">
        <v>161</v>
      </c>
      <c r="AU178" s="157" t="s">
        <v>89</v>
      </c>
      <c r="AY178" s="16" t="s">
        <v>159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6" t="s">
        <v>89</v>
      </c>
      <c r="BK178" s="158">
        <f>ROUND(I178*H178,2)</f>
        <v>0</v>
      </c>
      <c r="BL178" s="16" t="s">
        <v>165</v>
      </c>
      <c r="BM178" s="157" t="s">
        <v>1330</v>
      </c>
    </row>
    <row r="179" spans="2:65" s="12" customFormat="1" x14ac:dyDescent="0.2">
      <c r="B179" s="159"/>
      <c r="D179" s="160" t="s">
        <v>167</v>
      </c>
      <c r="E179" s="161" t="s">
        <v>1</v>
      </c>
      <c r="F179" s="162" t="s">
        <v>1331</v>
      </c>
      <c r="H179" s="161" t="s">
        <v>1</v>
      </c>
      <c r="I179" s="163"/>
      <c r="L179" s="159"/>
      <c r="M179" s="164"/>
      <c r="T179" s="165"/>
      <c r="AT179" s="161" t="s">
        <v>167</v>
      </c>
      <c r="AU179" s="161" t="s">
        <v>89</v>
      </c>
      <c r="AV179" s="12" t="s">
        <v>83</v>
      </c>
      <c r="AW179" s="12" t="s">
        <v>31</v>
      </c>
      <c r="AX179" s="12" t="s">
        <v>76</v>
      </c>
      <c r="AY179" s="161" t="s">
        <v>159</v>
      </c>
    </row>
    <row r="180" spans="2:65" s="13" customFormat="1" x14ac:dyDescent="0.2">
      <c r="B180" s="166"/>
      <c r="D180" s="160" t="s">
        <v>167</v>
      </c>
      <c r="E180" s="167" t="s">
        <v>1</v>
      </c>
      <c r="F180" s="168" t="s">
        <v>1332</v>
      </c>
      <c r="H180" s="169">
        <v>39.944000000000003</v>
      </c>
      <c r="I180" s="170"/>
      <c r="L180" s="166"/>
      <c r="M180" s="171"/>
      <c r="T180" s="172"/>
      <c r="AT180" s="167" t="s">
        <v>167</v>
      </c>
      <c r="AU180" s="167" t="s">
        <v>89</v>
      </c>
      <c r="AV180" s="13" t="s">
        <v>89</v>
      </c>
      <c r="AW180" s="13" t="s">
        <v>31</v>
      </c>
      <c r="AX180" s="13" t="s">
        <v>83</v>
      </c>
      <c r="AY180" s="167" t="s">
        <v>159</v>
      </c>
    </row>
    <row r="181" spans="2:65" s="1" customFormat="1" ht="16.5" customHeight="1" x14ac:dyDescent="0.2">
      <c r="B181" s="144"/>
      <c r="C181" s="180" t="s">
        <v>228</v>
      </c>
      <c r="D181" s="180" t="s">
        <v>359</v>
      </c>
      <c r="E181" s="181" t="s">
        <v>1333</v>
      </c>
      <c r="F181" s="182" t="s">
        <v>1334</v>
      </c>
      <c r="G181" s="183" t="s">
        <v>368</v>
      </c>
      <c r="H181" s="184">
        <v>39.944000000000003</v>
      </c>
      <c r="I181" s="185"/>
      <c r="J181" s="186">
        <f>ROUND(I181*H181,2)</f>
        <v>0</v>
      </c>
      <c r="K181" s="187"/>
      <c r="L181" s="188"/>
      <c r="M181" s="189" t="s">
        <v>1</v>
      </c>
      <c r="N181" s="190" t="s">
        <v>42</v>
      </c>
      <c r="P181" s="155">
        <f>O181*H181</f>
        <v>0</v>
      </c>
      <c r="Q181" s="155">
        <v>8.8999999999999999E-3</v>
      </c>
      <c r="R181" s="155">
        <f>Q181*H181</f>
        <v>0.35550160000000003</v>
      </c>
      <c r="S181" s="155">
        <v>0</v>
      </c>
      <c r="T181" s="156">
        <f>S181*H181</f>
        <v>0</v>
      </c>
      <c r="AR181" s="157" t="s">
        <v>207</v>
      </c>
      <c r="AT181" s="157" t="s">
        <v>359</v>
      </c>
      <c r="AU181" s="157" t="s">
        <v>89</v>
      </c>
      <c r="AY181" s="16" t="s">
        <v>159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6" t="s">
        <v>89</v>
      </c>
      <c r="BK181" s="158">
        <f>ROUND(I181*H181,2)</f>
        <v>0</v>
      </c>
      <c r="BL181" s="16" t="s">
        <v>165</v>
      </c>
      <c r="BM181" s="157" t="s">
        <v>1335</v>
      </c>
    </row>
    <row r="182" spans="2:65" s="1" customFormat="1" ht="37.75" customHeight="1" x14ac:dyDescent="0.2">
      <c r="B182" s="144"/>
      <c r="C182" s="145" t="s">
        <v>234</v>
      </c>
      <c r="D182" s="145" t="s">
        <v>161</v>
      </c>
      <c r="E182" s="146" t="s">
        <v>414</v>
      </c>
      <c r="F182" s="147" t="s">
        <v>415</v>
      </c>
      <c r="G182" s="148" t="s">
        <v>387</v>
      </c>
      <c r="H182" s="149">
        <v>39.5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1.6806E-3</v>
      </c>
      <c r="R182" s="155">
        <f>Q182*H182</f>
        <v>6.6383700000000004E-2</v>
      </c>
      <c r="S182" s="155">
        <v>0</v>
      </c>
      <c r="T182" s="156">
        <f>S182*H182</f>
        <v>0</v>
      </c>
      <c r="AR182" s="157" t="s">
        <v>165</v>
      </c>
      <c r="AT182" s="157" t="s">
        <v>161</v>
      </c>
      <c r="AU182" s="157" t="s">
        <v>89</v>
      </c>
      <c r="AY182" s="16" t="s">
        <v>159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6" t="s">
        <v>89</v>
      </c>
      <c r="BK182" s="158">
        <f>ROUND(I182*H182,2)</f>
        <v>0</v>
      </c>
      <c r="BL182" s="16" t="s">
        <v>165</v>
      </c>
      <c r="BM182" s="157" t="s">
        <v>1336</v>
      </c>
    </row>
    <row r="183" spans="2:65" s="12" customFormat="1" x14ac:dyDescent="0.2">
      <c r="B183" s="159"/>
      <c r="D183" s="160" t="s">
        <v>167</v>
      </c>
      <c r="E183" s="161" t="s">
        <v>1</v>
      </c>
      <c r="F183" s="162" t="s">
        <v>247</v>
      </c>
      <c r="H183" s="161" t="s">
        <v>1</v>
      </c>
      <c r="I183" s="163"/>
      <c r="L183" s="159"/>
      <c r="M183" s="164"/>
      <c r="T183" s="165"/>
      <c r="AT183" s="161" t="s">
        <v>167</v>
      </c>
      <c r="AU183" s="161" t="s">
        <v>89</v>
      </c>
      <c r="AV183" s="12" t="s">
        <v>83</v>
      </c>
      <c r="AW183" s="12" t="s">
        <v>31</v>
      </c>
      <c r="AX183" s="12" t="s">
        <v>76</v>
      </c>
      <c r="AY183" s="161" t="s">
        <v>159</v>
      </c>
    </row>
    <row r="184" spans="2:65" s="12" customFormat="1" x14ac:dyDescent="0.2">
      <c r="B184" s="159"/>
      <c r="D184" s="160" t="s">
        <v>167</v>
      </c>
      <c r="E184" s="161" t="s">
        <v>1</v>
      </c>
      <c r="F184" s="162" t="s">
        <v>1315</v>
      </c>
      <c r="H184" s="161" t="s">
        <v>1</v>
      </c>
      <c r="I184" s="163"/>
      <c r="L184" s="159"/>
      <c r="M184" s="164"/>
      <c r="T184" s="165"/>
      <c r="AT184" s="161" t="s">
        <v>167</v>
      </c>
      <c r="AU184" s="161" t="s">
        <v>89</v>
      </c>
      <c r="AV184" s="12" t="s">
        <v>83</v>
      </c>
      <c r="AW184" s="12" t="s">
        <v>31</v>
      </c>
      <c r="AX184" s="12" t="s">
        <v>76</v>
      </c>
      <c r="AY184" s="161" t="s">
        <v>159</v>
      </c>
    </row>
    <row r="185" spans="2:65" s="13" customFormat="1" x14ac:dyDescent="0.2">
      <c r="B185" s="166"/>
      <c r="D185" s="160" t="s">
        <v>167</v>
      </c>
      <c r="E185" s="167" t="s">
        <v>1</v>
      </c>
      <c r="F185" s="168" t="s">
        <v>1337</v>
      </c>
      <c r="H185" s="169">
        <v>39.5</v>
      </c>
      <c r="I185" s="170"/>
      <c r="L185" s="166"/>
      <c r="M185" s="171"/>
      <c r="T185" s="172"/>
      <c r="AT185" s="167" t="s">
        <v>167</v>
      </c>
      <c r="AU185" s="167" t="s">
        <v>89</v>
      </c>
      <c r="AV185" s="13" t="s">
        <v>89</v>
      </c>
      <c r="AW185" s="13" t="s">
        <v>31</v>
      </c>
      <c r="AX185" s="13" t="s">
        <v>76</v>
      </c>
      <c r="AY185" s="167" t="s">
        <v>159</v>
      </c>
    </row>
    <row r="186" spans="2:65" s="14" customFormat="1" x14ac:dyDescent="0.2">
      <c r="B186" s="173"/>
      <c r="D186" s="160" t="s">
        <v>167</v>
      </c>
      <c r="E186" s="174" t="s">
        <v>1</v>
      </c>
      <c r="F186" s="175" t="s">
        <v>186</v>
      </c>
      <c r="H186" s="176">
        <v>39.5</v>
      </c>
      <c r="I186" s="177"/>
      <c r="L186" s="173"/>
      <c r="M186" s="178"/>
      <c r="T186" s="179"/>
      <c r="AT186" s="174" t="s">
        <v>167</v>
      </c>
      <c r="AU186" s="174" t="s">
        <v>89</v>
      </c>
      <c r="AV186" s="14" t="s">
        <v>165</v>
      </c>
      <c r="AW186" s="14" t="s">
        <v>31</v>
      </c>
      <c r="AX186" s="14" t="s">
        <v>83</v>
      </c>
      <c r="AY186" s="174" t="s">
        <v>159</v>
      </c>
    </row>
    <row r="187" spans="2:65" s="1" customFormat="1" ht="37.75" customHeight="1" x14ac:dyDescent="0.2">
      <c r="B187" s="144"/>
      <c r="C187" s="145" t="s">
        <v>243</v>
      </c>
      <c r="D187" s="145" t="s">
        <v>161</v>
      </c>
      <c r="E187" s="146" t="s">
        <v>443</v>
      </c>
      <c r="F187" s="147" t="s">
        <v>444</v>
      </c>
      <c r="G187" s="148" t="s">
        <v>368</v>
      </c>
      <c r="H187" s="149">
        <v>80</v>
      </c>
      <c r="I187" s="150"/>
      <c r="J187" s="151">
        <f>ROUND(I187*H187,2)</f>
        <v>0</v>
      </c>
      <c r="K187" s="152"/>
      <c r="L187" s="31"/>
      <c r="M187" s="153" t="s">
        <v>1</v>
      </c>
      <c r="N187" s="154" t="s">
        <v>42</v>
      </c>
      <c r="P187" s="155">
        <f>O187*H187</f>
        <v>0</v>
      </c>
      <c r="Q187" s="155">
        <v>1.34389E-4</v>
      </c>
      <c r="R187" s="155">
        <f>Q187*H187</f>
        <v>1.0751119999999999E-2</v>
      </c>
      <c r="S187" s="155">
        <v>0</v>
      </c>
      <c r="T187" s="156">
        <f>S187*H187</f>
        <v>0</v>
      </c>
      <c r="AR187" s="157" t="s">
        <v>165</v>
      </c>
      <c r="AT187" s="157" t="s">
        <v>161</v>
      </c>
      <c r="AU187" s="157" t="s">
        <v>89</v>
      </c>
      <c r="AY187" s="16" t="s">
        <v>159</v>
      </c>
      <c r="BE187" s="158">
        <f>IF(N187="základná",J187,0)</f>
        <v>0</v>
      </c>
      <c r="BF187" s="158">
        <f>IF(N187="znížená",J187,0)</f>
        <v>0</v>
      </c>
      <c r="BG187" s="158">
        <f>IF(N187="zákl. prenesená",J187,0)</f>
        <v>0</v>
      </c>
      <c r="BH187" s="158">
        <f>IF(N187="zníž. prenesená",J187,0)</f>
        <v>0</v>
      </c>
      <c r="BI187" s="158">
        <f>IF(N187="nulová",J187,0)</f>
        <v>0</v>
      </c>
      <c r="BJ187" s="16" t="s">
        <v>89</v>
      </c>
      <c r="BK187" s="158">
        <f>ROUND(I187*H187,2)</f>
        <v>0</v>
      </c>
      <c r="BL187" s="16" t="s">
        <v>165</v>
      </c>
      <c r="BM187" s="157" t="s">
        <v>1338</v>
      </c>
    </row>
    <row r="188" spans="2:65" s="12" customFormat="1" x14ac:dyDescent="0.2">
      <c r="B188" s="159"/>
      <c r="D188" s="160" t="s">
        <v>167</v>
      </c>
      <c r="E188" s="161" t="s">
        <v>1</v>
      </c>
      <c r="F188" s="162" t="s">
        <v>268</v>
      </c>
      <c r="H188" s="161" t="s">
        <v>1</v>
      </c>
      <c r="I188" s="163"/>
      <c r="L188" s="159"/>
      <c r="M188" s="164"/>
      <c r="T188" s="165"/>
      <c r="AT188" s="161" t="s">
        <v>167</v>
      </c>
      <c r="AU188" s="161" t="s">
        <v>89</v>
      </c>
      <c r="AV188" s="12" t="s">
        <v>83</v>
      </c>
      <c r="AW188" s="12" t="s">
        <v>31</v>
      </c>
      <c r="AX188" s="12" t="s">
        <v>76</v>
      </c>
      <c r="AY188" s="161" t="s">
        <v>159</v>
      </c>
    </row>
    <row r="189" spans="2:65" s="13" customFormat="1" x14ac:dyDescent="0.2">
      <c r="B189" s="166"/>
      <c r="D189" s="160" t="s">
        <v>167</v>
      </c>
      <c r="E189" s="167" t="s">
        <v>1</v>
      </c>
      <c r="F189" s="168" t="s">
        <v>1339</v>
      </c>
      <c r="H189" s="169">
        <v>79.16</v>
      </c>
      <c r="I189" s="170"/>
      <c r="L189" s="166"/>
      <c r="M189" s="171"/>
      <c r="T189" s="172"/>
      <c r="AT189" s="167" t="s">
        <v>167</v>
      </c>
      <c r="AU189" s="167" t="s">
        <v>89</v>
      </c>
      <c r="AV189" s="13" t="s">
        <v>89</v>
      </c>
      <c r="AW189" s="13" t="s">
        <v>31</v>
      </c>
      <c r="AX189" s="13" t="s">
        <v>76</v>
      </c>
      <c r="AY189" s="167" t="s">
        <v>159</v>
      </c>
    </row>
    <row r="190" spans="2:65" s="13" customFormat="1" x14ac:dyDescent="0.2">
      <c r="B190" s="166"/>
      <c r="D190" s="160" t="s">
        <v>167</v>
      </c>
      <c r="E190" s="167" t="s">
        <v>1</v>
      </c>
      <c r="F190" s="168" t="s">
        <v>1340</v>
      </c>
      <c r="H190" s="169">
        <v>0.84</v>
      </c>
      <c r="I190" s="170"/>
      <c r="L190" s="166"/>
      <c r="M190" s="171"/>
      <c r="T190" s="172"/>
      <c r="AT190" s="167" t="s">
        <v>167</v>
      </c>
      <c r="AU190" s="167" t="s">
        <v>89</v>
      </c>
      <c r="AV190" s="13" t="s">
        <v>89</v>
      </c>
      <c r="AW190" s="13" t="s">
        <v>31</v>
      </c>
      <c r="AX190" s="13" t="s">
        <v>76</v>
      </c>
      <c r="AY190" s="167" t="s">
        <v>159</v>
      </c>
    </row>
    <row r="191" spans="2:65" s="14" customFormat="1" x14ac:dyDescent="0.2">
      <c r="B191" s="173"/>
      <c r="D191" s="160" t="s">
        <v>167</v>
      </c>
      <c r="E191" s="174" t="s">
        <v>1</v>
      </c>
      <c r="F191" s="175" t="s">
        <v>186</v>
      </c>
      <c r="H191" s="176">
        <v>80</v>
      </c>
      <c r="I191" s="177"/>
      <c r="L191" s="173"/>
      <c r="M191" s="178"/>
      <c r="T191" s="179"/>
      <c r="AT191" s="174" t="s">
        <v>167</v>
      </c>
      <c r="AU191" s="174" t="s">
        <v>89</v>
      </c>
      <c r="AV191" s="14" t="s">
        <v>165</v>
      </c>
      <c r="AW191" s="14" t="s">
        <v>31</v>
      </c>
      <c r="AX191" s="14" t="s">
        <v>83</v>
      </c>
      <c r="AY191" s="174" t="s">
        <v>159</v>
      </c>
    </row>
    <row r="192" spans="2:65" s="1" customFormat="1" ht="37.75" customHeight="1" x14ac:dyDescent="0.2">
      <c r="B192" s="144"/>
      <c r="C192" s="145" t="s">
        <v>250</v>
      </c>
      <c r="D192" s="145" t="s">
        <v>161</v>
      </c>
      <c r="E192" s="146" t="s">
        <v>1341</v>
      </c>
      <c r="F192" s="147" t="s">
        <v>1342</v>
      </c>
      <c r="G192" s="148" t="s">
        <v>164</v>
      </c>
      <c r="H192" s="149">
        <v>98.01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6.5000000000000002E-2</v>
      </c>
      <c r="T192" s="156">
        <f>S192*H192</f>
        <v>6.3706500000000004</v>
      </c>
      <c r="AR192" s="157" t="s">
        <v>165</v>
      </c>
      <c r="AT192" s="157" t="s">
        <v>161</v>
      </c>
      <c r="AU192" s="157" t="s">
        <v>89</v>
      </c>
      <c r="AY192" s="16" t="s">
        <v>159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6" t="s">
        <v>89</v>
      </c>
      <c r="BK192" s="158">
        <f>ROUND(I192*H192,2)</f>
        <v>0</v>
      </c>
      <c r="BL192" s="16" t="s">
        <v>165</v>
      </c>
      <c r="BM192" s="157" t="s">
        <v>1343</v>
      </c>
    </row>
    <row r="193" spans="2:65" s="12" customFormat="1" x14ac:dyDescent="0.2">
      <c r="B193" s="159"/>
      <c r="D193" s="160" t="s">
        <v>167</v>
      </c>
      <c r="E193" s="161" t="s">
        <v>1</v>
      </c>
      <c r="F193" s="162" t="s">
        <v>1344</v>
      </c>
      <c r="H193" s="161" t="s">
        <v>1</v>
      </c>
      <c r="I193" s="163"/>
      <c r="L193" s="159"/>
      <c r="M193" s="164"/>
      <c r="T193" s="165"/>
      <c r="AT193" s="161" t="s">
        <v>167</v>
      </c>
      <c r="AU193" s="161" t="s">
        <v>89</v>
      </c>
      <c r="AV193" s="12" t="s">
        <v>83</v>
      </c>
      <c r="AW193" s="12" t="s">
        <v>31</v>
      </c>
      <c r="AX193" s="12" t="s">
        <v>76</v>
      </c>
      <c r="AY193" s="161" t="s">
        <v>159</v>
      </c>
    </row>
    <row r="194" spans="2:65" s="13" customFormat="1" x14ac:dyDescent="0.2">
      <c r="B194" s="166"/>
      <c r="D194" s="160" t="s">
        <v>167</v>
      </c>
      <c r="E194" s="167" t="s">
        <v>1</v>
      </c>
      <c r="F194" s="168" t="s">
        <v>1345</v>
      </c>
      <c r="H194" s="169">
        <v>98.01</v>
      </c>
      <c r="I194" s="170"/>
      <c r="L194" s="166"/>
      <c r="M194" s="171"/>
      <c r="T194" s="172"/>
      <c r="AT194" s="167" t="s">
        <v>167</v>
      </c>
      <c r="AU194" s="167" t="s">
        <v>89</v>
      </c>
      <c r="AV194" s="13" t="s">
        <v>89</v>
      </c>
      <c r="AW194" s="13" t="s">
        <v>31</v>
      </c>
      <c r="AX194" s="13" t="s">
        <v>76</v>
      </c>
      <c r="AY194" s="167" t="s">
        <v>159</v>
      </c>
    </row>
    <row r="195" spans="2:65" s="14" customFormat="1" x14ac:dyDescent="0.2">
      <c r="B195" s="173"/>
      <c r="D195" s="160" t="s">
        <v>167</v>
      </c>
      <c r="E195" s="174" t="s">
        <v>1</v>
      </c>
      <c r="F195" s="175" t="s">
        <v>186</v>
      </c>
      <c r="H195" s="176">
        <v>98.01</v>
      </c>
      <c r="I195" s="177"/>
      <c r="L195" s="173"/>
      <c r="M195" s="178"/>
      <c r="T195" s="179"/>
      <c r="AT195" s="174" t="s">
        <v>167</v>
      </c>
      <c r="AU195" s="174" t="s">
        <v>89</v>
      </c>
      <c r="AV195" s="14" t="s">
        <v>165</v>
      </c>
      <c r="AW195" s="14" t="s">
        <v>31</v>
      </c>
      <c r="AX195" s="14" t="s">
        <v>83</v>
      </c>
      <c r="AY195" s="174" t="s">
        <v>159</v>
      </c>
    </row>
    <row r="196" spans="2:65" s="1" customFormat="1" ht="37.75" customHeight="1" x14ac:dyDescent="0.2">
      <c r="B196" s="144"/>
      <c r="C196" s="145" t="s">
        <v>255</v>
      </c>
      <c r="D196" s="145" t="s">
        <v>161</v>
      </c>
      <c r="E196" s="146" t="s">
        <v>1346</v>
      </c>
      <c r="F196" s="147" t="s">
        <v>1347</v>
      </c>
      <c r="G196" s="148" t="s">
        <v>164</v>
      </c>
      <c r="H196" s="149">
        <v>47.8</v>
      </c>
      <c r="I196" s="150"/>
      <c r="J196" s="151">
        <f>ROUND(I196*H196,2)</f>
        <v>0</v>
      </c>
      <c r="K196" s="152"/>
      <c r="L196" s="31"/>
      <c r="M196" s="153" t="s">
        <v>1</v>
      </c>
      <c r="N196" s="154" t="s">
        <v>42</v>
      </c>
      <c r="P196" s="155">
        <f>O196*H196</f>
        <v>0</v>
      </c>
      <c r="Q196" s="155">
        <v>0</v>
      </c>
      <c r="R196" s="155">
        <f>Q196*H196</f>
        <v>0</v>
      </c>
      <c r="S196" s="155">
        <v>8.8999999999999996E-2</v>
      </c>
      <c r="T196" s="156">
        <f>S196*H196</f>
        <v>4.2542</v>
      </c>
      <c r="AR196" s="157" t="s">
        <v>165</v>
      </c>
      <c r="AT196" s="157" t="s">
        <v>161</v>
      </c>
      <c r="AU196" s="157" t="s">
        <v>89</v>
      </c>
      <c r="AY196" s="16" t="s">
        <v>159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6" t="s">
        <v>89</v>
      </c>
      <c r="BK196" s="158">
        <f>ROUND(I196*H196,2)</f>
        <v>0</v>
      </c>
      <c r="BL196" s="16" t="s">
        <v>165</v>
      </c>
      <c r="BM196" s="157" t="s">
        <v>1348</v>
      </c>
    </row>
    <row r="197" spans="2:65" s="12" customFormat="1" x14ac:dyDescent="0.2">
      <c r="B197" s="159"/>
      <c r="D197" s="160" t="s">
        <v>167</v>
      </c>
      <c r="E197" s="161" t="s">
        <v>1</v>
      </c>
      <c r="F197" s="162" t="s">
        <v>1349</v>
      </c>
      <c r="H197" s="161" t="s">
        <v>1</v>
      </c>
      <c r="I197" s="163"/>
      <c r="L197" s="159"/>
      <c r="M197" s="164"/>
      <c r="T197" s="165"/>
      <c r="AT197" s="161" t="s">
        <v>167</v>
      </c>
      <c r="AU197" s="161" t="s">
        <v>89</v>
      </c>
      <c r="AV197" s="12" t="s">
        <v>83</v>
      </c>
      <c r="AW197" s="12" t="s">
        <v>31</v>
      </c>
      <c r="AX197" s="12" t="s">
        <v>76</v>
      </c>
      <c r="AY197" s="161" t="s">
        <v>159</v>
      </c>
    </row>
    <row r="198" spans="2:65" s="13" customFormat="1" x14ac:dyDescent="0.2">
      <c r="B198" s="166"/>
      <c r="D198" s="160" t="s">
        <v>167</v>
      </c>
      <c r="E198" s="167" t="s">
        <v>1</v>
      </c>
      <c r="F198" s="168" t="s">
        <v>1350</v>
      </c>
      <c r="H198" s="169">
        <v>47.8</v>
      </c>
      <c r="I198" s="170"/>
      <c r="L198" s="166"/>
      <c r="M198" s="171"/>
      <c r="T198" s="172"/>
      <c r="AT198" s="167" t="s">
        <v>167</v>
      </c>
      <c r="AU198" s="167" t="s">
        <v>89</v>
      </c>
      <c r="AV198" s="13" t="s">
        <v>89</v>
      </c>
      <c r="AW198" s="13" t="s">
        <v>31</v>
      </c>
      <c r="AX198" s="13" t="s">
        <v>76</v>
      </c>
      <c r="AY198" s="167" t="s">
        <v>159</v>
      </c>
    </row>
    <row r="199" spans="2:65" s="14" customFormat="1" x14ac:dyDescent="0.2">
      <c r="B199" s="173"/>
      <c r="D199" s="160" t="s">
        <v>167</v>
      </c>
      <c r="E199" s="174" t="s">
        <v>1</v>
      </c>
      <c r="F199" s="175" t="s">
        <v>186</v>
      </c>
      <c r="H199" s="176">
        <v>47.8</v>
      </c>
      <c r="I199" s="177"/>
      <c r="L199" s="173"/>
      <c r="M199" s="178"/>
      <c r="T199" s="179"/>
      <c r="AT199" s="174" t="s">
        <v>167</v>
      </c>
      <c r="AU199" s="174" t="s">
        <v>89</v>
      </c>
      <c r="AV199" s="14" t="s">
        <v>165</v>
      </c>
      <c r="AW199" s="14" t="s">
        <v>31</v>
      </c>
      <c r="AX199" s="14" t="s">
        <v>83</v>
      </c>
      <c r="AY199" s="174" t="s">
        <v>159</v>
      </c>
    </row>
    <row r="200" spans="2:65" s="1" customFormat="1" ht="21.75" customHeight="1" x14ac:dyDescent="0.2">
      <c r="B200" s="144"/>
      <c r="C200" s="145" t="s">
        <v>260</v>
      </c>
      <c r="D200" s="145" t="s">
        <v>161</v>
      </c>
      <c r="E200" s="146" t="s">
        <v>479</v>
      </c>
      <c r="F200" s="147" t="s">
        <v>480</v>
      </c>
      <c r="G200" s="148" t="s">
        <v>215</v>
      </c>
      <c r="H200" s="149">
        <v>10.625</v>
      </c>
      <c r="I200" s="150"/>
      <c r="J200" s="151">
        <f>ROUND(I200*H200,2)</f>
        <v>0</v>
      </c>
      <c r="K200" s="152"/>
      <c r="L200" s="31"/>
      <c r="M200" s="153" t="s">
        <v>1</v>
      </c>
      <c r="N200" s="154" t="s">
        <v>42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165</v>
      </c>
      <c r="AT200" s="157" t="s">
        <v>161</v>
      </c>
      <c r="AU200" s="157" t="s">
        <v>89</v>
      </c>
      <c r="AY200" s="16" t="s">
        <v>159</v>
      </c>
      <c r="BE200" s="158">
        <f>IF(N200="základná",J200,0)</f>
        <v>0</v>
      </c>
      <c r="BF200" s="158">
        <f>IF(N200="znížená",J200,0)</f>
        <v>0</v>
      </c>
      <c r="BG200" s="158">
        <f>IF(N200="zákl. prenesená",J200,0)</f>
        <v>0</v>
      </c>
      <c r="BH200" s="158">
        <f>IF(N200="zníž. prenesená",J200,0)</f>
        <v>0</v>
      </c>
      <c r="BI200" s="158">
        <f>IF(N200="nulová",J200,0)</f>
        <v>0</v>
      </c>
      <c r="BJ200" s="16" t="s">
        <v>89</v>
      </c>
      <c r="BK200" s="158">
        <f>ROUND(I200*H200,2)</f>
        <v>0</v>
      </c>
      <c r="BL200" s="16" t="s">
        <v>165</v>
      </c>
      <c r="BM200" s="157" t="s">
        <v>1351</v>
      </c>
    </row>
    <row r="201" spans="2:65" s="1" customFormat="1" ht="24.25" customHeight="1" x14ac:dyDescent="0.2">
      <c r="B201" s="144"/>
      <c r="C201" s="145" t="s">
        <v>264</v>
      </c>
      <c r="D201" s="145" t="s">
        <v>161</v>
      </c>
      <c r="E201" s="146" t="s">
        <v>483</v>
      </c>
      <c r="F201" s="147" t="s">
        <v>484</v>
      </c>
      <c r="G201" s="148" t="s">
        <v>215</v>
      </c>
      <c r="H201" s="149">
        <v>201.875</v>
      </c>
      <c r="I201" s="150"/>
      <c r="J201" s="151">
        <f>ROUND(I201*H201,2)</f>
        <v>0</v>
      </c>
      <c r="K201" s="152"/>
      <c r="L201" s="31"/>
      <c r="M201" s="153" t="s">
        <v>1</v>
      </c>
      <c r="N201" s="154" t="s">
        <v>42</v>
      </c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AR201" s="157" t="s">
        <v>165</v>
      </c>
      <c r="AT201" s="157" t="s">
        <v>161</v>
      </c>
      <c r="AU201" s="157" t="s">
        <v>89</v>
      </c>
      <c r="AY201" s="16" t="s">
        <v>159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6" t="s">
        <v>89</v>
      </c>
      <c r="BK201" s="158">
        <f>ROUND(I201*H201,2)</f>
        <v>0</v>
      </c>
      <c r="BL201" s="16" t="s">
        <v>165</v>
      </c>
      <c r="BM201" s="157" t="s">
        <v>1352</v>
      </c>
    </row>
    <row r="202" spans="2:65" s="13" customFormat="1" x14ac:dyDescent="0.2">
      <c r="B202" s="166"/>
      <c r="D202" s="160" t="s">
        <v>167</v>
      </c>
      <c r="F202" s="168" t="s">
        <v>1353</v>
      </c>
      <c r="H202" s="169">
        <v>201.875</v>
      </c>
      <c r="I202" s="170"/>
      <c r="L202" s="166"/>
      <c r="M202" s="171"/>
      <c r="T202" s="172"/>
      <c r="AT202" s="167" t="s">
        <v>167</v>
      </c>
      <c r="AU202" s="167" t="s">
        <v>89</v>
      </c>
      <c r="AV202" s="13" t="s">
        <v>89</v>
      </c>
      <c r="AW202" s="13" t="s">
        <v>3</v>
      </c>
      <c r="AX202" s="13" t="s">
        <v>83</v>
      </c>
      <c r="AY202" s="167" t="s">
        <v>159</v>
      </c>
    </row>
    <row r="203" spans="2:65" s="1" customFormat="1" ht="24.25" customHeight="1" x14ac:dyDescent="0.2">
      <c r="B203" s="144"/>
      <c r="C203" s="145" t="s">
        <v>270</v>
      </c>
      <c r="D203" s="145" t="s">
        <v>161</v>
      </c>
      <c r="E203" s="146" t="s">
        <v>488</v>
      </c>
      <c r="F203" s="147" t="s">
        <v>489</v>
      </c>
      <c r="G203" s="148" t="s">
        <v>215</v>
      </c>
      <c r="H203" s="149">
        <v>10.625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165</v>
      </c>
      <c r="AT203" s="157" t="s">
        <v>161</v>
      </c>
      <c r="AU203" s="157" t="s">
        <v>89</v>
      </c>
      <c r="AY203" s="16" t="s">
        <v>159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6" t="s">
        <v>89</v>
      </c>
      <c r="BK203" s="158">
        <f>ROUND(I203*H203,2)</f>
        <v>0</v>
      </c>
      <c r="BL203" s="16" t="s">
        <v>165</v>
      </c>
      <c r="BM203" s="157" t="s">
        <v>1354</v>
      </c>
    </row>
    <row r="204" spans="2:65" s="1" customFormat="1" ht="24.25" customHeight="1" x14ac:dyDescent="0.2">
      <c r="B204" s="144"/>
      <c r="C204" s="145" t="s">
        <v>274</v>
      </c>
      <c r="D204" s="145" t="s">
        <v>161</v>
      </c>
      <c r="E204" s="146" t="s">
        <v>492</v>
      </c>
      <c r="F204" s="147" t="s">
        <v>493</v>
      </c>
      <c r="G204" s="148" t="s">
        <v>215</v>
      </c>
      <c r="H204" s="149">
        <v>10.625</v>
      </c>
      <c r="I204" s="150"/>
      <c r="J204" s="151">
        <f>ROUND(I204*H204,2)</f>
        <v>0</v>
      </c>
      <c r="K204" s="152"/>
      <c r="L204" s="31"/>
      <c r="M204" s="153" t="s">
        <v>1</v>
      </c>
      <c r="N204" s="154" t="s">
        <v>42</v>
      </c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AR204" s="157" t="s">
        <v>165</v>
      </c>
      <c r="AT204" s="157" t="s">
        <v>161</v>
      </c>
      <c r="AU204" s="157" t="s">
        <v>89</v>
      </c>
      <c r="AY204" s="16" t="s">
        <v>159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6" t="s">
        <v>89</v>
      </c>
      <c r="BK204" s="158">
        <f>ROUND(I204*H204,2)</f>
        <v>0</v>
      </c>
      <c r="BL204" s="16" t="s">
        <v>165</v>
      </c>
      <c r="BM204" s="157" t="s">
        <v>1355</v>
      </c>
    </row>
    <row r="205" spans="2:65" s="1" customFormat="1" ht="24.25" customHeight="1" x14ac:dyDescent="0.2">
      <c r="B205" s="144"/>
      <c r="C205" s="145" t="s">
        <v>7</v>
      </c>
      <c r="D205" s="145" t="s">
        <v>161</v>
      </c>
      <c r="E205" s="146" t="s">
        <v>496</v>
      </c>
      <c r="F205" s="147" t="s">
        <v>497</v>
      </c>
      <c r="G205" s="148" t="s">
        <v>215</v>
      </c>
      <c r="H205" s="149">
        <v>10.625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165</v>
      </c>
      <c r="AT205" s="157" t="s">
        <v>161</v>
      </c>
      <c r="AU205" s="157" t="s">
        <v>89</v>
      </c>
      <c r="AY205" s="16" t="s">
        <v>159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6" t="s">
        <v>89</v>
      </c>
      <c r="BK205" s="158">
        <f>ROUND(I205*H205,2)</f>
        <v>0</v>
      </c>
      <c r="BL205" s="16" t="s">
        <v>165</v>
      </c>
      <c r="BM205" s="157" t="s">
        <v>1356</v>
      </c>
    </row>
    <row r="206" spans="2:65" s="11" customFormat="1" ht="22.75" customHeight="1" x14ac:dyDescent="0.25">
      <c r="B206" s="133"/>
      <c r="D206" s="134" t="s">
        <v>75</v>
      </c>
      <c r="E206" s="142" t="s">
        <v>506</v>
      </c>
      <c r="F206" s="142" t="s">
        <v>507</v>
      </c>
      <c r="I206" s="136"/>
      <c r="J206" s="143">
        <f>BK206</f>
        <v>0</v>
      </c>
      <c r="L206" s="133"/>
      <c r="M206" s="137"/>
      <c r="P206" s="138">
        <f>P207</f>
        <v>0</v>
      </c>
      <c r="R206" s="138">
        <f>R207</f>
        <v>0</v>
      </c>
      <c r="T206" s="139">
        <f>T207</f>
        <v>0</v>
      </c>
      <c r="AR206" s="134" t="s">
        <v>83</v>
      </c>
      <c r="AT206" s="140" t="s">
        <v>75</v>
      </c>
      <c r="AU206" s="140" t="s">
        <v>83</v>
      </c>
      <c r="AY206" s="134" t="s">
        <v>159</v>
      </c>
      <c r="BK206" s="141">
        <f>BK207</f>
        <v>0</v>
      </c>
    </row>
    <row r="207" spans="2:65" s="1" customFormat="1" ht="33" customHeight="1" x14ac:dyDescent="0.2">
      <c r="B207" s="144"/>
      <c r="C207" s="145" t="s">
        <v>288</v>
      </c>
      <c r="D207" s="145" t="s">
        <v>161</v>
      </c>
      <c r="E207" s="146" t="s">
        <v>509</v>
      </c>
      <c r="F207" s="147" t="s">
        <v>510</v>
      </c>
      <c r="G207" s="148" t="s">
        <v>215</v>
      </c>
      <c r="H207" s="149">
        <v>110.395</v>
      </c>
      <c r="I207" s="150"/>
      <c r="J207" s="151">
        <f>ROUND(I207*H207,2)</f>
        <v>0</v>
      </c>
      <c r="K207" s="152"/>
      <c r="L207" s="31"/>
      <c r="M207" s="153" t="s">
        <v>1</v>
      </c>
      <c r="N207" s="154" t="s">
        <v>42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165</v>
      </c>
      <c r="AT207" s="157" t="s">
        <v>161</v>
      </c>
      <c r="AU207" s="157" t="s">
        <v>89</v>
      </c>
      <c r="AY207" s="16" t="s">
        <v>159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6" t="s">
        <v>89</v>
      </c>
      <c r="BK207" s="158">
        <f>ROUND(I207*H207,2)</f>
        <v>0</v>
      </c>
      <c r="BL207" s="16" t="s">
        <v>165</v>
      </c>
      <c r="BM207" s="157" t="s">
        <v>1357</v>
      </c>
    </row>
    <row r="208" spans="2:65" s="11" customFormat="1" ht="26" customHeight="1" x14ac:dyDescent="0.35">
      <c r="B208" s="133"/>
      <c r="D208" s="134" t="s">
        <v>75</v>
      </c>
      <c r="E208" s="135" t="s">
        <v>512</v>
      </c>
      <c r="F208" s="135" t="s">
        <v>513</v>
      </c>
      <c r="I208" s="136"/>
      <c r="J208" s="123">
        <f>BK208</f>
        <v>0</v>
      </c>
      <c r="L208" s="133"/>
      <c r="M208" s="137"/>
      <c r="P208" s="138">
        <f>P209+P219+P238</f>
        <v>0</v>
      </c>
      <c r="R208" s="138">
        <f>R209+R219+R238</f>
        <v>9.4162155141550006</v>
      </c>
      <c r="T208" s="139">
        <f>T209+T219+T238</f>
        <v>0</v>
      </c>
      <c r="AR208" s="134" t="s">
        <v>89</v>
      </c>
      <c r="AT208" s="140" t="s">
        <v>75</v>
      </c>
      <c r="AU208" s="140" t="s">
        <v>76</v>
      </c>
      <c r="AY208" s="134" t="s">
        <v>159</v>
      </c>
      <c r="BK208" s="141">
        <f>BK209+BK219+BK238</f>
        <v>0</v>
      </c>
    </row>
    <row r="209" spans="2:65" s="11" customFormat="1" ht="22.75" customHeight="1" x14ac:dyDescent="0.25">
      <c r="B209" s="133"/>
      <c r="D209" s="134" t="s">
        <v>75</v>
      </c>
      <c r="E209" s="142" t="s">
        <v>1358</v>
      </c>
      <c r="F209" s="142" t="s">
        <v>1359</v>
      </c>
      <c r="I209" s="136"/>
      <c r="J209" s="143">
        <f>BK209</f>
        <v>0</v>
      </c>
      <c r="L209" s="133"/>
      <c r="M209" s="137"/>
      <c r="P209" s="138">
        <f>SUM(P210:P218)</f>
        <v>0</v>
      </c>
      <c r="R209" s="138">
        <f>SUM(R210:R218)</f>
        <v>2.2559100000000005</v>
      </c>
      <c r="T209" s="139">
        <f>SUM(T210:T218)</f>
        <v>0</v>
      </c>
      <c r="AR209" s="134" t="s">
        <v>89</v>
      </c>
      <c r="AT209" s="140" t="s">
        <v>75</v>
      </c>
      <c r="AU209" s="140" t="s">
        <v>83</v>
      </c>
      <c r="AY209" s="134" t="s">
        <v>159</v>
      </c>
      <c r="BK209" s="141">
        <f>SUM(BK210:BK218)</f>
        <v>0</v>
      </c>
    </row>
    <row r="210" spans="2:65" s="1" customFormat="1" ht="16.5" customHeight="1" x14ac:dyDescent="0.2">
      <c r="B210" s="144"/>
      <c r="C210" s="145" t="s">
        <v>292</v>
      </c>
      <c r="D210" s="145" t="s">
        <v>161</v>
      </c>
      <c r="E210" s="146" t="s">
        <v>1360</v>
      </c>
      <c r="F210" s="147" t="s">
        <v>1361</v>
      </c>
      <c r="G210" s="148" t="s">
        <v>164</v>
      </c>
      <c r="H210" s="149">
        <v>38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2.3779999999999999E-2</v>
      </c>
      <c r="R210" s="155">
        <f>Q210*H210</f>
        <v>0.90364</v>
      </c>
      <c r="S210" s="155">
        <v>0</v>
      </c>
      <c r="T210" s="156">
        <f>S210*H210</f>
        <v>0</v>
      </c>
      <c r="AR210" s="157" t="s">
        <v>260</v>
      </c>
      <c r="AT210" s="157" t="s">
        <v>161</v>
      </c>
      <c r="AU210" s="157" t="s">
        <v>89</v>
      </c>
      <c r="AY210" s="16" t="s">
        <v>159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6" t="s">
        <v>89</v>
      </c>
      <c r="BK210" s="158">
        <f>ROUND(I210*H210,2)</f>
        <v>0</v>
      </c>
      <c r="BL210" s="16" t="s">
        <v>260</v>
      </c>
      <c r="BM210" s="157" t="s">
        <v>1362</v>
      </c>
    </row>
    <row r="211" spans="2:65" s="12" customFormat="1" x14ac:dyDescent="0.2">
      <c r="B211" s="159"/>
      <c r="D211" s="160" t="s">
        <v>167</v>
      </c>
      <c r="E211" s="161" t="s">
        <v>1</v>
      </c>
      <c r="F211" s="162" t="s">
        <v>1363</v>
      </c>
      <c r="H211" s="161" t="s">
        <v>1</v>
      </c>
      <c r="I211" s="163"/>
      <c r="L211" s="159"/>
      <c r="M211" s="164"/>
      <c r="T211" s="165"/>
      <c r="AT211" s="161" t="s">
        <v>167</v>
      </c>
      <c r="AU211" s="161" t="s">
        <v>89</v>
      </c>
      <c r="AV211" s="12" t="s">
        <v>83</v>
      </c>
      <c r="AW211" s="12" t="s">
        <v>31</v>
      </c>
      <c r="AX211" s="12" t="s">
        <v>76</v>
      </c>
      <c r="AY211" s="161" t="s">
        <v>159</v>
      </c>
    </row>
    <row r="212" spans="2:65" s="13" customFormat="1" x14ac:dyDescent="0.2">
      <c r="B212" s="166"/>
      <c r="D212" s="160" t="s">
        <v>167</v>
      </c>
      <c r="E212" s="167" t="s">
        <v>1</v>
      </c>
      <c r="F212" s="168" t="s">
        <v>380</v>
      </c>
      <c r="H212" s="169">
        <v>38</v>
      </c>
      <c r="I212" s="170"/>
      <c r="L212" s="166"/>
      <c r="M212" s="171"/>
      <c r="T212" s="172"/>
      <c r="AT212" s="167" t="s">
        <v>167</v>
      </c>
      <c r="AU212" s="167" t="s">
        <v>89</v>
      </c>
      <c r="AV212" s="13" t="s">
        <v>89</v>
      </c>
      <c r="AW212" s="13" t="s">
        <v>31</v>
      </c>
      <c r="AX212" s="13" t="s">
        <v>83</v>
      </c>
      <c r="AY212" s="167" t="s">
        <v>159</v>
      </c>
    </row>
    <row r="213" spans="2:65" s="1" customFormat="1" ht="16.5" customHeight="1" x14ac:dyDescent="0.2">
      <c r="B213" s="144"/>
      <c r="C213" s="180" t="s">
        <v>298</v>
      </c>
      <c r="D213" s="180" t="s">
        <v>359</v>
      </c>
      <c r="E213" s="181" t="s">
        <v>1364</v>
      </c>
      <c r="F213" s="182" t="s">
        <v>1365</v>
      </c>
      <c r="G213" s="183" t="s">
        <v>164</v>
      </c>
      <c r="H213" s="184">
        <v>39.9</v>
      </c>
      <c r="I213" s="185"/>
      <c r="J213" s="186">
        <f>ROUND(I213*H213,2)</f>
        <v>0</v>
      </c>
      <c r="K213" s="187"/>
      <c r="L213" s="188"/>
      <c r="M213" s="189" t="s">
        <v>1</v>
      </c>
      <c r="N213" s="190" t="s">
        <v>42</v>
      </c>
      <c r="P213" s="155">
        <f>O213*H213</f>
        <v>0</v>
      </c>
      <c r="Q213" s="155">
        <v>3.3000000000000002E-2</v>
      </c>
      <c r="R213" s="155">
        <f>Q213*H213</f>
        <v>1.3167</v>
      </c>
      <c r="S213" s="155">
        <v>0</v>
      </c>
      <c r="T213" s="156">
        <f>S213*H213</f>
        <v>0</v>
      </c>
      <c r="AR213" s="157" t="s">
        <v>350</v>
      </c>
      <c r="AT213" s="157" t="s">
        <v>359</v>
      </c>
      <c r="AU213" s="157" t="s">
        <v>89</v>
      </c>
      <c r="AY213" s="16" t="s">
        <v>159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6" t="s">
        <v>89</v>
      </c>
      <c r="BK213" s="158">
        <f>ROUND(I213*H213,2)</f>
        <v>0</v>
      </c>
      <c r="BL213" s="16" t="s">
        <v>260</v>
      </c>
      <c r="BM213" s="157" t="s">
        <v>1366</v>
      </c>
    </row>
    <row r="214" spans="2:65" s="13" customFormat="1" x14ac:dyDescent="0.2">
      <c r="B214" s="166"/>
      <c r="D214" s="160" t="s">
        <v>167</v>
      </c>
      <c r="F214" s="168" t="s">
        <v>1367</v>
      </c>
      <c r="H214" s="169">
        <v>39.9</v>
      </c>
      <c r="I214" s="170"/>
      <c r="L214" s="166"/>
      <c r="M214" s="171"/>
      <c r="T214" s="172"/>
      <c r="AT214" s="167" t="s">
        <v>167</v>
      </c>
      <c r="AU214" s="167" t="s">
        <v>89</v>
      </c>
      <c r="AV214" s="13" t="s">
        <v>89</v>
      </c>
      <c r="AW214" s="13" t="s">
        <v>3</v>
      </c>
      <c r="AX214" s="13" t="s">
        <v>83</v>
      </c>
      <c r="AY214" s="167" t="s">
        <v>159</v>
      </c>
    </row>
    <row r="215" spans="2:65" s="1" customFormat="1" ht="16.5" customHeight="1" x14ac:dyDescent="0.2">
      <c r="B215" s="144"/>
      <c r="C215" s="180" t="s">
        <v>305</v>
      </c>
      <c r="D215" s="180" t="s">
        <v>359</v>
      </c>
      <c r="E215" s="181" t="s">
        <v>1368</v>
      </c>
      <c r="F215" s="182" t="s">
        <v>1369</v>
      </c>
      <c r="G215" s="183" t="s">
        <v>368</v>
      </c>
      <c r="H215" s="184">
        <v>71</v>
      </c>
      <c r="I215" s="185"/>
      <c r="J215" s="186">
        <f>ROUND(I215*H215,2)</f>
        <v>0</v>
      </c>
      <c r="K215" s="187"/>
      <c r="L215" s="188"/>
      <c r="M215" s="189" t="s">
        <v>1</v>
      </c>
      <c r="N215" s="190" t="s">
        <v>42</v>
      </c>
      <c r="P215" s="155">
        <f>O215*H215</f>
        <v>0</v>
      </c>
      <c r="Q215" s="155">
        <v>6.9999999999999994E-5</v>
      </c>
      <c r="R215" s="155">
        <f>Q215*H215</f>
        <v>4.9699999999999996E-3</v>
      </c>
      <c r="S215" s="155">
        <v>0</v>
      </c>
      <c r="T215" s="156">
        <f>S215*H215</f>
        <v>0</v>
      </c>
      <c r="AR215" s="157" t="s">
        <v>350</v>
      </c>
      <c r="AT215" s="157" t="s">
        <v>359</v>
      </c>
      <c r="AU215" s="157" t="s">
        <v>89</v>
      </c>
      <c r="AY215" s="16" t="s">
        <v>159</v>
      </c>
      <c r="BE215" s="158">
        <f>IF(N215="základná",J215,0)</f>
        <v>0</v>
      </c>
      <c r="BF215" s="158">
        <f>IF(N215="znížená",J215,0)</f>
        <v>0</v>
      </c>
      <c r="BG215" s="158">
        <f>IF(N215="zákl. prenesená",J215,0)</f>
        <v>0</v>
      </c>
      <c r="BH215" s="158">
        <f>IF(N215="zníž. prenesená",J215,0)</f>
        <v>0</v>
      </c>
      <c r="BI215" s="158">
        <f>IF(N215="nulová",J215,0)</f>
        <v>0</v>
      </c>
      <c r="BJ215" s="16" t="s">
        <v>89</v>
      </c>
      <c r="BK215" s="158">
        <f>ROUND(I215*H215,2)</f>
        <v>0</v>
      </c>
      <c r="BL215" s="16" t="s">
        <v>260</v>
      </c>
      <c r="BM215" s="157" t="s">
        <v>1370</v>
      </c>
    </row>
    <row r="216" spans="2:65" s="13" customFormat="1" x14ac:dyDescent="0.2">
      <c r="B216" s="166"/>
      <c r="D216" s="160" t="s">
        <v>167</v>
      </c>
      <c r="F216" s="168" t="s">
        <v>1371</v>
      </c>
      <c r="H216" s="169">
        <v>71</v>
      </c>
      <c r="I216" s="170"/>
      <c r="L216" s="166"/>
      <c r="M216" s="171"/>
      <c r="T216" s="172"/>
      <c r="AT216" s="167" t="s">
        <v>167</v>
      </c>
      <c r="AU216" s="167" t="s">
        <v>89</v>
      </c>
      <c r="AV216" s="13" t="s">
        <v>89</v>
      </c>
      <c r="AW216" s="13" t="s">
        <v>3</v>
      </c>
      <c r="AX216" s="13" t="s">
        <v>83</v>
      </c>
      <c r="AY216" s="167" t="s">
        <v>159</v>
      </c>
    </row>
    <row r="217" spans="2:65" s="1" customFormat="1" ht="16.5" customHeight="1" x14ac:dyDescent="0.2">
      <c r="B217" s="144"/>
      <c r="C217" s="180" t="s">
        <v>311</v>
      </c>
      <c r="D217" s="180" t="s">
        <v>359</v>
      </c>
      <c r="E217" s="181" t="s">
        <v>1372</v>
      </c>
      <c r="F217" s="182" t="s">
        <v>1373</v>
      </c>
      <c r="G217" s="183" t="s">
        <v>387</v>
      </c>
      <c r="H217" s="184">
        <v>170</v>
      </c>
      <c r="I217" s="185"/>
      <c r="J217" s="186">
        <f>ROUND(I217*H217,2)</f>
        <v>0</v>
      </c>
      <c r="K217" s="187"/>
      <c r="L217" s="188"/>
      <c r="M217" s="189" t="s">
        <v>1</v>
      </c>
      <c r="N217" s="190" t="s">
        <v>42</v>
      </c>
      <c r="P217" s="155">
        <f>O217*H217</f>
        <v>0</v>
      </c>
      <c r="Q217" s="155">
        <v>1.8000000000000001E-4</v>
      </c>
      <c r="R217" s="155">
        <f>Q217*H217</f>
        <v>3.0600000000000002E-2</v>
      </c>
      <c r="S217" s="155">
        <v>0</v>
      </c>
      <c r="T217" s="156">
        <f>S217*H217</f>
        <v>0</v>
      </c>
      <c r="AR217" s="157" t="s">
        <v>350</v>
      </c>
      <c r="AT217" s="157" t="s">
        <v>359</v>
      </c>
      <c r="AU217" s="157" t="s">
        <v>89</v>
      </c>
      <c r="AY217" s="16" t="s">
        <v>159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6" t="s">
        <v>89</v>
      </c>
      <c r="BK217" s="158">
        <f>ROUND(I217*H217,2)</f>
        <v>0</v>
      </c>
      <c r="BL217" s="16" t="s">
        <v>260</v>
      </c>
      <c r="BM217" s="157" t="s">
        <v>1374</v>
      </c>
    </row>
    <row r="218" spans="2:65" s="1" customFormat="1" ht="21.75" customHeight="1" x14ac:dyDescent="0.2">
      <c r="B218" s="144"/>
      <c r="C218" s="145" t="s">
        <v>316</v>
      </c>
      <c r="D218" s="145" t="s">
        <v>161</v>
      </c>
      <c r="E218" s="146" t="s">
        <v>1375</v>
      </c>
      <c r="F218" s="147" t="s">
        <v>1376</v>
      </c>
      <c r="G218" s="148" t="s">
        <v>215</v>
      </c>
      <c r="H218" s="149">
        <v>2.2559999999999998</v>
      </c>
      <c r="I218" s="150"/>
      <c r="J218" s="151">
        <f>ROUND(I218*H218,2)</f>
        <v>0</v>
      </c>
      <c r="K218" s="152"/>
      <c r="L218" s="31"/>
      <c r="M218" s="153" t="s">
        <v>1</v>
      </c>
      <c r="N218" s="154" t="s">
        <v>42</v>
      </c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AR218" s="157" t="s">
        <v>260</v>
      </c>
      <c r="AT218" s="157" t="s">
        <v>161</v>
      </c>
      <c r="AU218" s="157" t="s">
        <v>89</v>
      </c>
      <c r="AY218" s="16" t="s">
        <v>159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6" t="s">
        <v>89</v>
      </c>
      <c r="BK218" s="158">
        <f>ROUND(I218*H218,2)</f>
        <v>0</v>
      </c>
      <c r="BL218" s="16" t="s">
        <v>260</v>
      </c>
      <c r="BM218" s="157" t="s">
        <v>1377</v>
      </c>
    </row>
    <row r="219" spans="2:65" s="11" customFormat="1" ht="22.75" customHeight="1" x14ac:dyDescent="0.25">
      <c r="B219" s="133"/>
      <c r="D219" s="134" t="s">
        <v>75</v>
      </c>
      <c r="E219" s="142" t="s">
        <v>644</v>
      </c>
      <c r="F219" s="142" t="s">
        <v>645</v>
      </c>
      <c r="I219" s="136"/>
      <c r="J219" s="143">
        <f>BK219</f>
        <v>0</v>
      </c>
      <c r="L219" s="133"/>
      <c r="M219" s="137"/>
      <c r="P219" s="138">
        <f>SUM(P220:P237)</f>
        <v>0</v>
      </c>
      <c r="R219" s="138">
        <f>SUM(R220:R237)</f>
        <v>0.34560901230000002</v>
      </c>
      <c r="T219" s="139">
        <f>SUM(T220:T237)</f>
        <v>0</v>
      </c>
      <c r="AR219" s="134" t="s">
        <v>89</v>
      </c>
      <c r="AT219" s="140" t="s">
        <v>75</v>
      </c>
      <c r="AU219" s="140" t="s">
        <v>83</v>
      </c>
      <c r="AY219" s="134" t="s">
        <v>159</v>
      </c>
      <c r="BK219" s="141">
        <f>SUM(BK220:BK237)</f>
        <v>0</v>
      </c>
    </row>
    <row r="220" spans="2:65" s="1" customFormat="1" ht="16.5" customHeight="1" x14ac:dyDescent="0.2">
      <c r="B220" s="144"/>
      <c r="C220" s="145" t="s">
        <v>320</v>
      </c>
      <c r="D220" s="145" t="s">
        <v>161</v>
      </c>
      <c r="E220" s="146" t="s">
        <v>1378</v>
      </c>
      <c r="F220" s="147" t="s">
        <v>1379</v>
      </c>
      <c r="G220" s="148" t="s">
        <v>368</v>
      </c>
      <c r="H220" s="149">
        <v>1</v>
      </c>
      <c r="I220" s="150"/>
      <c r="J220" s="151">
        <f>ROUND(I220*H220,2)</f>
        <v>0</v>
      </c>
      <c r="K220" s="152"/>
      <c r="L220" s="31"/>
      <c r="M220" s="153" t="s">
        <v>1</v>
      </c>
      <c r="N220" s="154" t="s">
        <v>42</v>
      </c>
      <c r="P220" s="155">
        <f>O220*H220</f>
        <v>0</v>
      </c>
      <c r="Q220" s="155">
        <v>3.0000000000000001E-5</v>
      </c>
      <c r="R220" s="155">
        <f>Q220*H220</f>
        <v>3.0000000000000001E-5</v>
      </c>
      <c r="S220" s="155">
        <v>0</v>
      </c>
      <c r="T220" s="156">
        <f>S220*H220</f>
        <v>0</v>
      </c>
      <c r="AR220" s="157" t="s">
        <v>260</v>
      </c>
      <c r="AT220" s="157" t="s">
        <v>161</v>
      </c>
      <c r="AU220" s="157" t="s">
        <v>89</v>
      </c>
      <c r="AY220" s="16" t="s">
        <v>159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6" t="s">
        <v>89</v>
      </c>
      <c r="BK220" s="158">
        <f>ROUND(I220*H220,2)</f>
        <v>0</v>
      </c>
      <c r="BL220" s="16" t="s">
        <v>260</v>
      </c>
      <c r="BM220" s="157" t="s">
        <v>1380</v>
      </c>
    </row>
    <row r="221" spans="2:65" s="13" customFormat="1" x14ac:dyDescent="0.2">
      <c r="B221" s="166"/>
      <c r="D221" s="160" t="s">
        <v>167</v>
      </c>
      <c r="E221" s="167" t="s">
        <v>1</v>
      </c>
      <c r="F221" s="168" t="s">
        <v>1381</v>
      </c>
      <c r="H221" s="169">
        <v>1</v>
      </c>
      <c r="I221" s="170"/>
      <c r="L221" s="166"/>
      <c r="M221" s="171"/>
      <c r="T221" s="172"/>
      <c r="AT221" s="167" t="s">
        <v>167</v>
      </c>
      <c r="AU221" s="167" t="s">
        <v>89</v>
      </c>
      <c r="AV221" s="13" t="s">
        <v>89</v>
      </c>
      <c r="AW221" s="13" t="s">
        <v>31</v>
      </c>
      <c r="AX221" s="13" t="s">
        <v>83</v>
      </c>
      <c r="AY221" s="167" t="s">
        <v>159</v>
      </c>
    </row>
    <row r="222" spans="2:65" s="1" customFormat="1" ht="16.5" customHeight="1" x14ac:dyDescent="0.2">
      <c r="B222" s="144"/>
      <c r="C222" s="180" t="s">
        <v>327</v>
      </c>
      <c r="D222" s="180" t="s">
        <v>359</v>
      </c>
      <c r="E222" s="181" t="s">
        <v>1382</v>
      </c>
      <c r="F222" s="182" t="s">
        <v>1383</v>
      </c>
      <c r="G222" s="183" t="s">
        <v>368</v>
      </c>
      <c r="H222" s="184">
        <v>1</v>
      </c>
      <c r="I222" s="185"/>
      <c r="J222" s="186">
        <f>ROUND(I222*H222,2)</f>
        <v>0</v>
      </c>
      <c r="K222" s="187"/>
      <c r="L222" s="188"/>
      <c r="M222" s="189" t="s">
        <v>1</v>
      </c>
      <c r="N222" s="190" t="s">
        <v>42</v>
      </c>
      <c r="P222" s="155">
        <f>O222*H222</f>
        <v>0</v>
      </c>
      <c r="Q222" s="155">
        <v>1.2959999999999999E-2</v>
      </c>
      <c r="R222" s="155">
        <f>Q222*H222</f>
        <v>1.2959999999999999E-2</v>
      </c>
      <c r="S222" s="155">
        <v>0</v>
      </c>
      <c r="T222" s="156">
        <f>S222*H222</f>
        <v>0</v>
      </c>
      <c r="AR222" s="157" t="s">
        <v>350</v>
      </c>
      <c r="AT222" s="157" t="s">
        <v>359</v>
      </c>
      <c r="AU222" s="157" t="s">
        <v>89</v>
      </c>
      <c r="AY222" s="16" t="s">
        <v>159</v>
      </c>
      <c r="BE222" s="158">
        <f>IF(N222="základná",J222,0)</f>
        <v>0</v>
      </c>
      <c r="BF222" s="158">
        <f>IF(N222="znížená",J222,0)</f>
        <v>0</v>
      </c>
      <c r="BG222" s="158">
        <f>IF(N222="zákl. prenesená",J222,0)</f>
        <v>0</v>
      </c>
      <c r="BH222" s="158">
        <f>IF(N222="zníž. prenesená",J222,0)</f>
        <v>0</v>
      </c>
      <c r="BI222" s="158">
        <f>IF(N222="nulová",J222,0)</f>
        <v>0</v>
      </c>
      <c r="BJ222" s="16" t="s">
        <v>89</v>
      </c>
      <c r="BK222" s="158">
        <f>ROUND(I222*H222,2)</f>
        <v>0</v>
      </c>
      <c r="BL222" s="16" t="s">
        <v>260</v>
      </c>
      <c r="BM222" s="157" t="s">
        <v>1384</v>
      </c>
    </row>
    <row r="223" spans="2:65" s="1" customFormat="1" ht="24.25" customHeight="1" x14ac:dyDescent="0.2">
      <c r="B223" s="144"/>
      <c r="C223" s="145" t="s">
        <v>333</v>
      </c>
      <c r="D223" s="145" t="s">
        <v>161</v>
      </c>
      <c r="E223" s="146" t="s">
        <v>657</v>
      </c>
      <c r="F223" s="147" t="s">
        <v>658</v>
      </c>
      <c r="G223" s="148" t="s">
        <v>649</v>
      </c>
      <c r="H223" s="149">
        <v>318.49700000000001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4.5899999999999998E-5</v>
      </c>
      <c r="R223" s="155">
        <f>Q223*H223</f>
        <v>1.4619012299999999E-2</v>
      </c>
      <c r="S223" s="155">
        <v>0</v>
      </c>
      <c r="T223" s="156">
        <f>S223*H223</f>
        <v>0</v>
      </c>
      <c r="AR223" s="157" t="s">
        <v>260</v>
      </c>
      <c r="AT223" s="157" t="s">
        <v>161</v>
      </c>
      <c r="AU223" s="157" t="s">
        <v>89</v>
      </c>
      <c r="AY223" s="16" t="s">
        <v>159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6" t="s">
        <v>89</v>
      </c>
      <c r="BK223" s="158">
        <f>ROUND(I223*H223,2)</f>
        <v>0</v>
      </c>
      <c r="BL223" s="16" t="s">
        <v>260</v>
      </c>
      <c r="BM223" s="157" t="s">
        <v>1385</v>
      </c>
    </row>
    <row r="224" spans="2:65" s="12" customFormat="1" x14ac:dyDescent="0.2">
      <c r="B224" s="159"/>
      <c r="D224" s="160" t="s">
        <v>167</v>
      </c>
      <c r="E224" s="161" t="s">
        <v>1</v>
      </c>
      <c r="F224" s="162" t="s">
        <v>247</v>
      </c>
      <c r="H224" s="161" t="s">
        <v>1</v>
      </c>
      <c r="I224" s="163"/>
      <c r="L224" s="159"/>
      <c r="M224" s="164"/>
      <c r="T224" s="165"/>
      <c r="AT224" s="161" t="s">
        <v>167</v>
      </c>
      <c r="AU224" s="161" t="s">
        <v>89</v>
      </c>
      <c r="AV224" s="12" t="s">
        <v>83</v>
      </c>
      <c r="AW224" s="12" t="s">
        <v>31</v>
      </c>
      <c r="AX224" s="12" t="s">
        <v>76</v>
      </c>
      <c r="AY224" s="161" t="s">
        <v>159</v>
      </c>
    </row>
    <row r="225" spans="2:65" s="12" customFormat="1" x14ac:dyDescent="0.2">
      <c r="B225" s="159"/>
      <c r="D225" s="160" t="s">
        <v>167</v>
      </c>
      <c r="E225" s="161" t="s">
        <v>1</v>
      </c>
      <c r="F225" s="162" t="s">
        <v>447</v>
      </c>
      <c r="H225" s="161" t="s">
        <v>1</v>
      </c>
      <c r="I225" s="163"/>
      <c r="L225" s="159"/>
      <c r="M225" s="164"/>
      <c r="T225" s="165"/>
      <c r="AT225" s="161" t="s">
        <v>167</v>
      </c>
      <c r="AU225" s="161" t="s">
        <v>89</v>
      </c>
      <c r="AV225" s="12" t="s">
        <v>83</v>
      </c>
      <c r="AW225" s="12" t="s">
        <v>31</v>
      </c>
      <c r="AX225" s="12" t="s">
        <v>76</v>
      </c>
      <c r="AY225" s="161" t="s">
        <v>159</v>
      </c>
    </row>
    <row r="226" spans="2:65" s="12" customFormat="1" x14ac:dyDescent="0.2">
      <c r="B226" s="159"/>
      <c r="D226" s="160" t="s">
        <v>167</v>
      </c>
      <c r="E226" s="161" t="s">
        <v>1</v>
      </c>
      <c r="F226" s="162" t="s">
        <v>1386</v>
      </c>
      <c r="H226" s="161" t="s">
        <v>1</v>
      </c>
      <c r="I226" s="163"/>
      <c r="L226" s="159"/>
      <c r="M226" s="164"/>
      <c r="T226" s="165"/>
      <c r="AT226" s="161" t="s">
        <v>167</v>
      </c>
      <c r="AU226" s="161" t="s">
        <v>89</v>
      </c>
      <c r="AV226" s="12" t="s">
        <v>83</v>
      </c>
      <c r="AW226" s="12" t="s">
        <v>31</v>
      </c>
      <c r="AX226" s="12" t="s">
        <v>76</v>
      </c>
      <c r="AY226" s="161" t="s">
        <v>159</v>
      </c>
    </row>
    <row r="227" spans="2:65" s="13" customFormat="1" x14ac:dyDescent="0.2">
      <c r="B227" s="166"/>
      <c r="D227" s="160" t="s">
        <v>167</v>
      </c>
      <c r="E227" s="167" t="s">
        <v>1</v>
      </c>
      <c r="F227" s="168" t="s">
        <v>1387</v>
      </c>
      <c r="H227" s="169">
        <v>318.49700000000001</v>
      </c>
      <c r="I227" s="170"/>
      <c r="L227" s="166"/>
      <c r="M227" s="171"/>
      <c r="T227" s="172"/>
      <c r="AT227" s="167" t="s">
        <v>167</v>
      </c>
      <c r="AU227" s="167" t="s">
        <v>89</v>
      </c>
      <c r="AV227" s="13" t="s">
        <v>89</v>
      </c>
      <c r="AW227" s="13" t="s">
        <v>31</v>
      </c>
      <c r="AX227" s="13" t="s">
        <v>76</v>
      </c>
      <c r="AY227" s="167" t="s">
        <v>159</v>
      </c>
    </row>
    <row r="228" spans="2:65" s="14" customFormat="1" x14ac:dyDescent="0.2">
      <c r="B228" s="173"/>
      <c r="D228" s="160" t="s">
        <v>167</v>
      </c>
      <c r="E228" s="174" t="s">
        <v>1</v>
      </c>
      <c r="F228" s="175" t="s">
        <v>186</v>
      </c>
      <c r="H228" s="176">
        <v>318.49700000000001</v>
      </c>
      <c r="I228" s="177"/>
      <c r="L228" s="173"/>
      <c r="M228" s="178"/>
      <c r="T228" s="179"/>
      <c r="AT228" s="174" t="s">
        <v>167</v>
      </c>
      <c r="AU228" s="174" t="s">
        <v>89</v>
      </c>
      <c r="AV228" s="14" t="s">
        <v>165</v>
      </c>
      <c r="AW228" s="14" t="s">
        <v>31</v>
      </c>
      <c r="AX228" s="14" t="s">
        <v>83</v>
      </c>
      <c r="AY228" s="174" t="s">
        <v>159</v>
      </c>
    </row>
    <row r="229" spans="2:65" s="1" customFormat="1" ht="16.5" customHeight="1" x14ac:dyDescent="0.2">
      <c r="B229" s="144"/>
      <c r="C229" s="180" t="s">
        <v>341</v>
      </c>
      <c r="D229" s="180" t="s">
        <v>359</v>
      </c>
      <c r="E229" s="181" t="s">
        <v>665</v>
      </c>
      <c r="F229" s="182" t="s">
        <v>666</v>
      </c>
      <c r="G229" s="183" t="s">
        <v>215</v>
      </c>
      <c r="H229" s="184">
        <v>0.318</v>
      </c>
      <c r="I229" s="185"/>
      <c r="J229" s="186">
        <f>ROUND(I229*H229,2)</f>
        <v>0</v>
      </c>
      <c r="K229" s="187"/>
      <c r="L229" s="188"/>
      <c r="M229" s="189" t="s">
        <v>1</v>
      </c>
      <c r="N229" s="190" t="s">
        <v>42</v>
      </c>
      <c r="P229" s="155">
        <f>O229*H229</f>
        <v>0</v>
      </c>
      <c r="Q229" s="155">
        <v>1</v>
      </c>
      <c r="R229" s="155">
        <f>Q229*H229</f>
        <v>0.318</v>
      </c>
      <c r="S229" s="155">
        <v>0</v>
      </c>
      <c r="T229" s="156">
        <f>S229*H229</f>
        <v>0</v>
      </c>
      <c r="AR229" s="157" t="s">
        <v>350</v>
      </c>
      <c r="AT229" s="157" t="s">
        <v>359</v>
      </c>
      <c r="AU229" s="157" t="s">
        <v>89</v>
      </c>
      <c r="AY229" s="16" t="s">
        <v>159</v>
      </c>
      <c r="BE229" s="158">
        <f>IF(N229="základná",J229,0)</f>
        <v>0</v>
      </c>
      <c r="BF229" s="158">
        <f>IF(N229="znížená",J229,0)</f>
        <v>0</v>
      </c>
      <c r="BG229" s="158">
        <f>IF(N229="zákl. prenesená",J229,0)</f>
        <v>0</v>
      </c>
      <c r="BH229" s="158">
        <f>IF(N229="zníž. prenesená",J229,0)</f>
        <v>0</v>
      </c>
      <c r="BI229" s="158">
        <f>IF(N229="nulová",J229,0)</f>
        <v>0</v>
      </c>
      <c r="BJ229" s="16" t="s">
        <v>89</v>
      </c>
      <c r="BK229" s="158">
        <f>ROUND(I229*H229,2)</f>
        <v>0</v>
      </c>
      <c r="BL229" s="16" t="s">
        <v>260</v>
      </c>
      <c r="BM229" s="157" t="s">
        <v>1388</v>
      </c>
    </row>
    <row r="230" spans="2:65" s="13" customFormat="1" x14ac:dyDescent="0.2">
      <c r="B230" s="166"/>
      <c r="D230" s="160" t="s">
        <v>167</v>
      </c>
      <c r="F230" s="168" t="s">
        <v>1389</v>
      </c>
      <c r="H230" s="169">
        <v>0.318</v>
      </c>
      <c r="I230" s="170"/>
      <c r="L230" s="166"/>
      <c r="M230" s="171"/>
      <c r="T230" s="172"/>
      <c r="AT230" s="167" t="s">
        <v>167</v>
      </c>
      <c r="AU230" s="167" t="s">
        <v>89</v>
      </c>
      <c r="AV230" s="13" t="s">
        <v>89</v>
      </c>
      <c r="AW230" s="13" t="s">
        <v>3</v>
      </c>
      <c r="AX230" s="13" t="s">
        <v>83</v>
      </c>
      <c r="AY230" s="167" t="s">
        <v>159</v>
      </c>
    </row>
    <row r="231" spans="2:65" s="1" customFormat="1" ht="33" customHeight="1" x14ac:dyDescent="0.2">
      <c r="B231" s="144"/>
      <c r="C231" s="145" t="s">
        <v>346</v>
      </c>
      <c r="D231" s="145" t="s">
        <v>161</v>
      </c>
      <c r="E231" s="146" t="s">
        <v>680</v>
      </c>
      <c r="F231" s="147" t="s">
        <v>681</v>
      </c>
      <c r="G231" s="148" t="s">
        <v>649</v>
      </c>
      <c r="H231" s="149">
        <v>318.49700000000001</v>
      </c>
      <c r="I231" s="150"/>
      <c r="J231" s="151">
        <f>ROUND(I231*H231,2)</f>
        <v>0</v>
      </c>
      <c r="K231" s="152"/>
      <c r="L231" s="31"/>
      <c r="M231" s="153" t="s">
        <v>1</v>
      </c>
      <c r="N231" s="154" t="s">
        <v>42</v>
      </c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AR231" s="157" t="s">
        <v>260</v>
      </c>
      <c r="AT231" s="157" t="s">
        <v>161</v>
      </c>
      <c r="AU231" s="157" t="s">
        <v>89</v>
      </c>
      <c r="AY231" s="16" t="s">
        <v>159</v>
      </c>
      <c r="BE231" s="158">
        <f>IF(N231="základná",J231,0)</f>
        <v>0</v>
      </c>
      <c r="BF231" s="158">
        <f>IF(N231="znížená",J231,0)</f>
        <v>0</v>
      </c>
      <c r="BG231" s="158">
        <f>IF(N231="zákl. prenesená",J231,0)</f>
        <v>0</v>
      </c>
      <c r="BH231" s="158">
        <f>IF(N231="zníž. prenesená",J231,0)</f>
        <v>0</v>
      </c>
      <c r="BI231" s="158">
        <f>IF(N231="nulová",J231,0)</f>
        <v>0</v>
      </c>
      <c r="BJ231" s="16" t="s">
        <v>89</v>
      </c>
      <c r="BK231" s="158">
        <f>ROUND(I231*H231,2)</f>
        <v>0</v>
      </c>
      <c r="BL231" s="16" t="s">
        <v>260</v>
      </c>
      <c r="BM231" s="157" t="s">
        <v>1390</v>
      </c>
    </row>
    <row r="232" spans="2:65" s="12" customFormat="1" x14ac:dyDescent="0.2">
      <c r="B232" s="159"/>
      <c r="D232" s="160" t="s">
        <v>167</v>
      </c>
      <c r="E232" s="161" t="s">
        <v>1</v>
      </c>
      <c r="F232" s="162" t="s">
        <v>247</v>
      </c>
      <c r="H232" s="161" t="s">
        <v>1</v>
      </c>
      <c r="I232" s="163"/>
      <c r="L232" s="159"/>
      <c r="M232" s="164"/>
      <c r="T232" s="165"/>
      <c r="AT232" s="161" t="s">
        <v>167</v>
      </c>
      <c r="AU232" s="161" t="s">
        <v>89</v>
      </c>
      <c r="AV232" s="12" t="s">
        <v>83</v>
      </c>
      <c r="AW232" s="12" t="s">
        <v>31</v>
      </c>
      <c r="AX232" s="12" t="s">
        <v>76</v>
      </c>
      <c r="AY232" s="161" t="s">
        <v>159</v>
      </c>
    </row>
    <row r="233" spans="2:65" s="12" customFormat="1" x14ac:dyDescent="0.2">
      <c r="B233" s="159"/>
      <c r="D233" s="160" t="s">
        <v>167</v>
      </c>
      <c r="E233" s="161" t="s">
        <v>1</v>
      </c>
      <c r="F233" s="162" t="s">
        <v>447</v>
      </c>
      <c r="H233" s="161" t="s">
        <v>1</v>
      </c>
      <c r="I233" s="163"/>
      <c r="L233" s="159"/>
      <c r="M233" s="164"/>
      <c r="T233" s="165"/>
      <c r="AT233" s="161" t="s">
        <v>167</v>
      </c>
      <c r="AU233" s="161" t="s">
        <v>89</v>
      </c>
      <c r="AV233" s="12" t="s">
        <v>83</v>
      </c>
      <c r="AW233" s="12" t="s">
        <v>31</v>
      </c>
      <c r="AX233" s="12" t="s">
        <v>76</v>
      </c>
      <c r="AY233" s="161" t="s">
        <v>159</v>
      </c>
    </row>
    <row r="234" spans="2:65" s="12" customFormat="1" x14ac:dyDescent="0.2">
      <c r="B234" s="159"/>
      <c r="D234" s="160" t="s">
        <v>167</v>
      </c>
      <c r="E234" s="161" t="s">
        <v>1</v>
      </c>
      <c r="F234" s="162" t="s">
        <v>1386</v>
      </c>
      <c r="H234" s="161" t="s">
        <v>1</v>
      </c>
      <c r="I234" s="163"/>
      <c r="L234" s="159"/>
      <c r="M234" s="164"/>
      <c r="T234" s="165"/>
      <c r="AT234" s="161" t="s">
        <v>167</v>
      </c>
      <c r="AU234" s="161" t="s">
        <v>89</v>
      </c>
      <c r="AV234" s="12" t="s">
        <v>83</v>
      </c>
      <c r="AW234" s="12" t="s">
        <v>31</v>
      </c>
      <c r="AX234" s="12" t="s">
        <v>76</v>
      </c>
      <c r="AY234" s="161" t="s">
        <v>159</v>
      </c>
    </row>
    <row r="235" spans="2:65" s="13" customFormat="1" x14ac:dyDescent="0.2">
      <c r="B235" s="166"/>
      <c r="D235" s="160" t="s">
        <v>167</v>
      </c>
      <c r="E235" s="167" t="s">
        <v>1</v>
      </c>
      <c r="F235" s="168" t="s">
        <v>1387</v>
      </c>
      <c r="H235" s="169">
        <v>318.49700000000001</v>
      </c>
      <c r="I235" s="170"/>
      <c r="L235" s="166"/>
      <c r="M235" s="171"/>
      <c r="T235" s="172"/>
      <c r="AT235" s="167" t="s">
        <v>167</v>
      </c>
      <c r="AU235" s="167" t="s">
        <v>89</v>
      </c>
      <c r="AV235" s="13" t="s">
        <v>89</v>
      </c>
      <c r="AW235" s="13" t="s">
        <v>31</v>
      </c>
      <c r="AX235" s="13" t="s">
        <v>76</v>
      </c>
      <c r="AY235" s="167" t="s">
        <v>159</v>
      </c>
    </row>
    <row r="236" spans="2:65" s="14" customFormat="1" x14ac:dyDescent="0.2">
      <c r="B236" s="173"/>
      <c r="D236" s="160" t="s">
        <v>167</v>
      </c>
      <c r="E236" s="174" t="s">
        <v>1</v>
      </c>
      <c r="F236" s="175" t="s">
        <v>186</v>
      </c>
      <c r="H236" s="176">
        <v>318.49700000000001</v>
      </c>
      <c r="I236" s="177"/>
      <c r="L236" s="173"/>
      <c r="M236" s="178"/>
      <c r="T236" s="179"/>
      <c r="AT236" s="174" t="s">
        <v>167</v>
      </c>
      <c r="AU236" s="174" t="s">
        <v>89</v>
      </c>
      <c r="AV236" s="14" t="s">
        <v>165</v>
      </c>
      <c r="AW236" s="14" t="s">
        <v>31</v>
      </c>
      <c r="AX236" s="14" t="s">
        <v>83</v>
      </c>
      <c r="AY236" s="174" t="s">
        <v>159</v>
      </c>
    </row>
    <row r="237" spans="2:65" s="1" customFormat="1" ht="24.25" customHeight="1" x14ac:dyDescent="0.2">
      <c r="B237" s="144"/>
      <c r="C237" s="145" t="s">
        <v>350</v>
      </c>
      <c r="D237" s="145" t="s">
        <v>161</v>
      </c>
      <c r="E237" s="146" t="s">
        <v>688</v>
      </c>
      <c r="F237" s="147" t="s">
        <v>689</v>
      </c>
      <c r="G237" s="148" t="s">
        <v>215</v>
      </c>
      <c r="H237" s="149">
        <v>0.34599999999999997</v>
      </c>
      <c r="I237" s="150"/>
      <c r="J237" s="151">
        <f>ROUND(I237*H237,2)</f>
        <v>0</v>
      </c>
      <c r="K237" s="152"/>
      <c r="L237" s="31"/>
      <c r="M237" s="153" t="s">
        <v>1</v>
      </c>
      <c r="N237" s="154" t="s">
        <v>42</v>
      </c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AR237" s="157" t="s">
        <v>260</v>
      </c>
      <c r="AT237" s="157" t="s">
        <v>161</v>
      </c>
      <c r="AU237" s="157" t="s">
        <v>89</v>
      </c>
      <c r="AY237" s="16" t="s">
        <v>159</v>
      </c>
      <c r="BE237" s="158">
        <f>IF(N237="základná",J237,0)</f>
        <v>0</v>
      </c>
      <c r="BF237" s="158">
        <f>IF(N237="znížená",J237,0)</f>
        <v>0</v>
      </c>
      <c r="BG237" s="158">
        <f>IF(N237="zákl. prenesená",J237,0)</f>
        <v>0</v>
      </c>
      <c r="BH237" s="158">
        <f>IF(N237="zníž. prenesená",J237,0)</f>
        <v>0</v>
      </c>
      <c r="BI237" s="158">
        <f>IF(N237="nulová",J237,0)</f>
        <v>0</v>
      </c>
      <c r="BJ237" s="16" t="s">
        <v>89</v>
      </c>
      <c r="BK237" s="158">
        <f>ROUND(I237*H237,2)</f>
        <v>0</v>
      </c>
      <c r="BL237" s="16" t="s">
        <v>260</v>
      </c>
      <c r="BM237" s="157" t="s">
        <v>1391</v>
      </c>
    </row>
    <row r="238" spans="2:65" s="11" customFormat="1" ht="22.75" customHeight="1" x14ac:dyDescent="0.25">
      <c r="B238" s="133"/>
      <c r="D238" s="134" t="s">
        <v>75</v>
      </c>
      <c r="E238" s="142" t="s">
        <v>1392</v>
      </c>
      <c r="F238" s="142" t="s">
        <v>1393</v>
      </c>
      <c r="I238" s="136"/>
      <c r="J238" s="143">
        <f>BK238</f>
        <v>0</v>
      </c>
      <c r="L238" s="133"/>
      <c r="M238" s="137"/>
      <c r="P238" s="138">
        <f>SUM(P239:P246)</f>
        <v>0</v>
      </c>
      <c r="R238" s="138">
        <f>SUM(R239:R246)</f>
        <v>6.8146965018549999</v>
      </c>
      <c r="T238" s="139">
        <f>SUM(T239:T246)</f>
        <v>0</v>
      </c>
      <c r="AR238" s="134" t="s">
        <v>89</v>
      </c>
      <c r="AT238" s="140" t="s">
        <v>75</v>
      </c>
      <c r="AU238" s="140" t="s">
        <v>83</v>
      </c>
      <c r="AY238" s="134" t="s">
        <v>159</v>
      </c>
      <c r="BK238" s="141">
        <f>SUM(BK239:BK246)</f>
        <v>0</v>
      </c>
    </row>
    <row r="239" spans="2:65" s="1" customFormat="1" ht="24.25" customHeight="1" x14ac:dyDescent="0.2">
      <c r="B239" s="144"/>
      <c r="C239" s="145" t="s">
        <v>354</v>
      </c>
      <c r="D239" s="145" t="s">
        <v>161</v>
      </c>
      <c r="E239" s="146" t="s">
        <v>1394</v>
      </c>
      <c r="F239" s="147" t="s">
        <v>1395</v>
      </c>
      <c r="G239" s="148" t="s">
        <v>164</v>
      </c>
      <c r="H239" s="149">
        <v>31.709</v>
      </c>
      <c r="I239" s="150"/>
      <c r="J239" s="151">
        <f>ROUND(I239*H239,2)</f>
        <v>0</v>
      </c>
      <c r="K239" s="152"/>
      <c r="L239" s="31"/>
      <c r="M239" s="153" t="s">
        <v>1</v>
      </c>
      <c r="N239" s="154" t="s">
        <v>42</v>
      </c>
      <c r="P239" s="155">
        <f>O239*H239</f>
        <v>0</v>
      </c>
      <c r="Q239" s="155">
        <v>7.0015595E-2</v>
      </c>
      <c r="R239" s="155">
        <f>Q239*H239</f>
        <v>2.220124501855</v>
      </c>
      <c r="S239" s="155">
        <v>0</v>
      </c>
      <c r="T239" s="156">
        <f>S239*H239</f>
        <v>0</v>
      </c>
      <c r="AR239" s="157" t="s">
        <v>260</v>
      </c>
      <c r="AT239" s="157" t="s">
        <v>161</v>
      </c>
      <c r="AU239" s="157" t="s">
        <v>89</v>
      </c>
      <c r="AY239" s="16" t="s">
        <v>159</v>
      </c>
      <c r="BE239" s="158">
        <f>IF(N239="základná",J239,0)</f>
        <v>0</v>
      </c>
      <c r="BF239" s="158">
        <f>IF(N239="znížená",J239,0)</f>
        <v>0</v>
      </c>
      <c r="BG239" s="158">
        <f>IF(N239="zákl. prenesená",J239,0)</f>
        <v>0</v>
      </c>
      <c r="BH239" s="158">
        <f>IF(N239="zníž. prenesená",J239,0)</f>
        <v>0</v>
      </c>
      <c r="BI239" s="158">
        <f>IF(N239="nulová",J239,0)</f>
        <v>0</v>
      </c>
      <c r="BJ239" s="16" t="s">
        <v>89</v>
      </c>
      <c r="BK239" s="158">
        <f>ROUND(I239*H239,2)</f>
        <v>0</v>
      </c>
      <c r="BL239" s="16" t="s">
        <v>260</v>
      </c>
      <c r="BM239" s="157" t="s">
        <v>1396</v>
      </c>
    </row>
    <row r="240" spans="2:65" s="12" customFormat="1" x14ac:dyDescent="0.2">
      <c r="B240" s="159"/>
      <c r="D240" s="160" t="s">
        <v>167</v>
      </c>
      <c r="E240" s="161" t="s">
        <v>1</v>
      </c>
      <c r="F240" s="162" t="s">
        <v>1397</v>
      </c>
      <c r="H240" s="161" t="s">
        <v>1</v>
      </c>
      <c r="I240" s="163"/>
      <c r="L240" s="159"/>
      <c r="M240" s="164"/>
      <c r="T240" s="165"/>
      <c r="AT240" s="161" t="s">
        <v>167</v>
      </c>
      <c r="AU240" s="161" t="s">
        <v>89</v>
      </c>
      <c r="AV240" s="12" t="s">
        <v>83</v>
      </c>
      <c r="AW240" s="12" t="s">
        <v>31</v>
      </c>
      <c r="AX240" s="12" t="s">
        <v>76</v>
      </c>
      <c r="AY240" s="161" t="s">
        <v>159</v>
      </c>
    </row>
    <row r="241" spans="2:65" s="13" customFormat="1" x14ac:dyDescent="0.2">
      <c r="B241" s="166"/>
      <c r="D241" s="160" t="s">
        <v>167</v>
      </c>
      <c r="E241" s="167" t="s">
        <v>1</v>
      </c>
      <c r="F241" s="168" t="s">
        <v>1398</v>
      </c>
      <c r="H241" s="169">
        <v>21.138999999999999</v>
      </c>
      <c r="I241" s="170"/>
      <c r="L241" s="166"/>
      <c r="M241" s="171"/>
      <c r="T241" s="172"/>
      <c r="AT241" s="167" t="s">
        <v>167</v>
      </c>
      <c r="AU241" s="167" t="s">
        <v>89</v>
      </c>
      <c r="AV241" s="13" t="s">
        <v>89</v>
      </c>
      <c r="AW241" s="13" t="s">
        <v>31</v>
      </c>
      <c r="AX241" s="13" t="s">
        <v>76</v>
      </c>
      <c r="AY241" s="167" t="s">
        <v>159</v>
      </c>
    </row>
    <row r="242" spans="2:65" s="13" customFormat="1" x14ac:dyDescent="0.2">
      <c r="B242" s="166"/>
      <c r="D242" s="160" t="s">
        <v>167</v>
      </c>
      <c r="E242" s="167" t="s">
        <v>1</v>
      </c>
      <c r="F242" s="168" t="s">
        <v>1399</v>
      </c>
      <c r="H242" s="169">
        <v>10.57</v>
      </c>
      <c r="I242" s="170"/>
      <c r="L242" s="166"/>
      <c r="M242" s="171"/>
      <c r="T242" s="172"/>
      <c r="AT242" s="167" t="s">
        <v>167</v>
      </c>
      <c r="AU242" s="167" t="s">
        <v>89</v>
      </c>
      <c r="AV242" s="13" t="s">
        <v>89</v>
      </c>
      <c r="AW242" s="13" t="s">
        <v>31</v>
      </c>
      <c r="AX242" s="13" t="s">
        <v>76</v>
      </c>
      <c r="AY242" s="167" t="s">
        <v>159</v>
      </c>
    </row>
    <row r="243" spans="2:65" s="14" customFormat="1" x14ac:dyDescent="0.2">
      <c r="B243" s="173"/>
      <c r="D243" s="160" t="s">
        <v>167</v>
      </c>
      <c r="E243" s="174" t="s">
        <v>1</v>
      </c>
      <c r="F243" s="175" t="s">
        <v>186</v>
      </c>
      <c r="H243" s="176">
        <v>31.709</v>
      </c>
      <c r="I243" s="177"/>
      <c r="L243" s="173"/>
      <c r="M243" s="178"/>
      <c r="T243" s="179"/>
      <c r="AT243" s="174" t="s">
        <v>167</v>
      </c>
      <c r="AU243" s="174" t="s">
        <v>89</v>
      </c>
      <c r="AV243" s="14" t="s">
        <v>165</v>
      </c>
      <c r="AW243" s="14" t="s">
        <v>31</v>
      </c>
      <c r="AX243" s="14" t="s">
        <v>83</v>
      </c>
      <c r="AY243" s="174" t="s">
        <v>159</v>
      </c>
    </row>
    <row r="244" spans="2:65" s="1" customFormat="1" ht="16.5" customHeight="1" x14ac:dyDescent="0.2">
      <c r="B244" s="144"/>
      <c r="C244" s="180" t="s">
        <v>358</v>
      </c>
      <c r="D244" s="180" t="s">
        <v>359</v>
      </c>
      <c r="E244" s="181" t="s">
        <v>1400</v>
      </c>
      <c r="F244" s="182" t="s">
        <v>1401</v>
      </c>
      <c r="G244" s="183" t="s">
        <v>164</v>
      </c>
      <c r="H244" s="184">
        <v>33.293999999999997</v>
      </c>
      <c r="I244" s="185"/>
      <c r="J244" s="186">
        <f>ROUND(I244*H244,2)</f>
        <v>0</v>
      </c>
      <c r="K244" s="187"/>
      <c r="L244" s="188"/>
      <c r="M244" s="189" t="s">
        <v>1</v>
      </c>
      <c r="N244" s="190" t="s">
        <v>42</v>
      </c>
      <c r="P244" s="155">
        <f>O244*H244</f>
        <v>0</v>
      </c>
      <c r="Q244" s="155">
        <v>0.13800000000000001</v>
      </c>
      <c r="R244" s="155">
        <f>Q244*H244</f>
        <v>4.5945720000000003</v>
      </c>
      <c r="S244" s="155">
        <v>0</v>
      </c>
      <c r="T244" s="156">
        <f>S244*H244</f>
        <v>0</v>
      </c>
      <c r="AR244" s="157" t="s">
        <v>350</v>
      </c>
      <c r="AT244" s="157" t="s">
        <v>359</v>
      </c>
      <c r="AU244" s="157" t="s">
        <v>89</v>
      </c>
      <c r="AY244" s="16" t="s">
        <v>159</v>
      </c>
      <c r="BE244" s="158">
        <f>IF(N244="základná",J244,0)</f>
        <v>0</v>
      </c>
      <c r="BF244" s="158">
        <f>IF(N244="znížená",J244,0)</f>
        <v>0</v>
      </c>
      <c r="BG244" s="158">
        <f>IF(N244="zákl. prenesená",J244,0)</f>
        <v>0</v>
      </c>
      <c r="BH244" s="158">
        <f>IF(N244="zníž. prenesená",J244,0)</f>
        <v>0</v>
      </c>
      <c r="BI244" s="158">
        <f>IF(N244="nulová",J244,0)</f>
        <v>0</v>
      </c>
      <c r="BJ244" s="16" t="s">
        <v>89</v>
      </c>
      <c r="BK244" s="158">
        <f>ROUND(I244*H244,2)</f>
        <v>0</v>
      </c>
      <c r="BL244" s="16" t="s">
        <v>260</v>
      </c>
      <c r="BM244" s="157" t="s">
        <v>1402</v>
      </c>
    </row>
    <row r="245" spans="2:65" s="13" customFormat="1" x14ac:dyDescent="0.2">
      <c r="B245" s="166"/>
      <c r="D245" s="160" t="s">
        <v>167</v>
      </c>
      <c r="F245" s="168" t="s">
        <v>1403</v>
      </c>
      <c r="H245" s="169">
        <v>33.293999999999997</v>
      </c>
      <c r="I245" s="170"/>
      <c r="L245" s="166"/>
      <c r="M245" s="171"/>
      <c r="T245" s="172"/>
      <c r="AT245" s="167" t="s">
        <v>167</v>
      </c>
      <c r="AU245" s="167" t="s">
        <v>89</v>
      </c>
      <c r="AV245" s="13" t="s">
        <v>89</v>
      </c>
      <c r="AW245" s="13" t="s">
        <v>3</v>
      </c>
      <c r="AX245" s="13" t="s">
        <v>83</v>
      </c>
      <c r="AY245" s="167" t="s">
        <v>159</v>
      </c>
    </row>
    <row r="246" spans="2:65" s="1" customFormat="1" ht="24.25" customHeight="1" x14ac:dyDescent="0.2">
      <c r="B246" s="144"/>
      <c r="C246" s="145" t="s">
        <v>365</v>
      </c>
      <c r="D246" s="145" t="s">
        <v>161</v>
      </c>
      <c r="E246" s="146" t="s">
        <v>1404</v>
      </c>
      <c r="F246" s="147" t="s">
        <v>1405</v>
      </c>
      <c r="G246" s="148" t="s">
        <v>215</v>
      </c>
      <c r="H246" s="149">
        <v>6.8150000000000004</v>
      </c>
      <c r="I246" s="150"/>
      <c r="J246" s="151">
        <f>ROUND(I246*H246,2)</f>
        <v>0</v>
      </c>
      <c r="K246" s="152"/>
      <c r="L246" s="31"/>
      <c r="M246" s="153" t="s">
        <v>1</v>
      </c>
      <c r="N246" s="154" t="s">
        <v>42</v>
      </c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AR246" s="157" t="s">
        <v>260</v>
      </c>
      <c r="AT246" s="157" t="s">
        <v>161</v>
      </c>
      <c r="AU246" s="157" t="s">
        <v>89</v>
      </c>
      <c r="AY246" s="16" t="s">
        <v>159</v>
      </c>
      <c r="BE246" s="158">
        <f>IF(N246="základná",J246,0)</f>
        <v>0</v>
      </c>
      <c r="BF246" s="158">
        <f>IF(N246="znížená",J246,0)</f>
        <v>0</v>
      </c>
      <c r="BG246" s="158">
        <f>IF(N246="zákl. prenesená",J246,0)</f>
        <v>0</v>
      </c>
      <c r="BH246" s="158">
        <f>IF(N246="zníž. prenesená",J246,0)</f>
        <v>0</v>
      </c>
      <c r="BI246" s="158">
        <f>IF(N246="nulová",J246,0)</f>
        <v>0</v>
      </c>
      <c r="BJ246" s="16" t="s">
        <v>89</v>
      </c>
      <c r="BK246" s="158">
        <f>ROUND(I246*H246,2)</f>
        <v>0</v>
      </c>
      <c r="BL246" s="16" t="s">
        <v>260</v>
      </c>
      <c r="BM246" s="157" t="s">
        <v>1406</v>
      </c>
    </row>
    <row r="247" spans="2:65" s="11" customFormat="1" ht="26" customHeight="1" x14ac:dyDescent="0.35">
      <c r="B247" s="133"/>
      <c r="D247" s="134" t="s">
        <v>75</v>
      </c>
      <c r="E247" s="135" t="s">
        <v>1285</v>
      </c>
      <c r="F247" s="135" t="s">
        <v>1286</v>
      </c>
      <c r="I247" s="136"/>
      <c r="J247" s="123">
        <f>BK247</f>
        <v>0</v>
      </c>
      <c r="L247" s="133"/>
      <c r="M247" s="137"/>
      <c r="P247" s="138">
        <f>P248</f>
        <v>0</v>
      </c>
      <c r="R247" s="138">
        <f>R248</f>
        <v>0</v>
      </c>
      <c r="T247" s="139">
        <f>T248</f>
        <v>0</v>
      </c>
      <c r="AR247" s="134" t="s">
        <v>191</v>
      </c>
      <c r="AT247" s="140" t="s">
        <v>75</v>
      </c>
      <c r="AU247" s="140" t="s">
        <v>76</v>
      </c>
      <c r="AY247" s="134" t="s">
        <v>159</v>
      </c>
      <c r="BK247" s="141">
        <f>BK248</f>
        <v>0</v>
      </c>
    </row>
    <row r="248" spans="2:65" s="1" customFormat="1" ht="16.5" customHeight="1" x14ac:dyDescent="0.2">
      <c r="B248" s="144"/>
      <c r="C248" s="145" t="s">
        <v>370</v>
      </c>
      <c r="D248" s="145" t="s">
        <v>161</v>
      </c>
      <c r="E248" s="146" t="s">
        <v>1407</v>
      </c>
      <c r="F248" s="147" t="s">
        <v>1408</v>
      </c>
      <c r="G248" s="148" t="s">
        <v>1409</v>
      </c>
      <c r="H248" s="149">
        <v>300</v>
      </c>
      <c r="I248" s="150"/>
      <c r="J248" s="151">
        <f>ROUND(I248*H248,2)</f>
        <v>0</v>
      </c>
      <c r="K248" s="152"/>
      <c r="L248" s="31"/>
      <c r="M248" s="153" t="s">
        <v>1</v>
      </c>
      <c r="N248" s="154" t="s">
        <v>42</v>
      </c>
      <c r="P248" s="155">
        <f>O248*H248</f>
        <v>0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AR248" s="157" t="s">
        <v>1410</v>
      </c>
      <c r="AT248" s="157" t="s">
        <v>161</v>
      </c>
      <c r="AU248" s="157" t="s">
        <v>83</v>
      </c>
      <c r="AY248" s="16" t="s">
        <v>159</v>
      </c>
      <c r="BE248" s="158">
        <f>IF(N248="základná",J248,0)</f>
        <v>0</v>
      </c>
      <c r="BF248" s="158">
        <f>IF(N248="znížená",J248,0)</f>
        <v>0</v>
      </c>
      <c r="BG248" s="158">
        <f>IF(N248="zákl. prenesená",J248,0)</f>
        <v>0</v>
      </c>
      <c r="BH248" s="158">
        <f>IF(N248="zníž. prenesená",J248,0)</f>
        <v>0</v>
      </c>
      <c r="BI248" s="158">
        <f>IF(N248="nulová",J248,0)</f>
        <v>0</v>
      </c>
      <c r="BJ248" s="16" t="s">
        <v>89</v>
      </c>
      <c r="BK248" s="158">
        <f>ROUND(I248*H248,2)</f>
        <v>0</v>
      </c>
      <c r="BL248" s="16" t="s">
        <v>1410</v>
      </c>
      <c r="BM248" s="157" t="s">
        <v>1411</v>
      </c>
    </row>
    <row r="249" spans="2:65" s="1" customFormat="1" ht="50" customHeight="1" x14ac:dyDescent="0.35">
      <c r="B249" s="31"/>
      <c r="E249" s="135" t="s">
        <v>726</v>
      </c>
      <c r="F249" s="135" t="s">
        <v>727</v>
      </c>
      <c r="J249" s="123">
        <f t="shared" ref="J249:J259" si="0">BK249</f>
        <v>0</v>
      </c>
      <c r="L249" s="31"/>
      <c r="M249" s="191"/>
      <c r="T249" s="58"/>
      <c r="AT249" s="16" t="s">
        <v>75</v>
      </c>
      <c r="AU249" s="16" t="s">
        <v>76</v>
      </c>
      <c r="AY249" s="16" t="s">
        <v>728</v>
      </c>
      <c r="BK249" s="158">
        <f>SUM(BK250:BK259)</f>
        <v>0</v>
      </c>
    </row>
    <row r="250" spans="2:65" s="1" customFormat="1" ht="16.25" customHeight="1" x14ac:dyDescent="0.2">
      <c r="B250" s="31"/>
      <c r="C250" s="192" t="s">
        <v>1</v>
      </c>
      <c r="D250" s="192" t="s">
        <v>161</v>
      </c>
      <c r="E250" s="193" t="s">
        <v>1</v>
      </c>
      <c r="F250" s="194" t="s">
        <v>1</v>
      </c>
      <c r="G250" s="195" t="s">
        <v>1</v>
      </c>
      <c r="H250" s="196"/>
      <c r="I250" s="197"/>
      <c r="J250" s="198">
        <f t="shared" si="0"/>
        <v>0</v>
      </c>
      <c r="K250" s="199"/>
      <c r="L250" s="31"/>
      <c r="M250" s="200" t="s">
        <v>1</v>
      </c>
      <c r="N250" s="201" t="s">
        <v>42</v>
      </c>
      <c r="T250" s="58"/>
      <c r="AT250" s="16" t="s">
        <v>728</v>
      </c>
      <c r="AU250" s="16" t="s">
        <v>83</v>
      </c>
      <c r="AY250" s="16" t="s">
        <v>728</v>
      </c>
      <c r="BE250" s="158">
        <f t="shared" ref="BE250:BE259" si="1">IF(N250="základná",J250,0)</f>
        <v>0</v>
      </c>
      <c r="BF250" s="158">
        <f t="shared" ref="BF250:BF259" si="2">IF(N250="znížená",J250,0)</f>
        <v>0</v>
      </c>
      <c r="BG250" s="158">
        <f t="shared" ref="BG250:BG259" si="3">IF(N250="zákl. prenesená",J250,0)</f>
        <v>0</v>
      </c>
      <c r="BH250" s="158">
        <f t="shared" ref="BH250:BH259" si="4">IF(N250="zníž. prenesená",J250,0)</f>
        <v>0</v>
      </c>
      <c r="BI250" s="158">
        <f t="shared" ref="BI250:BI259" si="5">IF(N250="nulová",J250,0)</f>
        <v>0</v>
      </c>
      <c r="BJ250" s="16" t="s">
        <v>89</v>
      </c>
      <c r="BK250" s="158">
        <f t="shared" ref="BK250:BK259" si="6">I250*H250</f>
        <v>0</v>
      </c>
    </row>
    <row r="251" spans="2:65" s="1" customFormat="1" ht="16.25" customHeight="1" x14ac:dyDescent="0.2">
      <c r="B251" s="31"/>
      <c r="C251" s="192" t="s">
        <v>1</v>
      </c>
      <c r="D251" s="192" t="s">
        <v>161</v>
      </c>
      <c r="E251" s="193" t="s">
        <v>1</v>
      </c>
      <c r="F251" s="194" t="s">
        <v>1</v>
      </c>
      <c r="G251" s="195" t="s">
        <v>1</v>
      </c>
      <c r="H251" s="196"/>
      <c r="I251" s="197"/>
      <c r="J251" s="198">
        <f t="shared" si="0"/>
        <v>0</v>
      </c>
      <c r="K251" s="199"/>
      <c r="L251" s="31"/>
      <c r="M251" s="200" t="s">
        <v>1</v>
      </c>
      <c r="N251" s="201" t="s">
        <v>42</v>
      </c>
      <c r="T251" s="58"/>
      <c r="AT251" s="16" t="s">
        <v>728</v>
      </c>
      <c r="AU251" s="16" t="s">
        <v>83</v>
      </c>
      <c r="AY251" s="16" t="s">
        <v>728</v>
      </c>
      <c r="BE251" s="158">
        <f t="shared" si="1"/>
        <v>0</v>
      </c>
      <c r="BF251" s="158">
        <f t="shared" si="2"/>
        <v>0</v>
      </c>
      <c r="BG251" s="158">
        <f t="shared" si="3"/>
        <v>0</v>
      </c>
      <c r="BH251" s="158">
        <f t="shared" si="4"/>
        <v>0</v>
      </c>
      <c r="BI251" s="158">
        <f t="shared" si="5"/>
        <v>0</v>
      </c>
      <c r="BJ251" s="16" t="s">
        <v>89</v>
      </c>
      <c r="BK251" s="158">
        <f t="shared" si="6"/>
        <v>0</v>
      </c>
    </row>
    <row r="252" spans="2:65" s="1" customFormat="1" ht="16.25" customHeight="1" x14ac:dyDescent="0.2">
      <c r="B252" s="31"/>
      <c r="C252" s="192" t="s">
        <v>1</v>
      </c>
      <c r="D252" s="192" t="s">
        <v>161</v>
      </c>
      <c r="E252" s="193" t="s">
        <v>1</v>
      </c>
      <c r="F252" s="194" t="s">
        <v>1</v>
      </c>
      <c r="G252" s="195" t="s">
        <v>1</v>
      </c>
      <c r="H252" s="196"/>
      <c r="I252" s="197"/>
      <c r="J252" s="198">
        <f t="shared" si="0"/>
        <v>0</v>
      </c>
      <c r="K252" s="199"/>
      <c r="L252" s="31"/>
      <c r="M252" s="200" t="s">
        <v>1</v>
      </c>
      <c r="N252" s="201" t="s">
        <v>42</v>
      </c>
      <c r="T252" s="58"/>
      <c r="AT252" s="16" t="s">
        <v>728</v>
      </c>
      <c r="AU252" s="16" t="s">
        <v>83</v>
      </c>
      <c r="AY252" s="16" t="s">
        <v>728</v>
      </c>
      <c r="BE252" s="158">
        <f t="shared" si="1"/>
        <v>0</v>
      </c>
      <c r="BF252" s="158">
        <f t="shared" si="2"/>
        <v>0</v>
      </c>
      <c r="BG252" s="158">
        <f t="shared" si="3"/>
        <v>0</v>
      </c>
      <c r="BH252" s="158">
        <f t="shared" si="4"/>
        <v>0</v>
      </c>
      <c r="BI252" s="158">
        <f t="shared" si="5"/>
        <v>0</v>
      </c>
      <c r="BJ252" s="16" t="s">
        <v>89</v>
      </c>
      <c r="BK252" s="158">
        <f t="shared" si="6"/>
        <v>0</v>
      </c>
    </row>
    <row r="253" spans="2:65" s="1" customFormat="1" ht="16.25" customHeight="1" x14ac:dyDescent="0.2">
      <c r="B253" s="31"/>
      <c r="C253" s="192" t="s">
        <v>1</v>
      </c>
      <c r="D253" s="192" t="s">
        <v>161</v>
      </c>
      <c r="E253" s="193" t="s">
        <v>1</v>
      </c>
      <c r="F253" s="194" t="s">
        <v>1</v>
      </c>
      <c r="G253" s="195" t="s">
        <v>1</v>
      </c>
      <c r="H253" s="196"/>
      <c r="I253" s="197"/>
      <c r="J253" s="198">
        <f t="shared" si="0"/>
        <v>0</v>
      </c>
      <c r="K253" s="199"/>
      <c r="L253" s="31"/>
      <c r="M253" s="200" t="s">
        <v>1</v>
      </c>
      <c r="N253" s="201" t="s">
        <v>42</v>
      </c>
      <c r="T253" s="58"/>
      <c r="AT253" s="16" t="s">
        <v>728</v>
      </c>
      <c r="AU253" s="16" t="s">
        <v>83</v>
      </c>
      <c r="AY253" s="16" t="s">
        <v>728</v>
      </c>
      <c r="BE253" s="158">
        <f t="shared" si="1"/>
        <v>0</v>
      </c>
      <c r="BF253" s="158">
        <f t="shared" si="2"/>
        <v>0</v>
      </c>
      <c r="BG253" s="158">
        <f t="shared" si="3"/>
        <v>0</v>
      </c>
      <c r="BH253" s="158">
        <f t="shared" si="4"/>
        <v>0</v>
      </c>
      <c r="BI253" s="158">
        <f t="shared" si="5"/>
        <v>0</v>
      </c>
      <c r="BJ253" s="16" t="s">
        <v>89</v>
      </c>
      <c r="BK253" s="158">
        <f t="shared" si="6"/>
        <v>0</v>
      </c>
    </row>
    <row r="254" spans="2:65" s="1" customFormat="1" ht="16.25" customHeight="1" x14ac:dyDescent="0.2">
      <c r="B254" s="31"/>
      <c r="C254" s="192" t="s">
        <v>1</v>
      </c>
      <c r="D254" s="192" t="s">
        <v>161</v>
      </c>
      <c r="E254" s="193" t="s">
        <v>1</v>
      </c>
      <c r="F254" s="194" t="s">
        <v>1</v>
      </c>
      <c r="G254" s="195" t="s">
        <v>1</v>
      </c>
      <c r="H254" s="196"/>
      <c r="I254" s="197"/>
      <c r="J254" s="198">
        <f t="shared" si="0"/>
        <v>0</v>
      </c>
      <c r="K254" s="199"/>
      <c r="L254" s="31"/>
      <c r="M254" s="200" t="s">
        <v>1</v>
      </c>
      <c r="N254" s="201" t="s">
        <v>42</v>
      </c>
      <c r="T254" s="58"/>
      <c r="AT254" s="16" t="s">
        <v>728</v>
      </c>
      <c r="AU254" s="16" t="s">
        <v>83</v>
      </c>
      <c r="AY254" s="16" t="s">
        <v>728</v>
      </c>
      <c r="BE254" s="158">
        <f t="shared" si="1"/>
        <v>0</v>
      </c>
      <c r="BF254" s="158">
        <f t="shared" si="2"/>
        <v>0</v>
      </c>
      <c r="BG254" s="158">
        <f t="shared" si="3"/>
        <v>0</v>
      </c>
      <c r="BH254" s="158">
        <f t="shared" si="4"/>
        <v>0</v>
      </c>
      <c r="BI254" s="158">
        <f t="shared" si="5"/>
        <v>0</v>
      </c>
      <c r="BJ254" s="16" t="s">
        <v>89</v>
      </c>
      <c r="BK254" s="158">
        <f t="shared" si="6"/>
        <v>0</v>
      </c>
    </row>
    <row r="255" spans="2:65" s="1" customFormat="1" ht="16.25" customHeight="1" x14ac:dyDescent="0.2">
      <c r="B255" s="31"/>
      <c r="C255" s="192" t="s">
        <v>1</v>
      </c>
      <c r="D255" s="192" t="s">
        <v>161</v>
      </c>
      <c r="E255" s="193" t="s">
        <v>1</v>
      </c>
      <c r="F255" s="194" t="s">
        <v>1</v>
      </c>
      <c r="G255" s="195" t="s">
        <v>1</v>
      </c>
      <c r="H255" s="196"/>
      <c r="I255" s="197"/>
      <c r="J255" s="198">
        <f t="shared" si="0"/>
        <v>0</v>
      </c>
      <c r="K255" s="199"/>
      <c r="L255" s="31"/>
      <c r="M255" s="200" t="s">
        <v>1</v>
      </c>
      <c r="N255" s="201" t="s">
        <v>42</v>
      </c>
      <c r="T255" s="58"/>
      <c r="AT255" s="16" t="s">
        <v>728</v>
      </c>
      <c r="AU255" s="16" t="s">
        <v>83</v>
      </c>
      <c r="AY255" s="16" t="s">
        <v>728</v>
      </c>
      <c r="BE255" s="158">
        <f t="shared" si="1"/>
        <v>0</v>
      </c>
      <c r="BF255" s="158">
        <f t="shared" si="2"/>
        <v>0</v>
      </c>
      <c r="BG255" s="158">
        <f t="shared" si="3"/>
        <v>0</v>
      </c>
      <c r="BH255" s="158">
        <f t="shared" si="4"/>
        <v>0</v>
      </c>
      <c r="BI255" s="158">
        <f t="shared" si="5"/>
        <v>0</v>
      </c>
      <c r="BJ255" s="16" t="s">
        <v>89</v>
      </c>
      <c r="BK255" s="158">
        <f t="shared" si="6"/>
        <v>0</v>
      </c>
    </row>
    <row r="256" spans="2:65" s="1" customFormat="1" ht="16.25" customHeight="1" x14ac:dyDescent="0.2">
      <c r="B256" s="31"/>
      <c r="C256" s="192" t="s">
        <v>1</v>
      </c>
      <c r="D256" s="192" t="s">
        <v>161</v>
      </c>
      <c r="E256" s="193" t="s">
        <v>1</v>
      </c>
      <c r="F256" s="194" t="s">
        <v>1</v>
      </c>
      <c r="G256" s="195" t="s">
        <v>1</v>
      </c>
      <c r="H256" s="196"/>
      <c r="I256" s="197"/>
      <c r="J256" s="198">
        <f t="shared" si="0"/>
        <v>0</v>
      </c>
      <c r="K256" s="199"/>
      <c r="L256" s="31"/>
      <c r="M256" s="200" t="s">
        <v>1</v>
      </c>
      <c r="N256" s="201" t="s">
        <v>42</v>
      </c>
      <c r="T256" s="58"/>
      <c r="AT256" s="16" t="s">
        <v>728</v>
      </c>
      <c r="AU256" s="16" t="s">
        <v>83</v>
      </c>
      <c r="AY256" s="16" t="s">
        <v>728</v>
      </c>
      <c r="BE256" s="158">
        <f t="shared" si="1"/>
        <v>0</v>
      </c>
      <c r="BF256" s="158">
        <f t="shared" si="2"/>
        <v>0</v>
      </c>
      <c r="BG256" s="158">
        <f t="shared" si="3"/>
        <v>0</v>
      </c>
      <c r="BH256" s="158">
        <f t="shared" si="4"/>
        <v>0</v>
      </c>
      <c r="BI256" s="158">
        <f t="shared" si="5"/>
        <v>0</v>
      </c>
      <c r="BJ256" s="16" t="s">
        <v>89</v>
      </c>
      <c r="BK256" s="158">
        <f t="shared" si="6"/>
        <v>0</v>
      </c>
    </row>
    <row r="257" spans="2:63" s="1" customFormat="1" ht="16.25" customHeight="1" x14ac:dyDescent="0.2">
      <c r="B257" s="31"/>
      <c r="C257" s="192" t="s">
        <v>1</v>
      </c>
      <c r="D257" s="192" t="s">
        <v>161</v>
      </c>
      <c r="E257" s="193" t="s">
        <v>1</v>
      </c>
      <c r="F257" s="194" t="s">
        <v>1</v>
      </c>
      <c r="G257" s="195" t="s">
        <v>1</v>
      </c>
      <c r="H257" s="196"/>
      <c r="I257" s="197"/>
      <c r="J257" s="198">
        <f t="shared" si="0"/>
        <v>0</v>
      </c>
      <c r="K257" s="199"/>
      <c r="L257" s="31"/>
      <c r="M257" s="200" t="s">
        <v>1</v>
      </c>
      <c r="N257" s="201" t="s">
        <v>42</v>
      </c>
      <c r="T257" s="58"/>
      <c r="AT257" s="16" t="s">
        <v>728</v>
      </c>
      <c r="AU257" s="16" t="s">
        <v>83</v>
      </c>
      <c r="AY257" s="16" t="s">
        <v>728</v>
      </c>
      <c r="BE257" s="158">
        <f t="shared" si="1"/>
        <v>0</v>
      </c>
      <c r="BF257" s="158">
        <f t="shared" si="2"/>
        <v>0</v>
      </c>
      <c r="BG257" s="158">
        <f t="shared" si="3"/>
        <v>0</v>
      </c>
      <c r="BH257" s="158">
        <f t="shared" si="4"/>
        <v>0</v>
      </c>
      <c r="BI257" s="158">
        <f t="shared" si="5"/>
        <v>0</v>
      </c>
      <c r="BJ257" s="16" t="s">
        <v>89</v>
      </c>
      <c r="BK257" s="158">
        <f t="shared" si="6"/>
        <v>0</v>
      </c>
    </row>
    <row r="258" spans="2:63" s="1" customFormat="1" ht="16.25" customHeight="1" x14ac:dyDescent="0.2">
      <c r="B258" s="31"/>
      <c r="C258" s="192" t="s">
        <v>1</v>
      </c>
      <c r="D258" s="192" t="s">
        <v>161</v>
      </c>
      <c r="E258" s="193" t="s">
        <v>1</v>
      </c>
      <c r="F258" s="194" t="s">
        <v>1</v>
      </c>
      <c r="G258" s="195" t="s">
        <v>1</v>
      </c>
      <c r="H258" s="196"/>
      <c r="I258" s="197"/>
      <c r="J258" s="198">
        <f t="shared" si="0"/>
        <v>0</v>
      </c>
      <c r="K258" s="199"/>
      <c r="L258" s="31"/>
      <c r="M258" s="200" t="s">
        <v>1</v>
      </c>
      <c r="N258" s="201" t="s">
        <v>42</v>
      </c>
      <c r="T258" s="58"/>
      <c r="AT258" s="16" t="s">
        <v>728</v>
      </c>
      <c r="AU258" s="16" t="s">
        <v>83</v>
      </c>
      <c r="AY258" s="16" t="s">
        <v>728</v>
      </c>
      <c r="BE258" s="158">
        <f t="shared" si="1"/>
        <v>0</v>
      </c>
      <c r="BF258" s="158">
        <f t="shared" si="2"/>
        <v>0</v>
      </c>
      <c r="BG258" s="158">
        <f t="shared" si="3"/>
        <v>0</v>
      </c>
      <c r="BH258" s="158">
        <f t="shared" si="4"/>
        <v>0</v>
      </c>
      <c r="BI258" s="158">
        <f t="shared" si="5"/>
        <v>0</v>
      </c>
      <c r="BJ258" s="16" t="s">
        <v>89</v>
      </c>
      <c r="BK258" s="158">
        <f t="shared" si="6"/>
        <v>0</v>
      </c>
    </row>
    <row r="259" spans="2:63" s="1" customFormat="1" ht="16.25" customHeight="1" x14ac:dyDescent="0.2">
      <c r="B259" s="31"/>
      <c r="C259" s="192" t="s">
        <v>1</v>
      </c>
      <c r="D259" s="192" t="s">
        <v>161</v>
      </c>
      <c r="E259" s="193" t="s">
        <v>1</v>
      </c>
      <c r="F259" s="194" t="s">
        <v>1</v>
      </c>
      <c r="G259" s="195" t="s">
        <v>1</v>
      </c>
      <c r="H259" s="196"/>
      <c r="I259" s="197"/>
      <c r="J259" s="198">
        <f t="shared" si="0"/>
        <v>0</v>
      </c>
      <c r="K259" s="199"/>
      <c r="L259" s="31"/>
      <c r="M259" s="200" t="s">
        <v>1</v>
      </c>
      <c r="N259" s="201" t="s">
        <v>42</v>
      </c>
      <c r="O259" s="202"/>
      <c r="P259" s="202"/>
      <c r="Q259" s="202"/>
      <c r="R259" s="202"/>
      <c r="S259" s="202"/>
      <c r="T259" s="203"/>
      <c r="AT259" s="16" t="s">
        <v>728</v>
      </c>
      <c r="AU259" s="16" t="s">
        <v>83</v>
      </c>
      <c r="AY259" s="16" t="s">
        <v>728</v>
      </c>
      <c r="BE259" s="158">
        <f t="shared" si="1"/>
        <v>0</v>
      </c>
      <c r="BF259" s="158">
        <f t="shared" si="2"/>
        <v>0</v>
      </c>
      <c r="BG259" s="158">
        <f t="shared" si="3"/>
        <v>0</v>
      </c>
      <c r="BH259" s="158">
        <f t="shared" si="4"/>
        <v>0</v>
      </c>
      <c r="BI259" s="158">
        <f t="shared" si="5"/>
        <v>0</v>
      </c>
      <c r="BJ259" s="16" t="s">
        <v>89</v>
      </c>
      <c r="BK259" s="158">
        <f t="shared" si="6"/>
        <v>0</v>
      </c>
    </row>
    <row r="260" spans="2:63" s="1" customFormat="1" ht="7" customHeight="1" x14ac:dyDescent="0.2">
      <c r="B260" s="46"/>
      <c r="C260" s="47"/>
      <c r="D260" s="47"/>
      <c r="E260" s="47"/>
      <c r="F260" s="47"/>
      <c r="G260" s="47"/>
      <c r="H260" s="47"/>
      <c r="I260" s="47"/>
      <c r="J260" s="47"/>
      <c r="K260" s="47"/>
      <c r="L260" s="31"/>
    </row>
  </sheetData>
  <autoFilter ref="C131:K259" xr:uid="{00000000-0009-0000-0000-000006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50:D260" xr:uid="{00000000-0002-0000-0600-000000000000}">
      <formula1>"K, M"</formula1>
    </dataValidation>
    <dataValidation type="list" allowBlank="1" showInputMessage="1" showErrorMessage="1" error="Povolené sú hodnoty základná, znížená, nulová." sqref="N250:N260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2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93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120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729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25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tr">
        <f>IF('Rekapitulácia stavby'!AN16="","",'Rekapitulácia stavby'!AN16)</f>
        <v/>
      </c>
      <c r="L22" s="31"/>
    </row>
    <row r="23" spans="2:12" s="1" customFormat="1" ht="18" hidden="1" customHeight="1" x14ac:dyDescent="0.2">
      <c r="B23" s="31"/>
      <c r="E23" s="24" t="str">
        <f>IF('Rekapitulácia stavby'!E17="","",'Rekapitulácia stavby'!E17)</f>
        <v>CUBEDESIGN s.r.o.</v>
      </c>
      <c r="I23" s="26" t="s">
        <v>26</v>
      </c>
      <c r="J23" s="24" t="str">
        <f>IF('Rekapitulácia stavby'!AN17="","",'Rekapitulácia stavby'!AN17)</f>
        <v/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hidden="1" customHeight="1" x14ac:dyDescent="0.2">
      <c r="B26" s="31"/>
      <c r="E26" s="24" t="str">
        <f>IF('Rekapitulácia stavby'!E20="","",'Rekapitulácia stavby'!E20)</f>
        <v>Ing. Peter Mateáš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ROUND(J131,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ROUND((ROUND((SUM(BE131:BE210)),  2) + SUM(BE212:BE221)), 2)</f>
        <v>0</v>
      </c>
      <c r="G35" s="100"/>
      <c r="H35" s="100"/>
      <c r="I35" s="101">
        <v>0.2</v>
      </c>
      <c r="J35" s="99">
        <f>ROUND((ROUND(((SUM(BE131:BE210))*I35),  2) + (SUM(BE212:BE221)*I35)),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ROUND((ROUND((SUM(BF131:BF210)),  2) + SUM(BF212:BF221)), 2)</f>
        <v>0</v>
      </c>
      <c r="G36" s="100"/>
      <c r="H36" s="100"/>
      <c r="I36" s="101">
        <v>0.2</v>
      </c>
      <c r="J36" s="99">
        <f>ROUND((ROUND(((SUM(BF131:BF210))*I36),  2) + (SUM(BF212:BF221)*I36)),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ROUND((ROUND((SUM(BG131:BG210)),  2) + SUM(BG212:BG221)),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ROUND((ROUND((SUM(BH131:BH210)),  2) + SUM(BH212:BH221)),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ROUND((ROUND((SUM(BI131:BI210)),  2) + SUM(BI212:BI221)),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120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B6 - Krajinno-architektonické úpravy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 xml:space="preserve"> 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J131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128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20" customHeight="1" x14ac:dyDescent="0.2">
      <c r="B100" s="118"/>
      <c r="D100" s="119" t="s">
        <v>129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20" customHeight="1" x14ac:dyDescent="0.2">
      <c r="B101" s="118"/>
      <c r="D101" s="119" t="s">
        <v>130</v>
      </c>
      <c r="E101" s="120"/>
      <c r="F101" s="120"/>
      <c r="G101" s="120"/>
      <c r="H101" s="120"/>
      <c r="I101" s="120"/>
      <c r="J101" s="121">
        <f>J137</f>
        <v>0</v>
      </c>
      <c r="L101" s="118"/>
    </row>
    <row r="102" spans="2:47" s="9" customFormat="1" ht="20" customHeight="1" x14ac:dyDescent="0.2">
      <c r="B102" s="118"/>
      <c r="D102" s="119" t="s">
        <v>730</v>
      </c>
      <c r="E102" s="120"/>
      <c r="F102" s="120"/>
      <c r="G102" s="120"/>
      <c r="H102" s="120"/>
      <c r="I102" s="120"/>
      <c r="J102" s="121">
        <f>J139</f>
        <v>0</v>
      </c>
      <c r="L102" s="118"/>
    </row>
    <row r="103" spans="2:47" s="9" customFormat="1" ht="20" customHeight="1" x14ac:dyDescent="0.2">
      <c r="B103" s="118"/>
      <c r="D103" s="119" t="s">
        <v>731</v>
      </c>
      <c r="E103" s="120"/>
      <c r="F103" s="120"/>
      <c r="G103" s="120"/>
      <c r="H103" s="120"/>
      <c r="I103" s="120"/>
      <c r="J103" s="121">
        <f>J144</f>
        <v>0</v>
      </c>
      <c r="L103" s="118"/>
    </row>
    <row r="104" spans="2:47" s="9" customFormat="1" ht="20" customHeight="1" x14ac:dyDescent="0.2">
      <c r="B104" s="118"/>
      <c r="D104" s="119" t="s">
        <v>732</v>
      </c>
      <c r="E104" s="120"/>
      <c r="F104" s="120"/>
      <c r="G104" s="120"/>
      <c r="H104" s="120"/>
      <c r="I104" s="120"/>
      <c r="J104" s="121">
        <f>J146</f>
        <v>0</v>
      </c>
      <c r="L104" s="118"/>
    </row>
    <row r="105" spans="2:47" s="9" customFormat="1" ht="20" customHeight="1" x14ac:dyDescent="0.2">
      <c r="B105" s="118"/>
      <c r="D105" s="119" t="s">
        <v>733</v>
      </c>
      <c r="E105" s="120"/>
      <c r="F105" s="120"/>
      <c r="G105" s="120"/>
      <c r="H105" s="120"/>
      <c r="I105" s="120"/>
      <c r="J105" s="121">
        <f>J156</f>
        <v>0</v>
      </c>
      <c r="L105" s="118"/>
    </row>
    <row r="106" spans="2:47" s="9" customFormat="1" ht="20" customHeight="1" x14ac:dyDescent="0.2">
      <c r="B106" s="118"/>
      <c r="D106" s="119" t="s">
        <v>734</v>
      </c>
      <c r="E106" s="120"/>
      <c r="F106" s="120"/>
      <c r="G106" s="120"/>
      <c r="H106" s="120"/>
      <c r="I106" s="120"/>
      <c r="J106" s="121">
        <f>J178</f>
        <v>0</v>
      </c>
      <c r="L106" s="118"/>
    </row>
    <row r="107" spans="2:47" s="9" customFormat="1" ht="20" customHeight="1" x14ac:dyDescent="0.2">
      <c r="B107" s="118"/>
      <c r="D107" s="119" t="s">
        <v>735</v>
      </c>
      <c r="E107" s="120"/>
      <c r="F107" s="120"/>
      <c r="G107" s="120"/>
      <c r="H107" s="120"/>
      <c r="I107" s="120"/>
      <c r="J107" s="121">
        <f>J198</f>
        <v>0</v>
      </c>
      <c r="L107" s="118"/>
    </row>
    <row r="108" spans="2:47" s="9" customFormat="1" ht="20" customHeight="1" x14ac:dyDescent="0.2">
      <c r="B108" s="118"/>
      <c r="D108" s="119" t="s">
        <v>136</v>
      </c>
      <c r="E108" s="120"/>
      <c r="F108" s="120"/>
      <c r="G108" s="120"/>
      <c r="H108" s="120"/>
      <c r="I108" s="120"/>
      <c r="J108" s="121">
        <f>J209</f>
        <v>0</v>
      </c>
      <c r="L108" s="118"/>
    </row>
    <row r="109" spans="2:47" s="8" customFormat="1" ht="21.75" customHeight="1" x14ac:dyDescent="0.35">
      <c r="B109" s="114"/>
      <c r="D109" s="122" t="s">
        <v>144</v>
      </c>
      <c r="J109" s="123">
        <f>J211</f>
        <v>0</v>
      </c>
      <c r="L109" s="114"/>
    </row>
    <row r="110" spans="2:47" s="1" customFormat="1" ht="21.75" customHeight="1" x14ac:dyDescent="0.2">
      <c r="B110" s="31"/>
      <c r="L110" s="31"/>
    </row>
    <row r="111" spans="2:47" s="1" customFormat="1" ht="7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1"/>
    </row>
    <row r="115" spans="2:12" s="1" customFormat="1" ht="7" customHeight="1" x14ac:dyDescent="0.2"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31"/>
    </row>
    <row r="116" spans="2:12" s="1" customFormat="1" ht="25" customHeight="1" x14ac:dyDescent="0.2">
      <c r="B116" s="31"/>
      <c r="C116" s="20" t="s">
        <v>145</v>
      </c>
      <c r="L116" s="31"/>
    </row>
    <row r="117" spans="2:12" s="1" customFormat="1" ht="7" customHeight="1" x14ac:dyDescent="0.2">
      <c r="B117" s="31"/>
      <c r="L117" s="31"/>
    </row>
    <row r="118" spans="2:12" s="1" customFormat="1" ht="12" customHeight="1" x14ac:dyDescent="0.2">
      <c r="B118" s="31"/>
      <c r="C118" s="26" t="s">
        <v>15</v>
      </c>
      <c r="L118" s="31"/>
    </row>
    <row r="119" spans="2:12" s="1" customFormat="1" ht="16.5" customHeight="1" x14ac:dyDescent="0.2">
      <c r="B119" s="31"/>
      <c r="E119" s="259" t="str">
        <f>E7</f>
        <v>SO 03.01 Rekonštrukcia fontány</v>
      </c>
      <c r="F119" s="260"/>
      <c r="G119" s="260"/>
      <c r="H119" s="260"/>
      <c r="L119" s="31"/>
    </row>
    <row r="120" spans="2:12" ht="12" customHeight="1" x14ac:dyDescent="0.2">
      <c r="B120" s="19"/>
      <c r="C120" s="26" t="s">
        <v>119</v>
      </c>
      <c r="L120" s="19"/>
    </row>
    <row r="121" spans="2:12" s="1" customFormat="1" ht="16.5" customHeight="1" x14ac:dyDescent="0.2">
      <c r="B121" s="31"/>
      <c r="E121" s="259" t="s">
        <v>120</v>
      </c>
      <c r="F121" s="258"/>
      <c r="G121" s="258"/>
      <c r="H121" s="258"/>
      <c r="L121" s="31"/>
    </row>
    <row r="122" spans="2:12" s="1" customFormat="1" ht="12" customHeight="1" x14ac:dyDescent="0.2">
      <c r="B122" s="31"/>
      <c r="C122" s="26" t="s">
        <v>121</v>
      </c>
      <c r="L122" s="31"/>
    </row>
    <row r="123" spans="2:12" s="1" customFormat="1" ht="16.5" customHeight="1" x14ac:dyDescent="0.2">
      <c r="B123" s="31"/>
      <c r="E123" s="237" t="str">
        <f>E11</f>
        <v>B6 - Krajinno-architektonické úpravy</v>
      </c>
      <c r="F123" s="258"/>
      <c r="G123" s="258"/>
      <c r="H123" s="258"/>
      <c r="L123" s="31"/>
    </row>
    <row r="124" spans="2:12" s="1" customFormat="1" ht="7" customHeight="1" x14ac:dyDescent="0.2">
      <c r="B124" s="31"/>
      <c r="L124" s="31"/>
    </row>
    <row r="125" spans="2:12" s="1" customFormat="1" ht="12" customHeight="1" x14ac:dyDescent="0.2">
      <c r="B125" s="31"/>
      <c r="C125" s="26" t="s">
        <v>19</v>
      </c>
      <c r="F125" s="24" t="str">
        <f>F14</f>
        <v xml:space="preserve"> </v>
      </c>
      <c r="I125" s="26" t="s">
        <v>21</v>
      </c>
      <c r="J125" s="54" t="str">
        <f>IF(J14="","",J14)</f>
        <v>6. 3. 2023</v>
      </c>
      <c r="L125" s="31"/>
    </row>
    <row r="126" spans="2:12" s="1" customFormat="1" ht="7" customHeight="1" x14ac:dyDescent="0.2">
      <c r="B126" s="31"/>
      <c r="L126" s="31"/>
    </row>
    <row r="127" spans="2:12" s="1" customFormat="1" ht="15.25" customHeight="1" x14ac:dyDescent="0.2">
      <c r="B127" s="31"/>
      <c r="C127" s="26" t="s">
        <v>23</v>
      </c>
      <c r="F127" s="24" t="str">
        <f>E17</f>
        <v xml:space="preserve"> </v>
      </c>
      <c r="I127" s="26" t="s">
        <v>29</v>
      </c>
      <c r="J127" s="29" t="str">
        <f>E23</f>
        <v>CUBEDESIGN s.r.o.</v>
      </c>
      <c r="L127" s="31"/>
    </row>
    <row r="128" spans="2:12" s="1" customFormat="1" ht="15.25" customHeight="1" x14ac:dyDescent="0.2">
      <c r="B128" s="31"/>
      <c r="C128" s="26" t="s">
        <v>27</v>
      </c>
      <c r="F128" s="24" t="str">
        <f>IF(E20="","",E20)</f>
        <v>Vyplň údaj</v>
      </c>
      <c r="I128" s="26" t="s">
        <v>32</v>
      </c>
      <c r="J128" s="29" t="str">
        <f>E26</f>
        <v>Ing. Peter Mateáš</v>
      </c>
      <c r="L128" s="31"/>
    </row>
    <row r="129" spans="2:65" s="1" customFormat="1" ht="10.25" customHeight="1" x14ac:dyDescent="0.2">
      <c r="B129" s="31"/>
      <c r="L129" s="31"/>
    </row>
    <row r="130" spans="2:65" s="10" customFormat="1" ht="29.25" customHeight="1" x14ac:dyDescent="0.2">
      <c r="B130" s="124"/>
      <c r="C130" s="125" t="s">
        <v>146</v>
      </c>
      <c r="D130" s="126" t="s">
        <v>61</v>
      </c>
      <c r="E130" s="126" t="s">
        <v>57</v>
      </c>
      <c r="F130" s="126" t="s">
        <v>58</v>
      </c>
      <c r="G130" s="126" t="s">
        <v>147</v>
      </c>
      <c r="H130" s="126" t="s">
        <v>148</v>
      </c>
      <c r="I130" s="126" t="s">
        <v>149</v>
      </c>
      <c r="J130" s="127" t="s">
        <v>125</v>
      </c>
      <c r="K130" s="128" t="s">
        <v>150</v>
      </c>
      <c r="L130" s="124"/>
      <c r="M130" s="61" t="s">
        <v>1</v>
      </c>
      <c r="N130" s="62" t="s">
        <v>40</v>
      </c>
      <c r="O130" s="62" t="s">
        <v>151</v>
      </c>
      <c r="P130" s="62" t="s">
        <v>152</v>
      </c>
      <c r="Q130" s="62" t="s">
        <v>153</v>
      </c>
      <c r="R130" s="62" t="s">
        <v>154</v>
      </c>
      <c r="S130" s="62" t="s">
        <v>155</v>
      </c>
      <c r="T130" s="63" t="s">
        <v>156</v>
      </c>
    </row>
    <row r="131" spans="2:65" s="1" customFormat="1" ht="22.75" customHeight="1" x14ac:dyDescent="0.35">
      <c r="B131" s="31"/>
      <c r="C131" s="66" t="s">
        <v>126</v>
      </c>
      <c r="J131" s="129">
        <f>BK131</f>
        <v>0</v>
      </c>
      <c r="L131" s="31"/>
      <c r="M131" s="64"/>
      <c r="N131" s="55"/>
      <c r="O131" s="55"/>
      <c r="P131" s="130">
        <f>P132+P211</f>
        <v>0</v>
      </c>
      <c r="Q131" s="55"/>
      <c r="R131" s="130">
        <f>R132+R211</f>
        <v>0</v>
      </c>
      <c r="S131" s="55"/>
      <c r="T131" s="131">
        <f>T132+T211</f>
        <v>0</v>
      </c>
      <c r="AT131" s="16" t="s">
        <v>75</v>
      </c>
      <c r="AU131" s="16" t="s">
        <v>127</v>
      </c>
      <c r="BK131" s="132">
        <f>BK132+BK211</f>
        <v>0</v>
      </c>
    </row>
    <row r="132" spans="2:65" s="11" customFormat="1" ht="26" customHeight="1" x14ac:dyDescent="0.35">
      <c r="B132" s="133"/>
      <c r="D132" s="134" t="s">
        <v>75</v>
      </c>
      <c r="E132" s="135" t="s">
        <v>157</v>
      </c>
      <c r="F132" s="135" t="s">
        <v>158</v>
      </c>
      <c r="I132" s="136"/>
      <c r="J132" s="123">
        <f>BK132</f>
        <v>0</v>
      </c>
      <c r="L132" s="133"/>
      <c r="M132" s="137"/>
      <c r="P132" s="138">
        <f>P133+P137+P139+P144+P146+P156+P178+P198+P209</f>
        <v>0</v>
      </c>
      <c r="R132" s="138">
        <f>R133+R137+R139+R144+R146+R156+R178+R198+R209</f>
        <v>0</v>
      </c>
      <c r="T132" s="139">
        <f>T133+T137+T139+T144+T146+T156+T178+T198+T209</f>
        <v>0</v>
      </c>
      <c r="AR132" s="134" t="s">
        <v>83</v>
      </c>
      <c r="AT132" s="140" t="s">
        <v>75</v>
      </c>
      <c r="AU132" s="140" t="s">
        <v>76</v>
      </c>
      <c r="AY132" s="134" t="s">
        <v>159</v>
      </c>
      <c r="BK132" s="141">
        <f>BK133+BK137+BK139+BK144+BK146+BK156+BK178+BK198+BK209</f>
        <v>0</v>
      </c>
    </row>
    <row r="133" spans="2:65" s="11" customFormat="1" ht="22.75" customHeight="1" x14ac:dyDescent="0.25">
      <c r="B133" s="133"/>
      <c r="D133" s="134" t="s">
        <v>75</v>
      </c>
      <c r="E133" s="142" t="s">
        <v>83</v>
      </c>
      <c r="F133" s="142" t="s">
        <v>160</v>
      </c>
      <c r="I133" s="136"/>
      <c r="J133" s="143">
        <f>BK133</f>
        <v>0</v>
      </c>
      <c r="L133" s="133"/>
      <c r="M133" s="137"/>
      <c r="P133" s="138">
        <f>SUM(P134:P136)</f>
        <v>0</v>
      </c>
      <c r="R133" s="138">
        <f>SUM(R134:R136)</f>
        <v>0</v>
      </c>
      <c r="T133" s="139">
        <f>SUM(T134:T136)</f>
        <v>0</v>
      </c>
      <c r="AR133" s="134" t="s">
        <v>83</v>
      </c>
      <c r="AT133" s="140" t="s">
        <v>75</v>
      </c>
      <c r="AU133" s="140" t="s">
        <v>83</v>
      </c>
      <c r="AY133" s="134" t="s">
        <v>159</v>
      </c>
      <c r="BK133" s="141">
        <f>SUM(BK134:BK136)</f>
        <v>0</v>
      </c>
    </row>
    <row r="134" spans="2:65" s="1" customFormat="1" ht="16.5" customHeight="1" x14ac:dyDescent="0.2">
      <c r="B134" s="144"/>
      <c r="C134" s="145" t="s">
        <v>83</v>
      </c>
      <c r="D134" s="145" t="s">
        <v>161</v>
      </c>
      <c r="E134" s="146" t="s">
        <v>192</v>
      </c>
      <c r="F134" s="147" t="s">
        <v>736</v>
      </c>
      <c r="G134" s="148" t="s">
        <v>176</v>
      </c>
      <c r="H134" s="149">
        <v>2.351</v>
      </c>
      <c r="I134" s="150"/>
      <c r="J134" s="151">
        <f>ROUND(I134*H134,2)</f>
        <v>0</v>
      </c>
      <c r="K134" s="152"/>
      <c r="L134" s="31"/>
      <c r="M134" s="153" t="s">
        <v>1</v>
      </c>
      <c r="N134" s="154" t="s">
        <v>42</v>
      </c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AR134" s="157" t="s">
        <v>165</v>
      </c>
      <c r="AT134" s="157" t="s">
        <v>161</v>
      </c>
      <c r="AU134" s="157" t="s">
        <v>89</v>
      </c>
      <c r="AY134" s="16" t="s">
        <v>159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6" t="s">
        <v>89</v>
      </c>
      <c r="BK134" s="158">
        <f>ROUND(I134*H134,2)</f>
        <v>0</v>
      </c>
      <c r="BL134" s="16" t="s">
        <v>165</v>
      </c>
      <c r="BM134" s="157" t="s">
        <v>89</v>
      </c>
    </row>
    <row r="135" spans="2:65" s="1" customFormat="1" ht="24.25" customHeight="1" x14ac:dyDescent="0.2">
      <c r="B135" s="144"/>
      <c r="C135" s="145" t="s">
        <v>89</v>
      </c>
      <c r="D135" s="145" t="s">
        <v>161</v>
      </c>
      <c r="E135" s="146" t="s">
        <v>737</v>
      </c>
      <c r="F135" s="147" t="s">
        <v>738</v>
      </c>
      <c r="G135" s="148" t="s">
        <v>176</v>
      </c>
      <c r="H135" s="149">
        <v>2.351</v>
      </c>
      <c r="I135" s="150"/>
      <c r="J135" s="151">
        <f>ROUND(I135*H135,2)</f>
        <v>0</v>
      </c>
      <c r="K135" s="152"/>
      <c r="L135" s="31"/>
      <c r="M135" s="153" t="s">
        <v>1</v>
      </c>
      <c r="N135" s="154" t="s">
        <v>42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165</v>
      </c>
      <c r="AT135" s="157" t="s">
        <v>161</v>
      </c>
      <c r="AU135" s="157" t="s">
        <v>89</v>
      </c>
      <c r="AY135" s="16" t="s">
        <v>159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6" t="s">
        <v>89</v>
      </c>
      <c r="BK135" s="158">
        <f>ROUND(I135*H135,2)</f>
        <v>0</v>
      </c>
      <c r="BL135" s="16" t="s">
        <v>165</v>
      </c>
      <c r="BM135" s="157" t="s">
        <v>165</v>
      </c>
    </row>
    <row r="136" spans="2:65" s="1" customFormat="1" ht="24.25" customHeight="1" x14ac:dyDescent="0.2">
      <c r="B136" s="144"/>
      <c r="C136" s="145" t="s">
        <v>173</v>
      </c>
      <c r="D136" s="145" t="s">
        <v>161</v>
      </c>
      <c r="E136" s="146" t="s">
        <v>739</v>
      </c>
      <c r="F136" s="147" t="s">
        <v>740</v>
      </c>
      <c r="G136" s="148" t="s">
        <v>176</v>
      </c>
      <c r="H136" s="149">
        <v>2.351</v>
      </c>
      <c r="I136" s="150"/>
      <c r="J136" s="151">
        <f>ROUND(I136*H136,2)</f>
        <v>0</v>
      </c>
      <c r="K136" s="152"/>
      <c r="L136" s="31"/>
      <c r="M136" s="153" t="s">
        <v>1</v>
      </c>
      <c r="N136" s="154" t="s">
        <v>42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165</v>
      </c>
      <c r="AT136" s="157" t="s">
        <v>161</v>
      </c>
      <c r="AU136" s="157" t="s">
        <v>89</v>
      </c>
      <c r="AY136" s="16" t="s">
        <v>159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6" t="s">
        <v>89</v>
      </c>
      <c r="BK136" s="158">
        <f>ROUND(I136*H136,2)</f>
        <v>0</v>
      </c>
      <c r="BL136" s="16" t="s">
        <v>165</v>
      </c>
      <c r="BM136" s="157" t="s">
        <v>197</v>
      </c>
    </row>
    <row r="137" spans="2:65" s="11" customFormat="1" ht="22.75" customHeight="1" x14ac:dyDescent="0.25">
      <c r="B137" s="133"/>
      <c r="D137" s="134" t="s">
        <v>75</v>
      </c>
      <c r="E137" s="142" t="s">
        <v>89</v>
      </c>
      <c r="F137" s="142" t="s">
        <v>227</v>
      </c>
      <c r="I137" s="136"/>
      <c r="J137" s="143">
        <f>BK137</f>
        <v>0</v>
      </c>
      <c r="L137" s="133"/>
      <c r="M137" s="137"/>
      <c r="P137" s="138">
        <f>P138</f>
        <v>0</v>
      </c>
      <c r="R137" s="138">
        <f>R138</f>
        <v>0</v>
      </c>
      <c r="T137" s="139">
        <f>T138</f>
        <v>0</v>
      </c>
      <c r="AR137" s="134" t="s">
        <v>83</v>
      </c>
      <c r="AT137" s="140" t="s">
        <v>75</v>
      </c>
      <c r="AU137" s="140" t="s">
        <v>83</v>
      </c>
      <c r="AY137" s="134" t="s">
        <v>159</v>
      </c>
      <c r="BK137" s="141">
        <f>BK138</f>
        <v>0</v>
      </c>
    </row>
    <row r="138" spans="2:65" s="1" customFormat="1" ht="16.5" customHeight="1" x14ac:dyDescent="0.2">
      <c r="B138" s="144"/>
      <c r="C138" s="145" t="s">
        <v>165</v>
      </c>
      <c r="D138" s="145" t="s">
        <v>161</v>
      </c>
      <c r="E138" s="146" t="s">
        <v>741</v>
      </c>
      <c r="F138" s="147" t="s">
        <v>742</v>
      </c>
      <c r="G138" s="148" t="s">
        <v>176</v>
      </c>
      <c r="H138" s="149">
        <v>2.351</v>
      </c>
      <c r="I138" s="150"/>
      <c r="J138" s="151">
        <f>ROUND(I138*H138,2)</f>
        <v>0</v>
      </c>
      <c r="K138" s="152"/>
      <c r="L138" s="31"/>
      <c r="M138" s="153" t="s">
        <v>1</v>
      </c>
      <c r="N138" s="154" t="s">
        <v>42</v>
      </c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AR138" s="157" t="s">
        <v>165</v>
      </c>
      <c r="AT138" s="157" t="s">
        <v>161</v>
      </c>
      <c r="AU138" s="157" t="s">
        <v>89</v>
      </c>
      <c r="AY138" s="16" t="s">
        <v>159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6" t="s">
        <v>89</v>
      </c>
      <c r="BK138" s="158">
        <f>ROUND(I138*H138,2)</f>
        <v>0</v>
      </c>
      <c r="BL138" s="16" t="s">
        <v>165</v>
      </c>
      <c r="BM138" s="157" t="s">
        <v>207</v>
      </c>
    </row>
    <row r="139" spans="2:65" s="11" customFormat="1" ht="22.75" customHeight="1" x14ac:dyDescent="0.25">
      <c r="B139" s="133"/>
      <c r="D139" s="134" t="s">
        <v>75</v>
      </c>
      <c r="E139" s="142" t="s">
        <v>743</v>
      </c>
      <c r="F139" s="142" t="s">
        <v>227</v>
      </c>
      <c r="I139" s="136"/>
      <c r="J139" s="143">
        <f>BK139</f>
        <v>0</v>
      </c>
      <c r="L139" s="133"/>
      <c r="M139" s="137"/>
      <c r="P139" s="138">
        <f>SUM(P140:P143)</f>
        <v>0</v>
      </c>
      <c r="R139" s="138">
        <f>SUM(R140:R143)</f>
        <v>0</v>
      </c>
      <c r="T139" s="139">
        <f>SUM(T140:T143)</f>
        <v>0</v>
      </c>
      <c r="AR139" s="134" t="s">
        <v>83</v>
      </c>
      <c r="AT139" s="140" t="s">
        <v>75</v>
      </c>
      <c r="AU139" s="140" t="s">
        <v>83</v>
      </c>
      <c r="AY139" s="134" t="s">
        <v>159</v>
      </c>
      <c r="BK139" s="141">
        <f>SUM(BK140:BK143)</f>
        <v>0</v>
      </c>
    </row>
    <row r="140" spans="2:65" s="1" customFormat="1" ht="37.75" customHeight="1" x14ac:dyDescent="0.2">
      <c r="B140" s="144"/>
      <c r="C140" s="145" t="s">
        <v>191</v>
      </c>
      <c r="D140" s="145" t="s">
        <v>161</v>
      </c>
      <c r="E140" s="146" t="s">
        <v>744</v>
      </c>
      <c r="F140" s="147" t="s">
        <v>745</v>
      </c>
      <c r="G140" s="148" t="s">
        <v>368</v>
      </c>
      <c r="H140" s="149">
        <v>13</v>
      </c>
      <c r="I140" s="150"/>
      <c r="J140" s="151">
        <f>ROUND(I140*H140,2)</f>
        <v>0</v>
      </c>
      <c r="K140" s="152"/>
      <c r="L140" s="31"/>
      <c r="M140" s="153" t="s">
        <v>1</v>
      </c>
      <c r="N140" s="154" t="s">
        <v>42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165</v>
      </c>
      <c r="AT140" s="157" t="s">
        <v>161</v>
      </c>
      <c r="AU140" s="157" t="s">
        <v>89</v>
      </c>
      <c r="AY140" s="16" t="s">
        <v>159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6" t="s">
        <v>89</v>
      </c>
      <c r="BK140" s="158">
        <f>ROUND(I140*H140,2)</f>
        <v>0</v>
      </c>
      <c r="BL140" s="16" t="s">
        <v>165</v>
      </c>
      <c r="BM140" s="157" t="s">
        <v>219</v>
      </c>
    </row>
    <row r="141" spans="2:65" s="1" customFormat="1" ht="33" customHeight="1" x14ac:dyDescent="0.2">
      <c r="B141" s="144"/>
      <c r="C141" s="145" t="s">
        <v>197</v>
      </c>
      <c r="D141" s="145" t="s">
        <v>161</v>
      </c>
      <c r="E141" s="146" t="s">
        <v>746</v>
      </c>
      <c r="F141" s="147" t="s">
        <v>747</v>
      </c>
      <c r="G141" s="148" t="s">
        <v>368</v>
      </c>
      <c r="H141" s="149">
        <v>6</v>
      </c>
      <c r="I141" s="150"/>
      <c r="J141" s="151">
        <f>ROUND(I141*H141,2)</f>
        <v>0</v>
      </c>
      <c r="K141" s="152"/>
      <c r="L141" s="31"/>
      <c r="M141" s="153" t="s">
        <v>1</v>
      </c>
      <c r="N141" s="154" t="s">
        <v>42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165</v>
      </c>
      <c r="AT141" s="157" t="s">
        <v>161</v>
      </c>
      <c r="AU141" s="157" t="s">
        <v>89</v>
      </c>
      <c r="AY141" s="16" t="s">
        <v>159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6" t="s">
        <v>89</v>
      </c>
      <c r="BK141" s="158">
        <f>ROUND(I141*H141,2)</f>
        <v>0</v>
      </c>
      <c r="BL141" s="16" t="s">
        <v>165</v>
      </c>
      <c r="BM141" s="157" t="s">
        <v>234</v>
      </c>
    </row>
    <row r="142" spans="2:65" s="1" customFormat="1" ht="16.5" customHeight="1" x14ac:dyDescent="0.2">
      <c r="B142" s="144"/>
      <c r="C142" s="180" t="s">
        <v>202</v>
      </c>
      <c r="D142" s="180" t="s">
        <v>359</v>
      </c>
      <c r="E142" s="181" t="s">
        <v>748</v>
      </c>
      <c r="F142" s="182" t="s">
        <v>749</v>
      </c>
      <c r="G142" s="183" t="s">
        <v>368</v>
      </c>
      <c r="H142" s="184">
        <v>18</v>
      </c>
      <c r="I142" s="185"/>
      <c r="J142" s="186">
        <f>ROUND(I142*H142,2)</f>
        <v>0</v>
      </c>
      <c r="K142" s="187"/>
      <c r="L142" s="188"/>
      <c r="M142" s="189" t="s">
        <v>1</v>
      </c>
      <c r="N142" s="190" t="s">
        <v>42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AR142" s="157" t="s">
        <v>207</v>
      </c>
      <c r="AT142" s="157" t="s">
        <v>359</v>
      </c>
      <c r="AU142" s="157" t="s">
        <v>89</v>
      </c>
      <c r="AY142" s="16" t="s">
        <v>159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6" t="s">
        <v>89</v>
      </c>
      <c r="BK142" s="158">
        <f>ROUND(I142*H142,2)</f>
        <v>0</v>
      </c>
      <c r="BL142" s="16" t="s">
        <v>165</v>
      </c>
      <c r="BM142" s="157" t="s">
        <v>250</v>
      </c>
    </row>
    <row r="143" spans="2:65" s="1" customFormat="1" ht="21.75" customHeight="1" x14ac:dyDescent="0.2">
      <c r="B143" s="144"/>
      <c r="C143" s="180" t="s">
        <v>207</v>
      </c>
      <c r="D143" s="180" t="s">
        <v>359</v>
      </c>
      <c r="E143" s="181" t="s">
        <v>750</v>
      </c>
      <c r="F143" s="182" t="s">
        <v>751</v>
      </c>
      <c r="G143" s="183" t="s">
        <v>368</v>
      </c>
      <c r="H143" s="184">
        <v>18</v>
      </c>
      <c r="I143" s="185"/>
      <c r="J143" s="186">
        <f>ROUND(I143*H143,2)</f>
        <v>0</v>
      </c>
      <c r="K143" s="187"/>
      <c r="L143" s="188"/>
      <c r="M143" s="189" t="s">
        <v>1</v>
      </c>
      <c r="N143" s="190" t="s">
        <v>42</v>
      </c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AR143" s="157" t="s">
        <v>207</v>
      </c>
      <c r="AT143" s="157" t="s">
        <v>359</v>
      </c>
      <c r="AU143" s="157" t="s">
        <v>89</v>
      </c>
      <c r="AY143" s="16" t="s">
        <v>159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6" t="s">
        <v>89</v>
      </c>
      <c r="BK143" s="158">
        <f>ROUND(I143*H143,2)</f>
        <v>0</v>
      </c>
      <c r="BL143" s="16" t="s">
        <v>165</v>
      </c>
      <c r="BM143" s="157" t="s">
        <v>260</v>
      </c>
    </row>
    <row r="144" spans="2:65" s="11" customFormat="1" ht="22.75" customHeight="1" x14ac:dyDescent="0.25">
      <c r="B144" s="133"/>
      <c r="D144" s="134" t="s">
        <v>75</v>
      </c>
      <c r="E144" s="142" t="s">
        <v>752</v>
      </c>
      <c r="F144" s="142" t="s">
        <v>753</v>
      </c>
      <c r="I144" s="136"/>
      <c r="J144" s="143">
        <f>BK144</f>
        <v>0</v>
      </c>
      <c r="L144" s="133"/>
      <c r="M144" s="137"/>
      <c r="P144" s="138">
        <f>P145</f>
        <v>0</v>
      </c>
      <c r="R144" s="138">
        <f>R145</f>
        <v>0</v>
      </c>
      <c r="T144" s="139">
        <f>T145</f>
        <v>0</v>
      </c>
      <c r="AR144" s="134" t="s">
        <v>83</v>
      </c>
      <c r="AT144" s="140" t="s">
        <v>75</v>
      </c>
      <c r="AU144" s="140" t="s">
        <v>83</v>
      </c>
      <c r="AY144" s="134" t="s">
        <v>159</v>
      </c>
      <c r="BK144" s="141">
        <f>BK145</f>
        <v>0</v>
      </c>
    </row>
    <row r="145" spans="2:65" s="1" customFormat="1" ht="37.75" customHeight="1" x14ac:dyDescent="0.2">
      <c r="B145" s="144"/>
      <c r="C145" s="145" t="s">
        <v>212</v>
      </c>
      <c r="D145" s="145" t="s">
        <v>161</v>
      </c>
      <c r="E145" s="146" t="s">
        <v>754</v>
      </c>
      <c r="F145" s="147" t="s">
        <v>755</v>
      </c>
      <c r="G145" s="148" t="s">
        <v>368</v>
      </c>
      <c r="H145" s="149">
        <v>13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165</v>
      </c>
      <c r="AT145" s="157" t="s">
        <v>161</v>
      </c>
      <c r="AU145" s="157" t="s">
        <v>89</v>
      </c>
      <c r="AY145" s="16" t="s">
        <v>159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6" t="s">
        <v>89</v>
      </c>
      <c r="BK145" s="158">
        <f>ROUND(I145*H145,2)</f>
        <v>0</v>
      </c>
      <c r="BL145" s="16" t="s">
        <v>165</v>
      </c>
      <c r="BM145" s="157" t="s">
        <v>270</v>
      </c>
    </row>
    <row r="146" spans="2:65" s="11" customFormat="1" ht="22.75" customHeight="1" x14ac:dyDescent="0.25">
      <c r="B146" s="133"/>
      <c r="D146" s="134" t="s">
        <v>75</v>
      </c>
      <c r="E146" s="142" t="s">
        <v>756</v>
      </c>
      <c r="F146" s="142" t="s">
        <v>757</v>
      </c>
      <c r="I146" s="136"/>
      <c r="J146" s="143">
        <f>BK146</f>
        <v>0</v>
      </c>
      <c r="L146" s="133"/>
      <c r="M146" s="137"/>
      <c r="P146" s="138">
        <f>SUM(P147:P155)</f>
        <v>0</v>
      </c>
      <c r="R146" s="138">
        <f>SUM(R147:R155)</f>
        <v>0</v>
      </c>
      <c r="T146" s="139">
        <f>SUM(T147:T155)</f>
        <v>0</v>
      </c>
      <c r="AR146" s="134" t="s">
        <v>83</v>
      </c>
      <c r="AT146" s="140" t="s">
        <v>75</v>
      </c>
      <c r="AU146" s="140" t="s">
        <v>83</v>
      </c>
      <c r="AY146" s="134" t="s">
        <v>159</v>
      </c>
      <c r="BK146" s="141">
        <f>SUM(BK147:BK155)</f>
        <v>0</v>
      </c>
    </row>
    <row r="147" spans="2:65" s="1" customFormat="1" ht="49" customHeight="1" x14ac:dyDescent="0.2">
      <c r="B147" s="144"/>
      <c r="C147" s="145" t="s">
        <v>219</v>
      </c>
      <c r="D147" s="145" t="s">
        <v>161</v>
      </c>
      <c r="E147" s="146" t="s">
        <v>758</v>
      </c>
      <c r="F147" s="147" t="s">
        <v>759</v>
      </c>
      <c r="G147" s="148" t="s">
        <v>164</v>
      </c>
      <c r="H147" s="149">
        <v>1351</v>
      </c>
      <c r="I147" s="150"/>
      <c r="J147" s="151">
        <f t="shared" ref="J147:J155" si="0">ROUND(I147*H147,2)</f>
        <v>0</v>
      </c>
      <c r="K147" s="152"/>
      <c r="L147" s="31"/>
      <c r="M147" s="153" t="s">
        <v>1</v>
      </c>
      <c r="N147" s="154" t="s">
        <v>42</v>
      </c>
      <c r="P147" s="155">
        <f t="shared" ref="P147:P155" si="1">O147*H147</f>
        <v>0</v>
      </c>
      <c r="Q147" s="155">
        <v>0</v>
      </c>
      <c r="R147" s="155">
        <f t="shared" ref="R147:R155" si="2">Q147*H147</f>
        <v>0</v>
      </c>
      <c r="S147" s="155">
        <v>0</v>
      </c>
      <c r="T147" s="156">
        <f t="shared" ref="T147:T155" si="3">S147*H147</f>
        <v>0</v>
      </c>
      <c r="AR147" s="157" t="s">
        <v>165</v>
      </c>
      <c r="AT147" s="157" t="s">
        <v>161</v>
      </c>
      <c r="AU147" s="157" t="s">
        <v>89</v>
      </c>
      <c r="AY147" s="16" t="s">
        <v>159</v>
      </c>
      <c r="BE147" s="158">
        <f t="shared" ref="BE147:BE155" si="4">IF(N147="základná",J147,0)</f>
        <v>0</v>
      </c>
      <c r="BF147" s="158">
        <f t="shared" ref="BF147:BF155" si="5">IF(N147="znížená",J147,0)</f>
        <v>0</v>
      </c>
      <c r="BG147" s="158">
        <f t="shared" ref="BG147:BG155" si="6">IF(N147="zákl. prenesená",J147,0)</f>
        <v>0</v>
      </c>
      <c r="BH147" s="158">
        <f t="shared" ref="BH147:BH155" si="7">IF(N147="zníž. prenesená",J147,0)</f>
        <v>0</v>
      </c>
      <c r="BI147" s="158">
        <f t="shared" ref="BI147:BI155" si="8">IF(N147="nulová",J147,0)</f>
        <v>0</v>
      </c>
      <c r="BJ147" s="16" t="s">
        <v>89</v>
      </c>
      <c r="BK147" s="158">
        <f t="shared" ref="BK147:BK155" si="9">ROUND(I147*H147,2)</f>
        <v>0</v>
      </c>
      <c r="BL147" s="16" t="s">
        <v>165</v>
      </c>
      <c r="BM147" s="157" t="s">
        <v>7</v>
      </c>
    </row>
    <row r="148" spans="2:65" s="1" customFormat="1" ht="24.25" customHeight="1" x14ac:dyDescent="0.2">
      <c r="B148" s="144"/>
      <c r="C148" s="180" t="s">
        <v>228</v>
      </c>
      <c r="D148" s="180" t="s">
        <v>359</v>
      </c>
      <c r="E148" s="181" t="s">
        <v>760</v>
      </c>
      <c r="F148" s="182" t="s">
        <v>761</v>
      </c>
      <c r="G148" s="183" t="s">
        <v>368</v>
      </c>
      <c r="H148" s="184">
        <v>5</v>
      </c>
      <c r="I148" s="185"/>
      <c r="J148" s="186">
        <f t="shared" si="0"/>
        <v>0</v>
      </c>
      <c r="K148" s="187"/>
      <c r="L148" s="188"/>
      <c r="M148" s="189" t="s">
        <v>1</v>
      </c>
      <c r="N148" s="190" t="s">
        <v>42</v>
      </c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207</v>
      </c>
      <c r="AT148" s="157" t="s">
        <v>359</v>
      </c>
      <c r="AU148" s="157" t="s">
        <v>89</v>
      </c>
      <c r="AY148" s="16" t="s">
        <v>159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89</v>
      </c>
      <c r="BK148" s="158">
        <f t="shared" si="9"/>
        <v>0</v>
      </c>
      <c r="BL148" s="16" t="s">
        <v>165</v>
      </c>
      <c r="BM148" s="157" t="s">
        <v>292</v>
      </c>
    </row>
    <row r="149" spans="2:65" s="1" customFormat="1" ht="37.75" customHeight="1" x14ac:dyDescent="0.2">
      <c r="B149" s="144"/>
      <c r="C149" s="145" t="s">
        <v>234</v>
      </c>
      <c r="D149" s="145" t="s">
        <v>161</v>
      </c>
      <c r="E149" s="146" t="s">
        <v>762</v>
      </c>
      <c r="F149" s="147" t="s">
        <v>763</v>
      </c>
      <c r="G149" s="148" t="s">
        <v>387</v>
      </c>
      <c r="H149" s="149">
        <v>156.71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165</v>
      </c>
      <c r="AT149" s="157" t="s">
        <v>161</v>
      </c>
      <c r="AU149" s="157" t="s">
        <v>89</v>
      </c>
      <c r="AY149" s="16" t="s">
        <v>159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89</v>
      </c>
      <c r="BK149" s="158">
        <f t="shared" si="9"/>
        <v>0</v>
      </c>
      <c r="BL149" s="16" t="s">
        <v>165</v>
      </c>
      <c r="BM149" s="157" t="s">
        <v>305</v>
      </c>
    </row>
    <row r="150" spans="2:65" s="1" customFormat="1" ht="24.25" customHeight="1" x14ac:dyDescent="0.2">
      <c r="B150" s="144"/>
      <c r="C150" s="180" t="s">
        <v>243</v>
      </c>
      <c r="D150" s="180" t="s">
        <v>359</v>
      </c>
      <c r="E150" s="181" t="s">
        <v>764</v>
      </c>
      <c r="F150" s="182" t="s">
        <v>765</v>
      </c>
      <c r="G150" s="183" t="s">
        <v>387</v>
      </c>
      <c r="H150" s="184">
        <v>156.71</v>
      </c>
      <c r="I150" s="185"/>
      <c r="J150" s="186">
        <f t="shared" si="0"/>
        <v>0</v>
      </c>
      <c r="K150" s="187"/>
      <c r="L150" s="188"/>
      <c r="M150" s="189" t="s">
        <v>1</v>
      </c>
      <c r="N150" s="190" t="s">
        <v>42</v>
      </c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207</v>
      </c>
      <c r="AT150" s="157" t="s">
        <v>359</v>
      </c>
      <c r="AU150" s="157" t="s">
        <v>89</v>
      </c>
      <c r="AY150" s="16" t="s">
        <v>159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89</v>
      </c>
      <c r="BK150" s="158">
        <f t="shared" si="9"/>
        <v>0</v>
      </c>
      <c r="BL150" s="16" t="s">
        <v>165</v>
      </c>
      <c r="BM150" s="157" t="s">
        <v>316</v>
      </c>
    </row>
    <row r="151" spans="2:65" s="1" customFormat="1" ht="44.25" customHeight="1" x14ac:dyDescent="0.2">
      <c r="B151" s="144"/>
      <c r="C151" s="145" t="s">
        <v>250</v>
      </c>
      <c r="D151" s="145" t="s">
        <v>161</v>
      </c>
      <c r="E151" s="146" t="s">
        <v>766</v>
      </c>
      <c r="F151" s="147" t="s">
        <v>767</v>
      </c>
      <c r="G151" s="148" t="s">
        <v>164</v>
      </c>
      <c r="H151" s="149">
        <v>504</v>
      </c>
      <c r="I151" s="150"/>
      <c r="J151" s="151">
        <f t="shared" si="0"/>
        <v>0</v>
      </c>
      <c r="K151" s="152"/>
      <c r="L151" s="31"/>
      <c r="M151" s="153" t="s">
        <v>1</v>
      </c>
      <c r="N151" s="154" t="s">
        <v>42</v>
      </c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AR151" s="157" t="s">
        <v>165</v>
      </c>
      <c r="AT151" s="157" t="s">
        <v>161</v>
      </c>
      <c r="AU151" s="157" t="s">
        <v>89</v>
      </c>
      <c r="AY151" s="16" t="s">
        <v>159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6" t="s">
        <v>89</v>
      </c>
      <c r="BK151" s="158">
        <f t="shared" si="9"/>
        <v>0</v>
      </c>
      <c r="BL151" s="16" t="s">
        <v>165</v>
      </c>
      <c r="BM151" s="157" t="s">
        <v>327</v>
      </c>
    </row>
    <row r="152" spans="2:65" s="1" customFormat="1" ht="49" customHeight="1" x14ac:dyDescent="0.2">
      <c r="B152" s="144"/>
      <c r="C152" s="145" t="s">
        <v>255</v>
      </c>
      <c r="D152" s="145" t="s">
        <v>161</v>
      </c>
      <c r="E152" s="146" t="s">
        <v>768</v>
      </c>
      <c r="F152" s="147" t="s">
        <v>769</v>
      </c>
      <c r="G152" s="148" t="s">
        <v>164</v>
      </c>
      <c r="H152" s="149">
        <v>655</v>
      </c>
      <c r="I152" s="150"/>
      <c r="J152" s="151">
        <f t="shared" si="0"/>
        <v>0</v>
      </c>
      <c r="K152" s="152"/>
      <c r="L152" s="31"/>
      <c r="M152" s="153" t="s">
        <v>1</v>
      </c>
      <c r="N152" s="154" t="s">
        <v>42</v>
      </c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AR152" s="157" t="s">
        <v>165</v>
      </c>
      <c r="AT152" s="157" t="s">
        <v>161</v>
      </c>
      <c r="AU152" s="157" t="s">
        <v>89</v>
      </c>
      <c r="AY152" s="16" t="s">
        <v>159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6" t="s">
        <v>89</v>
      </c>
      <c r="BK152" s="158">
        <f t="shared" si="9"/>
        <v>0</v>
      </c>
      <c r="BL152" s="16" t="s">
        <v>165</v>
      </c>
      <c r="BM152" s="157" t="s">
        <v>341</v>
      </c>
    </row>
    <row r="153" spans="2:65" s="1" customFormat="1" ht="33" customHeight="1" x14ac:dyDescent="0.2">
      <c r="B153" s="144"/>
      <c r="C153" s="145" t="s">
        <v>260</v>
      </c>
      <c r="D153" s="145" t="s">
        <v>161</v>
      </c>
      <c r="E153" s="146" t="s">
        <v>770</v>
      </c>
      <c r="F153" s="147" t="s">
        <v>771</v>
      </c>
      <c r="G153" s="148" t="s">
        <v>164</v>
      </c>
      <c r="H153" s="149">
        <v>96</v>
      </c>
      <c r="I153" s="150"/>
      <c r="J153" s="151">
        <f t="shared" si="0"/>
        <v>0</v>
      </c>
      <c r="K153" s="152"/>
      <c r="L153" s="31"/>
      <c r="M153" s="153" t="s">
        <v>1</v>
      </c>
      <c r="N153" s="154" t="s">
        <v>42</v>
      </c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AR153" s="157" t="s">
        <v>165</v>
      </c>
      <c r="AT153" s="157" t="s">
        <v>161</v>
      </c>
      <c r="AU153" s="157" t="s">
        <v>89</v>
      </c>
      <c r="AY153" s="16" t="s">
        <v>159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6" t="s">
        <v>89</v>
      </c>
      <c r="BK153" s="158">
        <f t="shared" si="9"/>
        <v>0</v>
      </c>
      <c r="BL153" s="16" t="s">
        <v>165</v>
      </c>
      <c r="BM153" s="157" t="s">
        <v>350</v>
      </c>
    </row>
    <row r="154" spans="2:65" s="1" customFormat="1" ht="33" customHeight="1" x14ac:dyDescent="0.2">
      <c r="B154" s="144"/>
      <c r="C154" s="145" t="s">
        <v>264</v>
      </c>
      <c r="D154" s="145" t="s">
        <v>161</v>
      </c>
      <c r="E154" s="146" t="s">
        <v>772</v>
      </c>
      <c r="F154" s="147" t="s">
        <v>773</v>
      </c>
      <c r="G154" s="148" t="s">
        <v>164</v>
      </c>
      <c r="H154" s="149">
        <v>751</v>
      </c>
      <c r="I154" s="150"/>
      <c r="J154" s="151">
        <f t="shared" si="0"/>
        <v>0</v>
      </c>
      <c r="K154" s="152"/>
      <c r="L154" s="31"/>
      <c r="M154" s="153" t="s">
        <v>1</v>
      </c>
      <c r="N154" s="154" t="s">
        <v>42</v>
      </c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AR154" s="157" t="s">
        <v>165</v>
      </c>
      <c r="AT154" s="157" t="s">
        <v>161</v>
      </c>
      <c r="AU154" s="157" t="s">
        <v>89</v>
      </c>
      <c r="AY154" s="16" t="s">
        <v>159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6" t="s">
        <v>89</v>
      </c>
      <c r="BK154" s="158">
        <f t="shared" si="9"/>
        <v>0</v>
      </c>
      <c r="BL154" s="16" t="s">
        <v>165</v>
      </c>
      <c r="BM154" s="157" t="s">
        <v>358</v>
      </c>
    </row>
    <row r="155" spans="2:65" s="1" customFormat="1" ht="55.5" customHeight="1" x14ac:dyDescent="0.2">
      <c r="B155" s="144"/>
      <c r="C155" s="145" t="s">
        <v>270</v>
      </c>
      <c r="D155" s="145" t="s">
        <v>161</v>
      </c>
      <c r="E155" s="146" t="s">
        <v>774</v>
      </c>
      <c r="F155" s="147" t="s">
        <v>775</v>
      </c>
      <c r="G155" s="148" t="s">
        <v>164</v>
      </c>
      <c r="H155" s="149">
        <v>1351</v>
      </c>
      <c r="I155" s="150"/>
      <c r="J155" s="151">
        <f t="shared" si="0"/>
        <v>0</v>
      </c>
      <c r="K155" s="152"/>
      <c r="L155" s="31"/>
      <c r="M155" s="153" t="s">
        <v>1</v>
      </c>
      <c r="N155" s="154" t="s">
        <v>42</v>
      </c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AR155" s="157" t="s">
        <v>165</v>
      </c>
      <c r="AT155" s="157" t="s">
        <v>161</v>
      </c>
      <c r="AU155" s="157" t="s">
        <v>89</v>
      </c>
      <c r="AY155" s="16" t="s">
        <v>159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6" t="s">
        <v>89</v>
      </c>
      <c r="BK155" s="158">
        <f t="shared" si="9"/>
        <v>0</v>
      </c>
      <c r="BL155" s="16" t="s">
        <v>165</v>
      </c>
      <c r="BM155" s="157" t="s">
        <v>370</v>
      </c>
    </row>
    <row r="156" spans="2:65" s="11" customFormat="1" ht="22.75" customHeight="1" x14ac:dyDescent="0.25">
      <c r="B156" s="133"/>
      <c r="D156" s="134" t="s">
        <v>75</v>
      </c>
      <c r="E156" s="142" t="s">
        <v>776</v>
      </c>
      <c r="F156" s="142" t="s">
        <v>777</v>
      </c>
      <c r="I156" s="136"/>
      <c r="J156" s="143">
        <f>BK156</f>
        <v>0</v>
      </c>
      <c r="L156" s="133"/>
      <c r="M156" s="137"/>
      <c r="P156" s="138">
        <f>SUM(P157:P177)</f>
        <v>0</v>
      </c>
      <c r="R156" s="138">
        <f>SUM(R157:R177)</f>
        <v>0</v>
      </c>
      <c r="T156" s="139">
        <f>SUM(T157:T177)</f>
        <v>0</v>
      </c>
      <c r="AR156" s="134" t="s">
        <v>83</v>
      </c>
      <c r="AT156" s="140" t="s">
        <v>75</v>
      </c>
      <c r="AU156" s="140" t="s">
        <v>83</v>
      </c>
      <c r="AY156" s="134" t="s">
        <v>159</v>
      </c>
      <c r="BK156" s="141">
        <f>SUM(BK157:BK177)</f>
        <v>0</v>
      </c>
    </row>
    <row r="157" spans="2:65" s="1" customFormat="1" ht="16.5" customHeight="1" x14ac:dyDescent="0.2">
      <c r="B157" s="144"/>
      <c r="C157" s="145" t="s">
        <v>274</v>
      </c>
      <c r="D157" s="145" t="s">
        <v>161</v>
      </c>
      <c r="E157" s="146" t="s">
        <v>778</v>
      </c>
      <c r="F157" s="147" t="s">
        <v>779</v>
      </c>
      <c r="G157" s="148" t="s">
        <v>368</v>
      </c>
      <c r="H157" s="149">
        <v>6</v>
      </c>
      <c r="I157" s="150"/>
      <c r="J157" s="151">
        <f t="shared" ref="J157:J177" si="10">ROUND(I157*H157,2)</f>
        <v>0</v>
      </c>
      <c r="K157" s="152"/>
      <c r="L157" s="31"/>
      <c r="M157" s="153" t="s">
        <v>1</v>
      </c>
      <c r="N157" s="154" t="s">
        <v>42</v>
      </c>
      <c r="P157" s="155">
        <f t="shared" ref="P157:P177" si="11">O157*H157</f>
        <v>0</v>
      </c>
      <c r="Q157" s="155">
        <v>0</v>
      </c>
      <c r="R157" s="155">
        <f t="shared" ref="R157:R177" si="12">Q157*H157</f>
        <v>0</v>
      </c>
      <c r="S157" s="155">
        <v>0</v>
      </c>
      <c r="T157" s="156">
        <f t="shared" ref="T157:T177" si="13">S157*H157</f>
        <v>0</v>
      </c>
      <c r="AR157" s="157" t="s">
        <v>165</v>
      </c>
      <c r="AT157" s="157" t="s">
        <v>161</v>
      </c>
      <c r="AU157" s="157" t="s">
        <v>89</v>
      </c>
      <c r="AY157" s="16" t="s">
        <v>159</v>
      </c>
      <c r="BE157" s="158">
        <f t="shared" ref="BE157:BE177" si="14">IF(N157="základná",J157,0)</f>
        <v>0</v>
      </c>
      <c r="BF157" s="158">
        <f t="shared" ref="BF157:BF177" si="15">IF(N157="znížená",J157,0)</f>
        <v>0</v>
      </c>
      <c r="BG157" s="158">
        <f t="shared" ref="BG157:BG177" si="16">IF(N157="zákl. prenesená",J157,0)</f>
        <v>0</v>
      </c>
      <c r="BH157" s="158">
        <f t="shared" ref="BH157:BH177" si="17">IF(N157="zníž. prenesená",J157,0)</f>
        <v>0</v>
      </c>
      <c r="BI157" s="158">
        <f t="shared" ref="BI157:BI177" si="18">IF(N157="nulová",J157,0)</f>
        <v>0</v>
      </c>
      <c r="BJ157" s="16" t="s">
        <v>89</v>
      </c>
      <c r="BK157" s="158">
        <f t="shared" ref="BK157:BK177" si="19">ROUND(I157*H157,2)</f>
        <v>0</v>
      </c>
      <c r="BL157" s="16" t="s">
        <v>165</v>
      </c>
      <c r="BM157" s="157" t="s">
        <v>380</v>
      </c>
    </row>
    <row r="158" spans="2:65" s="1" customFormat="1" ht="37.75" customHeight="1" x14ac:dyDescent="0.2">
      <c r="B158" s="144"/>
      <c r="C158" s="145" t="s">
        <v>7</v>
      </c>
      <c r="D158" s="145" t="s">
        <v>161</v>
      </c>
      <c r="E158" s="146" t="s">
        <v>780</v>
      </c>
      <c r="F158" s="147" t="s">
        <v>781</v>
      </c>
      <c r="G158" s="148" t="s">
        <v>368</v>
      </c>
      <c r="H158" s="149">
        <v>6</v>
      </c>
      <c r="I158" s="150"/>
      <c r="J158" s="151">
        <f t="shared" si="10"/>
        <v>0</v>
      </c>
      <c r="K158" s="152"/>
      <c r="L158" s="31"/>
      <c r="M158" s="153" t="s">
        <v>1</v>
      </c>
      <c r="N158" s="154" t="s">
        <v>42</v>
      </c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AR158" s="157" t="s">
        <v>165</v>
      </c>
      <c r="AT158" s="157" t="s">
        <v>161</v>
      </c>
      <c r="AU158" s="157" t="s">
        <v>89</v>
      </c>
      <c r="AY158" s="16" t="s">
        <v>159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6" t="s">
        <v>89</v>
      </c>
      <c r="BK158" s="158">
        <f t="shared" si="19"/>
        <v>0</v>
      </c>
      <c r="BL158" s="16" t="s">
        <v>165</v>
      </c>
      <c r="BM158" s="157" t="s">
        <v>391</v>
      </c>
    </row>
    <row r="159" spans="2:65" s="1" customFormat="1" ht="55.5" customHeight="1" x14ac:dyDescent="0.2">
      <c r="B159" s="144"/>
      <c r="C159" s="145" t="s">
        <v>288</v>
      </c>
      <c r="D159" s="145" t="s">
        <v>161</v>
      </c>
      <c r="E159" s="146" t="s">
        <v>782</v>
      </c>
      <c r="F159" s="147" t="s">
        <v>783</v>
      </c>
      <c r="G159" s="148" t="s">
        <v>368</v>
      </c>
      <c r="H159" s="149">
        <v>6</v>
      </c>
      <c r="I159" s="150"/>
      <c r="J159" s="151">
        <f t="shared" si="10"/>
        <v>0</v>
      </c>
      <c r="K159" s="152"/>
      <c r="L159" s="31"/>
      <c r="M159" s="153" t="s">
        <v>1</v>
      </c>
      <c r="N159" s="154" t="s">
        <v>42</v>
      </c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AR159" s="157" t="s">
        <v>165</v>
      </c>
      <c r="AT159" s="157" t="s">
        <v>161</v>
      </c>
      <c r="AU159" s="157" t="s">
        <v>89</v>
      </c>
      <c r="AY159" s="16" t="s">
        <v>159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6" t="s">
        <v>89</v>
      </c>
      <c r="BK159" s="158">
        <f t="shared" si="19"/>
        <v>0</v>
      </c>
      <c r="BL159" s="16" t="s">
        <v>165</v>
      </c>
      <c r="BM159" s="157" t="s">
        <v>400</v>
      </c>
    </row>
    <row r="160" spans="2:65" s="1" customFormat="1" ht="24.25" customHeight="1" x14ac:dyDescent="0.2">
      <c r="B160" s="144"/>
      <c r="C160" s="145" t="s">
        <v>292</v>
      </c>
      <c r="D160" s="145" t="s">
        <v>161</v>
      </c>
      <c r="E160" s="146" t="s">
        <v>784</v>
      </c>
      <c r="F160" s="147" t="s">
        <v>785</v>
      </c>
      <c r="G160" s="148" t="s">
        <v>176</v>
      </c>
      <c r="H160" s="149">
        <v>1.25</v>
      </c>
      <c r="I160" s="150"/>
      <c r="J160" s="151">
        <f t="shared" si="10"/>
        <v>0</v>
      </c>
      <c r="K160" s="152"/>
      <c r="L160" s="31"/>
      <c r="M160" s="153" t="s">
        <v>1</v>
      </c>
      <c r="N160" s="154" t="s">
        <v>42</v>
      </c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AR160" s="157" t="s">
        <v>165</v>
      </c>
      <c r="AT160" s="157" t="s">
        <v>161</v>
      </c>
      <c r="AU160" s="157" t="s">
        <v>89</v>
      </c>
      <c r="AY160" s="16" t="s">
        <v>159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6" t="s">
        <v>89</v>
      </c>
      <c r="BK160" s="158">
        <f t="shared" si="19"/>
        <v>0</v>
      </c>
      <c r="BL160" s="16" t="s">
        <v>165</v>
      </c>
      <c r="BM160" s="157" t="s">
        <v>409</v>
      </c>
    </row>
    <row r="161" spans="2:65" s="1" customFormat="1" ht="37.75" customHeight="1" x14ac:dyDescent="0.2">
      <c r="B161" s="144"/>
      <c r="C161" s="145" t="s">
        <v>298</v>
      </c>
      <c r="D161" s="145" t="s">
        <v>161</v>
      </c>
      <c r="E161" s="146" t="s">
        <v>786</v>
      </c>
      <c r="F161" s="147" t="s">
        <v>787</v>
      </c>
      <c r="G161" s="148" t="s">
        <v>368</v>
      </c>
      <c r="H161" s="149">
        <v>6</v>
      </c>
      <c r="I161" s="150"/>
      <c r="J161" s="151">
        <f t="shared" si="10"/>
        <v>0</v>
      </c>
      <c r="K161" s="152"/>
      <c r="L161" s="31"/>
      <c r="M161" s="153" t="s">
        <v>1</v>
      </c>
      <c r="N161" s="154" t="s">
        <v>42</v>
      </c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AR161" s="157" t="s">
        <v>165</v>
      </c>
      <c r="AT161" s="157" t="s">
        <v>161</v>
      </c>
      <c r="AU161" s="157" t="s">
        <v>89</v>
      </c>
      <c r="AY161" s="16" t="s">
        <v>159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6" t="s">
        <v>89</v>
      </c>
      <c r="BK161" s="158">
        <f t="shared" si="19"/>
        <v>0</v>
      </c>
      <c r="BL161" s="16" t="s">
        <v>165</v>
      </c>
      <c r="BM161" s="157" t="s">
        <v>419</v>
      </c>
    </row>
    <row r="162" spans="2:65" s="1" customFormat="1" ht="16.5" customHeight="1" x14ac:dyDescent="0.2">
      <c r="B162" s="144"/>
      <c r="C162" s="180" t="s">
        <v>305</v>
      </c>
      <c r="D162" s="180" t="s">
        <v>359</v>
      </c>
      <c r="E162" s="181" t="s">
        <v>788</v>
      </c>
      <c r="F162" s="182" t="s">
        <v>789</v>
      </c>
      <c r="G162" s="183" t="s">
        <v>790</v>
      </c>
      <c r="H162" s="184">
        <v>1</v>
      </c>
      <c r="I162" s="185"/>
      <c r="J162" s="186">
        <f t="shared" si="10"/>
        <v>0</v>
      </c>
      <c r="K162" s="187"/>
      <c r="L162" s="188"/>
      <c r="M162" s="189" t="s">
        <v>1</v>
      </c>
      <c r="N162" s="190" t="s">
        <v>42</v>
      </c>
      <c r="P162" s="155">
        <f t="shared" si="11"/>
        <v>0</v>
      </c>
      <c r="Q162" s="155">
        <v>0</v>
      </c>
      <c r="R162" s="155">
        <f t="shared" si="12"/>
        <v>0</v>
      </c>
      <c r="S162" s="155">
        <v>0</v>
      </c>
      <c r="T162" s="156">
        <f t="shared" si="13"/>
        <v>0</v>
      </c>
      <c r="AR162" s="157" t="s">
        <v>207</v>
      </c>
      <c r="AT162" s="157" t="s">
        <v>359</v>
      </c>
      <c r="AU162" s="157" t="s">
        <v>89</v>
      </c>
      <c r="AY162" s="16" t="s">
        <v>159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6" t="s">
        <v>89</v>
      </c>
      <c r="BK162" s="158">
        <f t="shared" si="19"/>
        <v>0</v>
      </c>
      <c r="BL162" s="16" t="s">
        <v>165</v>
      </c>
      <c r="BM162" s="157" t="s">
        <v>429</v>
      </c>
    </row>
    <row r="163" spans="2:65" s="1" customFormat="1" ht="16.5" customHeight="1" x14ac:dyDescent="0.2">
      <c r="B163" s="144"/>
      <c r="C163" s="180" t="s">
        <v>311</v>
      </c>
      <c r="D163" s="180" t="s">
        <v>359</v>
      </c>
      <c r="E163" s="181" t="s">
        <v>791</v>
      </c>
      <c r="F163" s="182" t="s">
        <v>792</v>
      </c>
      <c r="G163" s="183" t="s">
        <v>368</v>
      </c>
      <c r="H163" s="184">
        <v>1</v>
      </c>
      <c r="I163" s="185"/>
      <c r="J163" s="186">
        <f t="shared" si="10"/>
        <v>0</v>
      </c>
      <c r="K163" s="187"/>
      <c r="L163" s="188"/>
      <c r="M163" s="189" t="s">
        <v>1</v>
      </c>
      <c r="N163" s="190" t="s">
        <v>42</v>
      </c>
      <c r="P163" s="155">
        <f t="shared" si="11"/>
        <v>0</v>
      </c>
      <c r="Q163" s="155">
        <v>0</v>
      </c>
      <c r="R163" s="155">
        <f t="shared" si="12"/>
        <v>0</v>
      </c>
      <c r="S163" s="155">
        <v>0</v>
      </c>
      <c r="T163" s="156">
        <f t="shared" si="13"/>
        <v>0</v>
      </c>
      <c r="AR163" s="157" t="s">
        <v>207</v>
      </c>
      <c r="AT163" s="157" t="s">
        <v>359</v>
      </c>
      <c r="AU163" s="157" t="s">
        <v>89</v>
      </c>
      <c r="AY163" s="16" t="s">
        <v>159</v>
      </c>
      <c r="BE163" s="158">
        <f t="shared" si="14"/>
        <v>0</v>
      </c>
      <c r="BF163" s="158">
        <f t="shared" si="15"/>
        <v>0</v>
      </c>
      <c r="BG163" s="158">
        <f t="shared" si="16"/>
        <v>0</v>
      </c>
      <c r="BH163" s="158">
        <f t="shared" si="17"/>
        <v>0</v>
      </c>
      <c r="BI163" s="158">
        <f t="shared" si="18"/>
        <v>0</v>
      </c>
      <c r="BJ163" s="16" t="s">
        <v>89</v>
      </c>
      <c r="BK163" s="158">
        <f t="shared" si="19"/>
        <v>0</v>
      </c>
      <c r="BL163" s="16" t="s">
        <v>165</v>
      </c>
      <c r="BM163" s="157" t="s">
        <v>438</v>
      </c>
    </row>
    <row r="164" spans="2:65" s="1" customFormat="1" ht="33" customHeight="1" x14ac:dyDescent="0.2">
      <c r="B164" s="144"/>
      <c r="C164" s="145" t="s">
        <v>316</v>
      </c>
      <c r="D164" s="145" t="s">
        <v>161</v>
      </c>
      <c r="E164" s="146" t="s">
        <v>793</v>
      </c>
      <c r="F164" s="147" t="s">
        <v>794</v>
      </c>
      <c r="G164" s="148" t="s">
        <v>368</v>
      </c>
      <c r="H164" s="149">
        <v>6</v>
      </c>
      <c r="I164" s="150"/>
      <c r="J164" s="151">
        <f t="shared" si="10"/>
        <v>0</v>
      </c>
      <c r="K164" s="152"/>
      <c r="L164" s="31"/>
      <c r="M164" s="153" t="s">
        <v>1</v>
      </c>
      <c r="N164" s="154" t="s">
        <v>42</v>
      </c>
      <c r="P164" s="155">
        <f t="shared" si="11"/>
        <v>0</v>
      </c>
      <c r="Q164" s="155">
        <v>0</v>
      </c>
      <c r="R164" s="155">
        <f t="shared" si="12"/>
        <v>0</v>
      </c>
      <c r="S164" s="155">
        <v>0</v>
      </c>
      <c r="T164" s="156">
        <f t="shared" si="13"/>
        <v>0</v>
      </c>
      <c r="AR164" s="157" t="s">
        <v>165</v>
      </c>
      <c r="AT164" s="157" t="s">
        <v>161</v>
      </c>
      <c r="AU164" s="157" t="s">
        <v>89</v>
      </c>
      <c r="AY164" s="16" t="s">
        <v>159</v>
      </c>
      <c r="BE164" s="158">
        <f t="shared" si="14"/>
        <v>0</v>
      </c>
      <c r="BF164" s="158">
        <f t="shared" si="15"/>
        <v>0</v>
      </c>
      <c r="BG164" s="158">
        <f t="shared" si="16"/>
        <v>0</v>
      </c>
      <c r="BH164" s="158">
        <f t="shared" si="17"/>
        <v>0</v>
      </c>
      <c r="BI164" s="158">
        <f t="shared" si="18"/>
        <v>0</v>
      </c>
      <c r="BJ164" s="16" t="s">
        <v>89</v>
      </c>
      <c r="BK164" s="158">
        <f t="shared" si="19"/>
        <v>0</v>
      </c>
      <c r="BL164" s="16" t="s">
        <v>165</v>
      </c>
      <c r="BM164" s="157" t="s">
        <v>449</v>
      </c>
    </row>
    <row r="165" spans="2:65" s="1" customFormat="1" ht="24.25" customHeight="1" x14ac:dyDescent="0.2">
      <c r="B165" s="144"/>
      <c r="C165" s="180" t="s">
        <v>320</v>
      </c>
      <c r="D165" s="180" t="s">
        <v>359</v>
      </c>
      <c r="E165" s="181" t="s">
        <v>795</v>
      </c>
      <c r="F165" s="182" t="s">
        <v>796</v>
      </c>
      <c r="G165" s="183" t="s">
        <v>368</v>
      </c>
      <c r="H165" s="184">
        <v>3</v>
      </c>
      <c r="I165" s="185"/>
      <c r="J165" s="186">
        <f t="shared" si="10"/>
        <v>0</v>
      </c>
      <c r="K165" s="187"/>
      <c r="L165" s="188"/>
      <c r="M165" s="189" t="s">
        <v>1</v>
      </c>
      <c r="N165" s="190" t="s">
        <v>42</v>
      </c>
      <c r="P165" s="155">
        <f t="shared" si="11"/>
        <v>0</v>
      </c>
      <c r="Q165" s="155">
        <v>0</v>
      </c>
      <c r="R165" s="155">
        <f t="shared" si="12"/>
        <v>0</v>
      </c>
      <c r="S165" s="155">
        <v>0</v>
      </c>
      <c r="T165" s="156">
        <f t="shared" si="13"/>
        <v>0</v>
      </c>
      <c r="AR165" s="157" t="s">
        <v>207</v>
      </c>
      <c r="AT165" s="157" t="s">
        <v>359</v>
      </c>
      <c r="AU165" s="157" t="s">
        <v>89</v>
      </c>
      <c r="AY165" s="16" t="s">
        <v>159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6" t="s">
        <v>89</v>
      </c>
      <c r="BK165" s="158">
        <f t="shared" si="19"/>
        <v>0</v>
      </c>
      <c r="BL165" s="16" t="s">
        <v>165</v>
      </c>
      <c r="BM165" s="157" t="s">
        <v>461</v>
      </c>
    </row>
    <row r="166" spans="2:65" s="1" customFormat="1" ht="37.75" customHeight="1" x14ac:dyDescent="0.2">
      <c r="B166" s="144"/>
      <c r="C166" s="180" t="s">
        <v>327</v>
      </c>
      <c r="D166" s="180" t="s">
        <v>359</v>
      </c>
      <c r="E166" s="181" t="s">
        <v>797</v>
      </c>
      <c r="F166" s="182" t="s">
        <v>798</v>
      </c>
      <c r="G166" s="183" t="s">
        <v>368</v>
      </c>
      <c r="H166" s="184">
        <v>3</v>
      </c>
      <c r="I166" s="185"/>
      <c r="J166" s="186">
        <f t="shared" si="10"/>
        <v>0</v>
      </c>
      <c r="K166" s="187"/>
      <c r="L166" s="188"/>
      <c r="M166" s="189" t="s">
        <v>1</v>
      </c>
      <c r="N166" s="190" t="s">
        <v>42</v>
      </c>
      <c r="P166" s="155">
        <f t="shared" si="11"/>
        <v>0</v>
      </c>
      <c r="Q166" s="155">
        <v>0</v>
      </c>
      <c r="R166" s="155">
        <f t="shared" si="12"/>
        <v>0</v>
      </c>
      <c r="S166" s="155">
        <v>0</v>
      </c>
      <c r="T166" s="156">
        <f t="shared" si="13"/>
        <v>0</v>
      </c>
      <c r="AR166" s="157" t="s">
        <v>207</v>
      </c>
      <c r="AT166" s="157" t="s">
        <v>359</v>
      </c>
      <c r="AU166" s="157" t="s">
        <v>89</v>
      </c>
      <c r="AY166" s="16" t="s">
        <v>159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6" t="s">
        <v>89</v>
      </c>
      <c r="BK166" s="158">
        <f t="shared" si="19"/>
        <v>0</v>
      </c>
      <c r="BL166" s="16" t="s">
        <v>165</v>
      </c>
      <c r="BM166" s="157" t="s">
        <v>473</v>
      </c>
    </row>
    <row r="167" spans="2:65" s="1" customFormat="1" ht="24.25" customHeight="1" x14ac:dyDescent="0.2">
      <c r="B167" s="144"/>
      <c r="C167" s="145" t="s">
        <v>333</v>
      </c>
      <c r="D167" s="145" t="s">
        <v>161</v>
      </c>
      <c r="E167" s="146" t="s">
        <v>799</v>
      </c>
      <c r="F167" s="147" t="s">
        <v>800</v>
      </c>
      <c r="G167" s="148" t="s">
        <v>164</v>
      </c>
      <c r="H167" s="149">
        <v>0.36</v>
      </c>
      <c r="I167" s="150"/>
      <c r="J167" s="151">
        <f t="shared" si="10"/>
        <v>0</v>
      </c>
      <c r="K167" s="152"/>
      <c r="L167" s="31"/>
      <c r="M167" s="153" t="s">
        <v>1</v>
      </c>
      <c r="N167" s="154" t="s">
        <v>42</v>
      </c>
      <c r="P167" s="155">
        <f t="shared" si="11"/>
        <v>0</v>
      </c>
      <c r="Q167" s="155">
        <v>0</v>
      </c>
      <c r="R167" s="155">
        <f t="shared" si="12"/>
        <v>0</v>
      </c>
      <c r="S167" s="155">
        <v>0</v>
      </c>
      <c r="T167" s="156">
        <f t="shared" si="13"/>
        <v>0</v>
      </c>
      <c r="AR167" s="157" t="s">
        <v>165</v>
      </c>
      <c r="AT167" s="157" t="s">
        <v>161</v>
      </c>
      <c r="AU167" s="157" t="s">
        <v>89</v>
      </c>
      <c r="AY167" s="16" t="s">
        <v>159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6" t="s">
        <v>89</v>
      </c>
      <c r="BK167" s="158">
        <f t="shared" si="19"/>
        <v>0</v>
      </c>
      <c r="BL167" s="16" t="s">
        <v>165</v>
      </c>
      <c r="BM167" s="157" t="s">
        <v>482</v>
      </c>
    </row>
    <row r="168" spans="2:65" s="1" customFormat="1" ht="16.5" customHeight="1" x14ac:dyDescent="0.2">
      <c r="B168" s="144"/>
      <c r="C168" s="180" t="s">
        <v>341</v>
      </c>
      <c r="D168" s="180" t="s">
        <v>359</v>
      </c>
      <c r="E168" s="181" t="s">
        <v>801</v>
      </c>
      <c r="F168" s="182" t="s">
        <v>802</v>
      </c>
      <c r="G168" s="183" t="s">
        <v>368</v>
      </c>
      <c r="H168" s="184">
        <v>2</v>
      </c>
      <c r="I168" s="185"/>
      <c r="J168" s="186">
        <f t="shared" si="10"/>
        <v>0</v>
      </c>
      <c r="K168" s="187"/>
      <c r="L168" s="188"/>
      <c r="M168" s="189" t="s">
        <v>1</v>
      </c>
      <c r="N168" s="190" t="s">
        <v>42</v>
      </c>
      <c r="P168" s="155">
        <f t="shared" si="11"/>
        <v>0</v>
      </c>
      <c r="Q168" s="155">
        <v>0</v>
      </c>
      <c r="R168" s="155">
        <f t="shared" si="12"/>
        <v>0</v>
      </c>
      <c r="S168" s="155">
        <v>0</v>
      </c>
      <c r="T168" s="156">
        <f t="shared" si="13"/>
        <v>0</v>
      </c>
      <c r="AR168" s="157" t="s">
        <v>207</v>
      </c>
      <c r="AT168" s="157" t="s">
        <v>359</v>
      </c>
      <c r="AU168" s="157" t="s">
        <v>89</v>
      </c>
      <c r="AY168" s="16" t="s">
        <v>159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6" t="s">
        <v>89</v>
      </c>
      <c r="BK168" s="158">
        <f t="shared" si="19"/>
        <v>0</v>
      </c>
      <c r="BL168" s="16" t="s">
        <v>165</v>
      </c>
      <c r="BM168" s="157" t="s">
        <v>491</v>
      </c>
    </row>
    <row r="169" spans="2:65" s="1" customFormat="1" ht="16.5" customHeight="1" x14ac:dyDescent="0.2">
      <c r="B169" s="144"/>
      <c r="C169" s="180" t="s">
        <v>346</v>
      </c>
      <c r="D169" s="180" t="s">
        <v>359</v>
      </c>
      <c r="E169" s="181" t="s">
        <v>803</v>
      </c>
      <c r="F169" s="182" t="s">
        <v>804</v>
      </c>
      <c r="G169" s="183" t="s">
        <v>368</v>
      </c>
      <c r="H169" s="184">
        <v>1</v>
      </c>
      <c r="I169" s="185"/>
      <c r="J169" s="186">
        <f t="shared" si="10"/>
        <v>0</v>
      </c>
      <c r="K169" s="187"/>
      <c r="L169" s="188"/>
      <c r="M169" s="189" t="s">
        <v>1</v>
      </c>
      <c r="N169" s="190" t="s">
        <v>42</v>
      </c>
      <c r="P169" s="155">
        <f t="shared" si="11"/>
        <v>0</v>
      </c>
      <c r="Q169" s="155">
        <v>0</v>
      </c>
      <c r="R169" s="155">
        <f t="shared" si="12"/>
        <v>0</v>
      </c>
      <c r="S169" s="155">
        <v>0</v>
      </c>
      <c r="T169" s="156">
        <f t="shared" si="13"/>
        <v>0</v>
      </c>
      <c r="AR169" s="157" t="s">
        <v>207</v>
      </c>
      <c r="AT169" s="157" t="s">
        <v>359</v>
      </c>
      <c r="AU169" s="157" t="s">
        <v>89</v>
      </c>
      <c r="AY169" s="16" t="s">
        <v>159</v>
      </c>
      <c r="BE169" s="158">
        <f t="shared" si="14"/>
        <v>0</v>
      </c>
      <c r="BF169" s="158">
        <f t="shared" si="15"/>
        <v>0</v>
      </c>
      <c r="BG169" s="158">
        <f t="shared" si="16"/>
        <v>0</v>
      </c>
      <c r="BH169" s="158">
        <f t="shared" si="17"/>
        <v>0</v>
      </c>
      <c r="BI169" s="158">
        <f t="shared" si="18"/>
        <v>0</v>
      </c>
      <c r="BJ169" s="16" t="s">
        <v>89</v>
      </c>
      <c r="BK169" s="158">
        <f t="shared" si="19"/>
        <v>0</v>
      </c>
      <c r="BL169" s="16" t="s">
        <v>165</v>
      </c>
      <c r="BM169" s="157" t="s">
        <v>501</v>
      </c>
    </row>
    <row r="170" spans="2:65" s="1" customFormat="1" ht="24.25" customHeight="1" x14ac:dyDescent="0.2">
      <c r="B170" s="144"/>
      <c r="C170" s="180" t="s">
        <v>350</v>
      </c>
      <c r="D170" s="180" t="s">
        <v>359</v>
      </c>
      <c r="E170" s="181" t="s">
        <v>805</v>
      </c>
      <c r="F170" s="182" t="s">
        <v>806</v>
      </c>
      <c r="G170" s="183" t="s">
        <v>368</v>
      </c>
      <c r="H170" s="184">
        <v>6</v>
      </c>
      <c r="I170" s="185"/>
      <c r="J170" s="186">
        <f t="shared" si="10"/>
        <v>0</v>
      </c>
      <c r="K170" s="187"/>
      <c r="L170" s="188"/>
      <c r="M170" s="189" t="s">
        <v>1</v>
      </c>
      <c r="N170" s="190" t="s">
        <v>42</v>
      </c>
      <c r="P170" s="155">
        <f t="shared" si="11"/>
        <v>0</v>
      </c>
      <c r="Q170" s="155">
        <v>0</v>
      </c>
      <c r="R170" s="155">
        <f t="shared" si="12"/>
        <v>0</v>
      </c>
      <c r="S170" s="155">
        <v>0</v>
      </c>
      <c r="T170" s="156">
        <f t="shared" si="13"/>
        <v>0</v>
      </c>
      <c r="AR170" s="157" t="s">
        <v>207</v>
      </c>
      <c r="AT170" s="157" t="s">
        <v>359</v>
      </c>
      <c r="AU170" s="157" t="s">
        <v>89</v>
      </c>
      <c r="AY170" s="16" t="s">
        <v>159</v>
      </c>
      <c r="BE170" s="158">
        <f t="shared" si="14"/>
        <v>0</v>
      </c>
      <c r="BF170" s="158">
        <f t="shared" si="15"/>
        <v>0</v>
      </c>
      <c r="BG170" s="158">
        <f t="shared" si="16"/>
        <v>0</v>
      </c>
      <c r="BH170" s="158">
        <f t="shared" si="17"/>
        <v>0</v>
      </c>
      <c r="BI170" s="158">
        <f t="shared" si="18"/>
        <v>0</v>
      </c>
      <c r="BJ170" s="16" t="s">
        <v>89</v>
      </c>
      <c r="BK170" s="158">
        <f t="shared" si="19"/>
        <v>0</v>
      </c>
      <c r="BL170" s="16" t="s">
        <v>165</v>
      </c>
      <c r="BM170" s="157" t="s">
        <v>516</v>
      </c>
    </row>
    <row r="171" spans="2:65" s="1" customFormat="1" ht="33" customHeight="1" x14ac:dyDescent="0.2">
      <c r="B171" s="144"/>
      <c r="C171" s="145" t="s">
        <v>354</v>
      </c>
      <c r="D171" s="145" t="s">
        <v>161</v>
      </c>
      <c r="E171" s="146" t="s">
        <v>807</v>
      </c>
      <c r="F171" s="147" t="s">
        <v>808</v>
      </c>
      <c r="G171" s="148" t="s">
        <v>164</v>
      </c>
      <c r="H171" s="149">
        <v>3</v>
      </c>
      <c r="I171" s="150"/>
      <c r="J171" s="151">
        <f t="shared" si="10"/>
        <v>0</v>
      </c>
      <c r="K171" s="152"/>
      <c r="L171" s="31"/>
      <c r="M171" s="153" t="s">
        <v>1</v>
      </c>
      <c r="N171" s="154" t="s">
        <v>42</v>
      </c>
      <c r="P171" s="155">
        <f t="shared" si="11"/>
        <v>0</v>
      </c>
      <c r="Q171" s="155">
        <v>0</v>
      </c>
      <c r="R171" s="155">
        <f t="shared" si="12"/>
        <v>0</v>
      </c>
      <c r="S171" s="155">
        <v>0</v>
      </c>
      <c r="T171" s="156">
        <f t="shared" si="13"/>
        <v>0</v>
      </c>
      <c r="AR171" s="157" t="s">
        <v>165</v>
      </c>
      <c r="AT171" s="157" t="s">
        <v>161</v>
      </c>
      <c r="AU171" s="157" t="s">
        <v>89</v>
      </c>
      <c r="AY171" s="16" t="s">
        <v>159</v>
      </c>
      <c r="BE171" s="158">
        <f t="shared" si="14"/>
        <v>0</v>
      </c>
      <c r="BF171" s="158">
        <f t="shared" si="15"/>
        <v>0</v>
      </c>
      <c r="BG171" s="158">
        <f t="shared" si="16"/>
        <v>0</v>
      </c>
      <c r="BH171" s="158">
        <f t="shared" si="17"/>
        <v>0</v>
      </c>
      <c r="BI171" s="158">
        <f t="shared" si="18"/>
        <v>0</v>
      </c>
      <c r="BJ171" s="16" t="s">
        <v>89</v>
      </c>
      <c r="BK171" s="158">
        <f t="shared" si="19"/>
        <v>0</v>
      </c>
      <c r="BL171" s="16" t="s">
        <v>165</v>
      </c>
      <c r="BM171" s="157" t="s">
        <v>528</v>
      </c>
    </row>
    <row r="172" spans="2:65" s="1" customFormat="1" ht="16.5" customHeight="1" x14ac:dyDescent="0.2">
      <c r="B172" s="144"/>
      <c r="C172" s="180" t="s">
        <v>358</v>
      </c>
      <c r="D172" s="180" t="s">
        <v>359</v>
      </c>
      <c r="E172" s="181" t="s">
        <v>809</v>
      </c>
      <c r="F172" s="182" t="s">
        <v>810</v>
      </c>
      <c r="G172" s="183" t="s">
        <v>368</v>
      </c>
      <c r="H172" s="184">
        <v>3</v>
      </c>
      <c r="I172" s="185"/>
      <c r="J172" s="186">
        <f t="shared" si="10"/>
        <v>0</v>
      </c>
      <c r="K172" s="187"/>
      <c r="L172" s="188"/>
      <c r="M172" s="189" t="s">
        <v>1</v>
      </c>
      <c r="N172" s="190" t="s">
        <v>42</v>
      </c>
      <c r="P172" s="155">
        <f t="shared" si="11"/>
        <v>0</v>
      </c>
      <c r="Q172" s="155">
        <v>0</v>
      </c>
      <c r="R172" s="155">
        <f t="shared" si="12"/>
        <v>0</v>
      </c>
      <c r="S172" s="155">
        <v>0</v>
      </c>
      <c r="T172" s="156">
        <f t="shared" si="13"/>
        <v>0</v>
      </c>
      <c r="AR172" s="157" t="s">
        <v>207</v>
      </c>
      <c r="AT172" s="157" t="s">
        <v>359</v>
      </c>
      <c r="AU172" s="157" t="s">
        <v>89</v>
      </c>
      <c r="AY172" s="16" t="s">
        <v>159</v>
      </c>
      <c r="BE172" s="158">
        <f t="shared" si="14"/>
        <v>0</v>
      </c>
      <c r="BF172" s="158">
        <f t="shared" si="15"/>
        <v>0</v>
      </c>
      <c r="BG172" s="158">
        <f t="shared" si="16"/>
        <v>0</v>
      </c>
      <c r="BH172" s="158">
        <f t="shared" si="17"/>
        <v>0</v>
      </c>
      <c r="BI172" s="158">
        <f t="shared" si="18"/>
        <v>0</v>
      </c>
      <c r="BJ172" s="16" t="s">
        <v>89</v>
      </c>
      <c r="BK172" s="158">
        <f t="shared" si="19"/>
        <v>0</v>
      </c>
      <c r="BL172" s="16" t="s">
        <v>165</v>
      </c>
      <c r="BM172" s="157" t="s">
        <v>541</v>
      </c>
    </row>
    <row r="173" spans="2:65" s="1" customFormat="1" ht="24.25" customHeight="1" x14ac:dyDescent="0.2">
      <c r="B173" s="144"/>
      <c r="C173" s="145" t="s">
        <v>365</v>
      </c>
      <c r="D173" s="145" t="s">
        <v>161</v>
      </c>
      <c r="E173" s="146" t="s">
        <v>811</v>
      </c>
      <c r="F173" s="147" t="s">
        <v>812</v>
      </c>
      <c r="G173" s="148" t="s">
        <v>368</v>
      </c>
      <c r="H173" s="149">
        <v>6</v>
      </c>
      <c r="I173" s="150"/>
      <c r="J173" s="151">
        <f t="shared" si="10"/>
        <v>0</v>
      </c>
      <c r="K173" s="152"/>
      <c r="L173" s="31"/>
      <c r="M173" s="153" t="s">
        <v>1</v>
      </c>
      <c r="N173" s="154" t="s">
        <v>42</v>
      </c>
      <c r="P173" s="155">
        <f t="shared" si="11"/>
        <v>0</v>
      </c>
      <c r="Q173" s="155">
        <v>0</v>
      </c>
      <c r="R173" s="155">
        <f t="shared" si="12"/>
        <v>0</v>
      </c>
      <c r="S173" s="155">
        <v>0</v>
      </c>
      <c r="T173" s="156">
        <f t="shared" si="13"/>
        <v>0</v>
      </c>
      <c r="AR173" s="157" t="s">
        <v>165</v>
      </c>
      <c r="AT173" s="157" t="s">
        <v>161</v>
      </c>
      <c r="AU173" s="157" t="s">
        <v>89</v>
      </c>
      <c r="AY173" s="16" t="s">
        <v>159</v>
      </c>
      <c r="BE173" s="158">
        <f t="shared" si="14"/>
        <v>0</v>
      </c>
      <c r="BF173" s="158">
        <f t="shared" si="15"/>
        <v>0</v>
      </c>
      <c r="BG173" s="158">
        <f t="shared" si="16"/>
        <v>0</v>
      </c>
      <c r="BH173" s="158">
        <f t="shared" si="17"/>
        <v>0</v>
      </c>
      <c r="BI173" s="158">
        <f t="shared" si="18"/>
        <v>0</v>
      </c>
      <c r="BJ173" s="16" t="s">
        <v>89</v>
      </c>
      <c r="BK173" s="158">
        <f t="shared" si="19"/>
        <v>0</v>
      </c>
      <c r="BL173" s="16" t="s">
        <v>165</v>
      </c>
      <c r="BM173" s="157" t="s">
        <v>554</v>
      </c>
    </row>
    <row r="174" spans="2:65" s="1" customFormat="1" ht="16.5" customHeight="1" x14ac:dyDescent="0.2">
      <c r="B174" s="144"/>
      <c r="C174" s="180" t="s">
        <v>370</v>
      </c>
      <c r="D174" s="180" t="s">
        <v>359</v>
      </c>
      <c r="E174" s="181" t="s">
        <v>813</v>
      </c>
      <c r="F174" s="182" t="s">
        <v>814</v>
      </c>
      <c r="G174" s="183" t="s">
        <v>368</v>
      </c>
      <c r="H174" s="184">
        <v>1</v>
      </c>
      <c r="I174" s="185"/>
      <c r="J174" s="186">
        <f t="shared" si="10"/>
        <v>0</v>
      </c>
      <c r="K174" s="187"/>
      <c r="L174" s="188"/>
      <c r="M174" s="189" t="s">
        <v>1</v>
      </c>
      <c r="N174" s="190" t="s">
        <v>42</v>
      </c>
      <c r="P174" s="155">
        <f t="shared" si="11"/>
        <v>0</v>
      </c>
      <c r="Q174" s="155">
        <v>0</v>
      </c>
      <c r="R174" s="155">
        <f t="shared" si="12"/>
        <v>0</v>
      </c>
      <c r="S174" s="155">
        <v>0</v>
      </c>
      <c r="T174" s="156">
        <f t="shared" si="13"/>
        <v>0</v>
      </c>
      <c r="AR174" s="157" t="s">
        <v>207</v>
      </c>
      <c r="AT174" s="157" t="s">
        <v>359</v>
      </c>
      <c r="AU174" s="157" t="s">
        <v>89</v>
      </c>
      <c r="AY174" s="16" t="s">
        <v>159</v>
      </c>
      <c r="BE174" s="158">
        <f t="shared" si="14"/>
        <v>0</v>
      </c>
      <c r="BF174" s="158">
        <f t="shared" si="15"/>
        <v>0</v>
      </c>
      <c r="BG174" s="158">
        <f t="shared" si="16"/>
        <v>0</v>
      </c>
      <c r="BH174" s="158">
        <f t="shared" si="17"/>
        <v>0</v>
      </c>
      <c r="BI174" s="158">
        <f t="shared" si="18"/>
        <v>0</v>
      </c>
      <c r="BJ174" s="16" t="s">
        <v>89</v>
      </c>
      <c r="BK174" s="158">
        <f t="shared" si="19"/>
        <v>0</v>
      </c>
      <c r="BL174" s="16" t="s">
        <v>165</v>
      </c>
      <c r="BM174" s="157" t="s">
        <v>568</v>
      </c>
    </row>
    <row r="175" spans="2:65" s="1" customFormat="1" ht="44.25" customHeight="1" x14ac:dyDescent="0.2">
      <c r="B175" s="144"/>
      <c r="C175" s="180" t="s">
        <v>375</v>
      </c>
      <c r="D175" s="180" t="s">
        <v>359</v>
      </c>
      <c r="E175" s="181" t="s">
        <v>815</v>
      </c>
      <c r="F175" s="182" t="s">
        <v>816</v>
      </c>
      <c r="G175" s="183" t="s">
        <v>387</v>
      </c>
      <c r="H175" s="184">
        <v>9</v>
      </c>
      <c r="I175" s="185"/>
      <c r="J175" s="186">
        <f t="shared" si="10"/>
        <v>0</v>
      </c>
      <c r="K175" s="187"/>
      <c r="L175" s="188"/>
      <c r="M175" s="189" t="s">
        <v>1</v>
      </c>
      <c r="N175" s="190" t="s">
        <v>42</v>
      </c>
      <c r="P175" s="155">
        <f t="shared" si="11"/>
        <v>0</v>
      </c>
      <c r="Q175" s="155">
        <v>0</v>
      </c>
      <c r="R175" s="155">
        <f t="shared" si="12"/>
        <v>0</v>
      </c>
      <c r="S175" s="155">
        <v>0</v>
      </c>
      <c r="T175" s="156">
        <f t="shared" si="13"/>
        <v>0</v>
      </c>
      <c r="AR175" s="157" t="s">
        <v>207</v>
      </c>
      <c r="AT175" s="157" t="s">
        <v>359</v>
      </c>
      <c r="AU175" s="157" t="s">
        <v>89</v>
      </c>
      <c r="AY175" s="16" t="s">
        <v>159</v>
      </c>
      <c r="BE175" s="158">
        <f t="shared" si="14"/>
        <v>0</v>
      </c>
      <c r="BF175" s="158">
        <f t="shared" si="15"/>
        <v>0</v>
      </c>
      <c r="BG175" s="158">
        <f t="shared" si="16"/>
        <v>0</v>
      </c>
      <c r="BH175" s="158">
        <f t="shared" si="17"/>
        <v>0</v>
      </c>
      <c r="BI175" s="158">
        <f t="shared" si="18"/>
        <v>0</v>
      </c>
      <c r="BJ175" s="16" t="s">
        <v>89</v>
      </c>
      <c r="BK175" s="158">
        <f t="shared" si="19"/>
        <v>0</v>
      </c>
      <c r="BL175" s="16" t="s">
        <v>165</v>
      </c>
      <c r="BM175" s="157" t="s">
        <v>580</v>
      </c>
    </row>
    <row r="176" spans="2:65" s="1" customFormat="1" ht="24.25" customHeight="1" x14ac:dyDescent="0.2">
      <c r="B176" s="144"/>
      <c r="C176" s="145" t="s">
        <v>380</v>
      </c>
      <c r="D176" s="145" t="s">
        <v>161</v>
      </c>
      <c r="E176" s="146" t="s">
        <v>817</v>
      </c>
      <c r="F176" s="147" t="s">
        <v>818</v>
      </c>
      <c r="G176" s="148" t="s">
        <v>176</v>
      </c>
      <c r="H176" s="149">
        <v>0.9</v>
      </c>
      <c r="I176" s="150"/>
      <c r="J176" s="151">
        <f t="shared" si="10"/>
        <v>0</v>
      </c>
      <c r="K176" s="152"/>
      <c r="L176" s="31"/>
      <c r="M176" s="153" t="s">
        <v>1</v>
      </c>
      <c r="N176" s="154" t="s">
        <v>42</v>
      </c>
      <c r="P176" s="155">
        <f t="shared" si="11"/>
        <v>0</v>
      </c>
      <c r="Q176" s="155">
        <v>0</v>
      </c>
      <c r="R176" s="155">
        <f t="shared" si="12"/>
        <v>0</v>
      </c>
      <c r="S176" s="155">
        <v>0</v>
      </c>
      <c r="T176" s="156">
        <f t="shared" si="13"/>
        <v>0</v>
      </c>
      <c r="AR176" s="157" t="s">
        <v>165</v>
      </c>
      <c r="AT176" s="157" t="s">
        <v>161</v>
      </c>
      <c r="AU176" s="157" t="s">
        <v>89</v>
      </c>
      <c r="AY176" s="16" t="s">
        <v>159</v>
      </c>
      <c r="BE176" s="158">
        <f t="shared" si="14"/>
        <v>0</v>
      </c>
      <c r="BF176" s="158">
        <f t="shared" si="15"/>
        <v>0</v>
      </c>
      <c r="BG176" s="158">
        <f t="shared" si="16"/>
        <v>0</v>
      </c>
      <c r="BH176" s="158">
        <f t="shared" si="17"/>
        <v>0</v>
      </c>
      <c r="BI176" s="158">
        <f t="shared" si="18"/>
        <v>0</v>
      </c>
      <c r="BJ176" s="16" t="s">
        <v>89</v>
      </c>
      <c r="BK176" s="158">
        <f t="shared" si="19"/>
        <v>0</v>
      </c>
      <c r="BL176" s="16" t="s">
        <v>165</v>
      </c>
      <c r="BM176" s="157" t="s">
        <v>590</v>
      </c>
    </row>
    <row r="177" spans="2:65" s="1" customFormat="1" ht="24.25" customHeight="1" x14ac:dyDescent="0.2">
      <c r="B177" s="144"/>
      <c r="C177" s="145" t="s">
        <v>384</v>
      </c>
      <c r="D177" s="145" t="s">
        <v>161</v>
      </c>
      <c r="E177" s="146" t="s">
        <v>819</v>
      </c>
      <c r="F177" s="147" t="s">
        <v>820</v>
      </c>
      <c r="G177" s="148" t="s">
        <v>176</v>
      </c>
      <c r="H177" s="149">
        <v>0.9</v>
      </c>
      <c r="I177" s="150"/>
      <c r="J177" s="151">
        <f t="shared" si="10"/>
        <v>0</v>
      </c>
      <c r="K177" s="152"/>
      <c r="L177" s="31"/>
      <c r="M177" s="153" t="s">
        <v>1</v>
      </c>
      <c r="N177" s="154" t="s">
        <v>42</v>
      </c>
      <c r="P177" s="155">
        <f t="shared" si="11"/>
        <v>0</v>
      </c>
      <c r="Q177" s="155">
        <v>0</v>
      </c>
      <c r="R177" s="155">
        <f t="shared" si="12"/>
        <v>0</v>
      </c>
      <c r="S177" s="155">
        <v>0</v>
      </c>
      <c r="T177" s="156">
        <f t="shared" si="13"/>
        <v>0</v>
      </c>
      <c r="AR177" s="157" t="s">
        <v>165</v>
      </c>
      <c r="AT177" s="157" t="s">
        <v>161</v>
      </c>
      <c r="AU177" s="157" t="s">
        <v>89</v>
      </c>
      <c r="AY177" s="16" t="s">
        <v>159</v>
      </c>
      <c r="BE177" s="158">
        <f t="shared" si="14"/>
        <v>0</v>
      </c>
      <c r="BF177" s="158">
        <f t="shared" si="15"/>
        <v>0</v>
      </c>
      <c r="BG177" s="158">
        <f t="shared" si="16"/>
        <v>0</v>
      </c>
      <c r="BH177" s="158">
        <f t="shared" si="17"/>
        <v>0</v>
      </c>
      <c r="BI177" s="158">
        <f t="shared" si="18"/>
        <v>0</v>
      </c>
      <c r="BJ177" s="16" t="s">
        <v>89</v>
      </c>
      <c r="BK177" s="158">
        <f t="shared" si="19"/>
        <v>0</v>
      </c>
      <c r="BL177" s="16" t="s">
        <v>165</v>
      </c>
      <c r="BM177" s="157" t="s">
        <v>598</v>
      </c>
    </row>
    <row r="178" spans="2:65" s="11" customFormat="1" ht="22.75" customHeight="1" x14ac:dyDescent="0.25">
      <c r="B178" s="133"/>
      <c r="D178" s="134" t="s">
        <v>75</v>
      </c>
      <c r="E178" s="142" t="s">
        <v>821</v>
      </c>
      <c r="F178" s="142" t="s">
        <v>822</v>
      </c>
      <c r="I178" s="136"/>
      <c r="J178" s="143">
        <f>BK178</f>
        <v>0</v>
      </c>
      <c r="L178" s="133"/>
      <c r="M178" s="137"/>
      <c r="P178" s="138">
        <f>SUM(P179:P197)</f>
        <v>0</v>
      </c>
      <c r="R178" s="138">
        <f>SUM(R179:R197)</f>
        <v>0</v>
      </c>
      <c r="T178" s="139">
        <f>SUM(T179:T197)</f>
        <v>0</v>
      </c>
      <c r="AR178" s="134" t="s">
        <v>83</v>
      </c>
      <c r="AT178" s="140" t="s">
        <v>75</v>
      </c>
      <c r="AU178" s="140" t="s">
        <v>83</v>
      </c>
      <c r="AY178" s="134" t="s">
        <v>159</v>
      </c>
      <c r="BK178" s="141">
        <f>SUM(BK179:BK197)</f>
        <v>0</v>
      </c>
    </row>
    <row r="179" spans="2:65" s="1" customFormat="1" ht="16.5" customHeight="1" x14ac:dyDescent="0.2">
      <c r="B179" s="144"/>
      <c r="C179" s="145" t="s">
        <v>391</v>
      </c>
      <c r="D179" s="145" t="s">
        <v>161</v>
      </c>
      <c r="E179" s="146" t="s">
        <v>823</v>
      </c>
      <c r="F179" s="147" t="s">
        <v>824</v>
      </c>
      <c r="G179" s="148" t="s">
        <v>164</v>
      </c>
      <c r="H179" s="149">
        <v>1351</v>
      </c>
      <c r="I179" s="150"/>
      <c r="J179" s="151">
        <f t="shared" ref="J179:J197" si="20">ROUND(I179*H179,2)</f>
        <v>0</v>
      </c>
      <c r="K179" s="152"/>
      <c r="L179" s="31"/>
      <c r="M179" s="153" t="s">
        <v>1</v>
      </c>
      <c r="N179" s="154" t="s">
        <v>42</v>
      </c>
      <c r="P179" s="155">
        <f t="shared" ref="P179:P197" si="21">O179*H179</f>
        <v>0</v>
      </c>
      <c r="Q179" s="155">
        <v>0</v>
      </c>
      <c r="R179" s="155">
        <f t="shared" ref="R179:R197" si="22">Q179*H179</f>
        <v>0</v>
      </c>
      <c r="S179" s="155">
        <v>0</v>
      </c>
      <c r="T179" s="156">
        <f t="shared" ref="T179:T197" si="23">S179*H179</f>
        <v>0</v>
      </c>
      <c r="AR179" s="157" t="s">
        <v>165</v>
      </c>
      <c r="AT179" s="157" t="s">
        <v>161</v>
      </c>
      <c r="AU179" s="157" t="s">
        <v>89</v>
      </c>
      <c r="AY179" s="16" t="s">
        <v>159</v>
      </c>
      <c r="BE179" s="158">
        <f t="shared" ref="BE179:BE197" si="24">IF(N179="základná",J179,0)</f>
        <v>0</v>
      </c>
      <c r="BF179" s="158">
        <f t="shared" ref="BF179:BF197" si="25">IF(N179="znížená",J179,0)</f>
        <v>0</v>
      </c>
      <c r="BG179" s="158">
        <f t="shared" ref="BG179:BG197" si="26">IF(N179="zákl. prenesená",J179,0)</f>
        <v>0</v>
      </c>
      <c r="BH179" s="158">
        <f t="shared" ref="BH179:BH197" si="27">IF(N179="zníž. prenesená",J179,0)</f>
        <v>0</v>
      </c>
      <c r="BI179" s="158">
        <f t="shared" ref="BI179:BI197" si="28">IF(N179="nulová",J179,0)</f>
        <v>0</v>
      </c>
      <c r="BJ179" s="16" t="s">
        <v>89</v>
      </c>
      <c r="BK179" s="158">
        <f t="shared" ref="BK179:BK197" si="29">ROUND(I179*H179,2)</f>
        <v>0</v>
      </c>
      <c r="BL179" s="16" t="s">
        <v>165</v>
      </c>
      <c r="BM179" s="157" t="s">
        <v>610</v>
      </c>
    </row>
    <row r="180" spans="2:65" s="1" customFormat="1" ht="49" customHeight="1" x14ac:dyDescent="0.2">
      <c r="B180" s="144"/>
      <c r="C180" s="145" t="s">
        <v>395</v>
      </c>
      <c r="D180" s="145" t="s">
        <v>161</v>
      </c>
      <c r="E180" s="146" t="s">
        <v>825</v>
      </c>
      <c r="F180" s="147" t="s">
        <v>826</v>
      </c>
      <c r="G180" s="148" t="s">
        <v>164</v>
      </c>
      <c r="H180" s="149">
        <v>751</v>
      </c>
      <c r="I180" s="150"/>
      <c r="J180" s="151">
        <f t="shared" si="20"/>
        <v>0</v>
      </c>
      <c r="K180" s="152"/>
      <c r="L180" s="31"/>
      <c r="M180" s="153" t="s">
        <v>1</v>
      </c>
      <c r="N180" s="154" t="s">
        <v>42</v>
      </c>
      <c r="P180" s="155">
        <f t="shared" si="21"/>
        <v>0</v>
      </c>
      <c r="Q180" s="155">
        <v>0</v>
      </c>
      <c r="R180" s="155">
        <f t="shared" si="22"/>
        <v>0</v>
      </c>
      <c r="S180" s="155">
        <v>0</v>
      </c>
      <c r="T180" s="156">
        <f t="shared" si="23"/>
        <v>0</v>
      </c>
      <c r="AR180" s="157" t="s">
        <v>165</v>
      </c>
      <c r="AT180" s="157" t="s">
        <v>161</v>
      </c>
      <c r="AU180" s="157" t="s">
        <v>89</v>
      </c>
      <c r="AY180" s="16" t="s">
        <v>159</v>
      </c>
      <c r="BE180" s="158">
        <f t="shared" si="24"/>
        <v>0</v>
      </c>
      <c r="BF180" s="158">
        <f t="shared" si="25"/>
        <v>0</v>
      </c>
      <c r="BG180" s="158">
        <f t="shared" si="26"/>
        <v>0</v>
      </c>
      <c r="BH180" s="158">
        <f t="shared" si="27"/>
        <v>0</v>
      </c>
      <c r="BI180" s="158">
        <f t="shared" si="28"/>
        <v>0</v>
      </c>
      <c r="BJ180" s="16" t="s">
        <v>89</v>
      </c>
      <c r="BK180" s="158">
        <f t="shared" si="29"/>
        <v>0</v>
      </c>
      <c r="BL180" s="16" t="s">
        <v>165</v>
      </c>
      <c r="BM180" s="157" t="s">
        <v>620</v>
      </c>
    </row>
    <row r="181" spans="2:65" s="1" customFormat="1" ht="37.75" customHeight="1" x14ac:dyDescent="0.2">
      <c r="B181" s="144"/>
      <c r="C181" s="180" t="s">
        <v>400</v>
      </c>
      <c r="D181" s="180" t="s">
        <v>359</v>
      </c>
      <c r="E181" s="181" t="s">
        <v>827</v>
      </c>
      <c r="F181" s="182" t="s">
        <v>828</v>
      </c>
      <c r="G181" s="183" t="s">
        <v>368</v>
      </c>
      <c r="H181" s="184">
        <v>15</v>
      </c>
      <c r="I181" s="185"/>
      <c r="J181" s="186">
        <f t="shared" si="20"/>
        <v>0</v>
      </c>
      <c r="K181" s="187"/>
      <c r="L181" s="188"/>
      <c r="M181" s="189" t="s">
        <v>1</v>
      </c>
      <c r="N181" s="190" t="s">
        <v>42</v>
      </c>
      <c r="P181" s="155">
        <f t="shared" si="21"/>
        <v>0</v>
      </c>
      <c r="Q181" s="155">
        <v>0</v>
      </c>
      <c r="R181" s="155">
        <f t="shared" si="22"/>
        <v>0</v>
      </c>
      <c r="S181" s="155">
        <v>0</v>
      </c>
      <c r="T181" s="156">
        <f t="shared" si="23"/>
        <v>0</v>
      </c>
      <c r="AR181" s="157" t="s">
        <v>207</v>
      </c>
      <c r="AT181" s="157" t="s">
        <v>359</v>
      </c>
      <c r="AU181" s="157" t="s">
        <v>89</v>
      </c>
      <c r="AY181" s="16" t="s">
        <v>159</v>
      </c>
      <c r="BE181" s="158">
        <f t="shared" si="24"/>
        <v>0</v>
      </c>
      <c r="BF181" s="158">
        <f t="shared" si="25"/>
        <v>0</v>
      </c>
      <c r="BG181" s="158">
        <f t="shared" si="26"/>
        <v>0</v>
      </c>
      <c r="BH181" s="158">
        <f t="shared" si="27"/>
        <v>0</v>
      </c>
      <c r="BI181" s="158">
        <f t="shared" si="28"/>
        <v>0</v>
      </c>
      <c r="BJ181" s="16" t="s">
        <v>89</v>
      </c>
      <c r="BK181" s="158">
        <f t="shared" si="29"/>
        <v>0</v>
      </c>
      <c r="BL181" s="16" t="s">
        <v>165</v>
      </c>
      <c r="BM181" s="157" t="s">
        <v>629</v>
      </c>
    </row>
    <row r="182" spans="2:65" s="1" customFormat="1" ht="16.5" customHeight="1" x14ac:dyDescent="0.2">
      <c r="B182" s="144"/>
      <c r="C182" s="145" t="s">
        <v>404</v>
      </c>
      <c r="D182" s="145" t="s">
        <v>161</v>
      </c>
      <c r="E182" s="146" t="s">
        <v>829</v>
      </c>
      <c r="F182" s="147" t="s">
        <v>830</v>
      </c>
      <c r="G182" s="148" t="s">
        <v>164</v>
      </c>
      <c r="H182" s="149">
        <v>751</v>
      </c>
      <c r="I182" s="150"/>
      <c r="J182" s="151">
        <f t="shared" si="20"/>
        <v>0</v>
      </c>
      <c r="K182" s="152"/>
      <c r="L182" s="31"/>
      <c r="M182" s="153" t="s">
        <v>1</v>
      </c>
      <c r="N182" s="154" t="s">
        <v>42</v>
      </c>
      <c r="P182" s="155">
        <f t="shared" si="21"/>
        <v>0</v>
      </c>
      <c r="Q182" s="155">
        <v>0</v>
      </c>
      <c r="R182" s="155">
        <f t="shared" si="22"/>
        <v>0</v>
      </c>
      <c r="S182" s="155">
        <v>0</v>
      </c>
      <c r="T182" s="156">
        <f t="shared" si="23"/>
        <v>0</v>
      </c>
      <c r="AR182" s="157" t="s">
        <v>165</v>
      </c>
      <c r="AT182" s="157" t="s">
        <v>161</v>
      </c>
      <c r="AU182" s="157" t="s">
        <v>89</v>
      </c>
      <c r="AY182" s="16" t="s">
        <v>159</v>
      </c>
      <c r="BE182" s="158">
        <f t="shared" si="24"/>
        <v>0</v>
      </c>
      <c r="BF182" s="158">
        <f t="shared" si="25"/>
        <v>0</v>
      </c>
      <c r="BG182" s="158">
        <f t="shared" si="26"/>
        <v>0</v>
      </c>
      <c r="BH182" s="158">
        <f t="shared" si="27"/>
        <v>0</v>
      </c>
      <c r="BI182" s="158">
        <f t="shared" si="28"/>
        <v>0</v>
      </c>
      <c r="BJ182" s="16" t="s">
        <v>89</v>
      </c>
      <c r="BK182" s="158">
        <f t="shared" si="29"/>
        <v>0</v>
      </c>
      <c r="BL182" s="16" t="s">
        <v>165</v>
      </c>
      <c r="BM182" s="157" t="s">
        <v>640</v>
      </c>
    </row>
    <row r="183" spans="2:65" s="1" customFormat="1" ht="24.25" customHeight="1" x14ac:dyDescent="0.2">
      <c r="B183" s="144"/>
      <c r="C183" s="180" t="s">
        <v>409</v>
      </c>
      <c r="D183" s="180" t="s">
        <v>359</v>
      </c>
      <c r="E183" s="181" t="s">
        <v>831</v>
      </c>
      <c r="F183" s="182" t="s">
        <v>832</v>
      </c>
      <c r="G183" s="183" t="s">
        <v>368</v>
      </c>
      <c r="H183" s="184">
        <v>375</v>
      </c>
      <c r="I183" s="185"/>
      <c r="J183" s="186">
        <f t="shared" si="20"/>
        <v>0</v>
      </c>
      <c r="K183" s="187"/>
      <c r="L183" s="188"/>
      <c r="M183" s="189" t="s">
        <v>1</v>
      </c>
      <c r="N183" s="190" t="s">
        <v>42</v>
      </c>
      <c r="P183" s="155">
        <f t="shared" si="21"/>
        <v>0</v>
      </c>
      <c r="Q183" s="155">
        <v>0</v>
      </c>
      <c r="R183" s="155">
        <f t="shared" si="22"/>
        <v>0</v>
      </c>
      <c r="S183" s="155">
        <v>0</v>
      </c>
      <c r="T183" s="156">
        <f t="shared" si="23"/>
        <v>0</v>
      </c>
      <c r="AR183" s="157" t="s">
        <v>207</v>
      </c>
      <c r="AT183" s="157" t="s">
        <v>359</v>
      </c>
      <c r="AU183" s="157" t="s">
        <v>89</v>
      </c>
      <c r="AY183" s="16" t="s">
        <v>159</v>
      </c>
      <c r="BE183" s="158">
        <f t="shared" si="24"/>
        <v>0</v>
      </c>
      <c r="BF183" s="158">
        <f t="shared" si="25"/>
        <v>0</v>
      </c>
      <c r="BG183" s="158">
        <f t="shared" si="26"/>
        <v>0</v>
      </c>
      <c r="BH183" s="158">
        <f t="shared" si="27"/>
        <v>0</v>
      </c>
      <c r="BI183" s="158">
        <f t="shared" si="28"/>
        <v>0</v>
      </c>
      <c r="BJ183" s="16" t="s">
        <v>89</v>
      </c>
      <c r="BK183" s="158">
        <f t="shared" si="29"/>
        <v>0</v>
      </c>
      <c r="BL183" s="16" t="s">
        <v>165</v>
      </c>
      <c r="BM183" s="157" t="s">
        <v>652</v>
      </c>
    </row>
    <row r="184" spans="2:65" s="1" customFormat="1" ht="33" customHeight="1" x14ac:dyDescent="0.2">
      <c r="B184" s="144"/>
      <c r="C184" s="145" t="s">
        <v>413</v>
      </c>
      <c r="D184" s="145" t="s">
        <v>161</v>
      </c>
      <c r="E184" s="146" t="s">
        <v>833</v>
      </c>
      <c r="F184" s="147" t="s">
        <v>773</v>
      </c>
      <c r="G184" s="148" t="s">
        <v>1</v>
      </c>
      <c r="H184" s="149">
        <v>0</v>
      </c>
      <c r="I184" s="150"/>
      <c r="J184" s="151">
        <f t="shared" si="20"/>
        <v>0</v>
      </c>
      <c r="K184" s="152"/>
      <c r="L184" s="31"/>
      <c r="M184" s="153" t="s">
        <v>1</v>
      </c>
      <c r="N184" s="154" t="s">
        <v>42</v>
      </c>
      <c r="P184" s="155">
        <f t="shared" si="21"/>
        <v>0</v>
      </c>
      <c r="Q184" s="155">
        <v>0</v>
      </c>
      <c r="R184" s="155">
        <f t="shared" si="22"/>
        <v>0</v>
      </c>
      <c r="S184" s="155">
        <v>0</v>
      </c>
      <c r="T184" s="156">
        <f t="shared" si="23"/>
        <v>0</v>
      </c>
      <c r="AR184" s="157" t="s">
        <v>165</v>
      </c>
      <c r="AT184" s="157" t="s">
        <v>161</v>
      </c>
      <c r="AU184" s="157" t="s">
        <v>89</v>
      </c>
      <c r="AY184" s="16" t="s">
        <v>159</v>
      </c>
      <c r="BE184" s="158">
        <f t="shared" si="24"/>
        <v>0</v>
      </c>
      <c r="BF184" s="158">
        <f t="shared" si="25"/>
        <v>0</v>
      </c>
      <c r="BG184" s="158">
        <f t="shared" si="26"/>
        <v>0</v>
      </c>
      <c r="BH184" s="158">
        <f t="shared" si="27"/>
        <v>0</v>
      </c>
      <c r="BI184" s="158">
        <f t="shared" si="28"/>
        <v>0</v>
      </c>
      <c r="BJ184" s="16" t="s">
        <v>89</v>
      </c>
      <c r="BK184" s="158">
        <f t="shared" si="29"/>
        <v>0</v>
      </c>
      <c r="BL184" s="16" t="s">
        <v>165</v>
      </c>
      <c r="BM184" s="157" t="s">
        <v>664</v>
      </c>
    </row>
    <row r="185" spans="2:65" s="1" customFormat="1" ht="16.5" customHeight="1" x14ac:dyDescent="0.2">
      <c r="B185" s="144"/>
      <c r="C185" s="180" t="s">
        <v>419</v>
      </c>
      <c r="D185" s="180" t="s">
        <v>359</v>
      </c>
      <c r="E185" s="181" t="s">
        <v>834</v>
      </c>
      <c r="F185" s="182" t="s">
        <v>835</v>
      </c>
      <c r="G185" s="183" t="s">
        <v>790</v>
      </c>
      <c r="H185" s="184">
        <v>2</v>
      </c>
      <c r="I185" s="185"/>
      <c r="J185" s="186">
        <f t="shared" si="20"/>
        <v>0</v>
      </c>
      <c r="K185" s="187"/>
      <c r="L185" s="188"/>
      <c r="M185" s="189" t="s">
        <v>1</v>
      </c>
      <c r="N185" s="190" t="s">
        <v>42</v>
      </c>
      <c r="P185" s="155">
        <f t="shared" si="21"/>
        <v>0</v>
      </c>
      <c r="Q185" s="155">
        <v>0</v>
      </c>
      <c r="R185" s="155">
        <f t="shared" si="22"/>
        <v>0</v>
      </c>
      <c r="S185" s="155">
        <v>0</v>
      </c>
      <c r="T185" s="156">
        <f t="shared" si="23"/>
        <v>0</v>
      </c>
      <c r="AR185" s="157" t="s">
        <v>207</v>
      </c>
      <c r="AT185" s="157" t="s">
        <v>359</v>
      </c>
      <c r="AU185" s="157" t="s">
        <v>89</v>
      </c>
      <c r="AY185" s="16" t="s">
        <v>159</v>
      </c>
      <c r="BE185" s="158">
        <f t="shared" si="24"/>
        <v>0</v>
      </c>
      <c r="BF185" s="158">
        <f t="shared" si="25"/>
        <v>0</v>
      </c>
      <c r="BG185" s="158">
        <f t="shared" si="26"/>
        <v>0</v>
      </c>
      <c r="BH185" s="158">
        <f t="shared" si="27"/>
        <v>0</v>
      </c>
      <c r="BI185" s="158">
        <f t="shared" si="28"/>
        <v>0</v>
      </c>
      <c r="BJ185" s="16" t="s">
        <v>89</v>
      </c>
      <c r="BK185" s="158">
        <f t="shared" si="29"/>
        <v>0</v>
      </c>
      <c r="BL185" s="16" t="s">
        <v>165</v>
      </c>
      <c r="BM185" s="157" t="s">
        <v>675</v>
      </c>
    </row>
    <row r="186" spans="2:65" s="1" customFormat="1" ht="16.5" customHeight="1" x14ac:dyDescent="0.2">
      <c r="B186" s="144"/>
      <c r="C186" s="180" t="s">
        <v>425</v>
      </c>
      <c r="D186" s="180" t="s">
        <v>359</v>
      </c>
      <c r="E186" s="181" t="s">
        <v>836</v>
      </c>
      <c r="F186" s="182" t="s">
        <v>837</v>
      </c>
      <c r="G186" s="183" t="s">
        <v>790</v>
      </c>
      <c r="H186" s="184">
        <v>1</v>
      </c>
      <c r="I186" s="185"/>
      <c r="J186" s="186">
        <f t="shared" si="20"/>
        <v>0</v>
      </c>
      <c r="K186" s="187"/>
      <c r="L186" s="188"/>
      <c r="M186" s="189" t="s">
        <v>1</v>
      </c>
      <c r="N186" s="190" t="s">
        <v>42</v>
      </c>
      <c r="P186" s="155">
        <f t="shared" si="21"/>
        <v>0</v>
      </c>
      <c r="Q186" s="155">
        <v>0</v>
      </c>
      <c r="R186" s="155">
        <f t="shared" si="22"/>
        <v>0</v>
      </c>
      <c r="S186" s="155">
        <v>0</v>
      </c>
      <c r="T186" s="156">
        <f t="shared" si="23"/>
        <v>0</v>
      </c>
      <c r="AR186" s="157" t="s">
        <v>207</v>
      </c>
      <c r="AT186" s="157" t="s">
        <v>359</v>
      </c>
      <c r="AU186" s="157" t="s">
        <v>89</v>
      </c>
      <c r="AY186" s="16" t="s">
        <v>159</v>
      </c>
      <c r="BE186" s="158">
        <f t="shared" si="24"/>
        <v>0</v>
      </c>
      <c r="BF186" s="158">
        <f t="shared" si="25"/>
        <v>0</v>
      </c>
      <c r="BG186" s="158">
        <f t="shared" si="26"/>
        <v>0</v>
      </c>
      <c r="BH186" s="158">
        <f t="shared" si="27"/>
        <v>0</v>
      </c>
      <c r="BI186" s="158">
        <f t="shared" si="28"/>
        <v>0</v>
      </c>
      <c r="BJ186" s="16" t="s">
        <v>89</v>
      </c>
      <c r="BK186" s="158">
        <f t="shared" si="29"/>
        <v>0</v>
      </c>
      <c r="BL186" s="16" t="s">
        <v>165</v>
      </c>
      <c r="BM186" s="157" t="s">
        <v>683</v>
      </c>
    </row>
    <row r="187" spans="2:65" s="1" customFormat="1" ht="33" customHeight="1" x14ac:dyDescent="0.2">
      <c r="B187" s="144"/>
      <c r="C187" s="145" t="s">
        <v>429</v>
      </c>
      <c r="D187" s="145" t="s">
        <v>161</v>
      </c>
      <c r="E187" s="146" t="s">
        <v>838</v>
      </c>
      <c r="F187" s="147" t="s">
        <v>839</v>
      </c>
      <c r="G187" s="148" t="s">
        <v>368</v>
      </c>
      <c r="H187" s="149">
        <v>4988</v>
      </c>
      <c r="I187" s="150"/>
      <c r="J187" s="151">
        <f t="shared" si="20"/>
        <v>0</v>
      </c>
      <c r="K187" s="152"/>
      <c r="L187" s="31"/>
      <c r="M187" s="153" t="s">
        <v>1</v>
      </c>
      <c r="N187" s="154" t="s">
        <v>42</v>
      </c>
      <c r="P187" s="155">
        <f t="shared" si="21"/>
        <v>0</v>
      </c>
      <c r="Q187" s="155">
        <v>0</v>
      </c>
      <c r="R187" s="155">
        <f t="shared" si="22"/>
        <v>0</v>
      </c>
      <c r="S187" s="155">
        <v>0</v>
      </c>
      <c r="T187" s="156">
        <f t="shared" si="23"/>
        <v>0</v>
      </c>
      <c r="AR187" s="157" t="s">
        <v>165</v>
      </c>
      <c r="AT187" s="157" t="s">
        <v>161</v>
      </c>
      <c r="AU187" s="157" t="s">
        <v>89</v>
      </c>
      <c r="AY187" s="16" t="s">
        <v>159</v>
      </c>
      <c r="BE187" s="158">
        <f t="shared" si="24"/>
        <v>0</v>
      </c>
      <c r="BF187" s="158">
        <f t="shared" si="25"/>
        <v>0</v>
      </c>
      <c r="BG187" s="158">
        <f t="shared" si="26"/>
        <v>0</v>
      </c>
      <c r="BH187" s="158">
        <f t="shared" si="27"/>
        <v>0</v>
      </c>
      <c r="BI187" s="158">
        <f t="shared" si="28"/>
        <v>0</v>
      </c>
      <c r="BJ187" s="16" t="s">
        <v>89</v>
      </c>
      <c r="BK187" s="158">
        <f t="shared" si="29"/>
        <v>0</v>
      </c>
      <c r="BL187" s="16" t="s">
        <v>165</v>
      </c>
      <c r="BM187" s="157" t="s">
        <v>694</v>
      </c>
    </row>
    <row r="188" spans="2:65" s="1" customFormat="1" ht="33" customHeight="1" x14ac:dyDescent="0.2">
      <c r="B188" s="144"/>
      <c r="C188" s="145" t="s">
        <v>433</v>
      </c>
      <c r="D188" s="145" t="s">
        <v>161</v>
      </c>
      <c r="E188" s="146" t="s">
        <v>840</v>
      </c>
      <c r="F188" s="147" t="s">
        <v>841</v>
      </c>
      <c r="G188" s="148" t="s">
        <v>368</v>
      </c>
      <c r="H188" s="149">
        <v>4988</v>
      </c>
      <c r="I188" s="150"/>
      <c r="J188" s="151">
        <f t="shared" si="20"/>
        <v>0</v>
      </c>
      <c r="K188" s="152"/>
      <c r="L188" s="31"/>
      <c r="M188" s="153" t="s">
        <v>1</v>
      </c>
      <c r="N188" s="154" t="s">
        <v>42</v>
      </c>
      <c r="P188" s="155">
        <f t="shared" si="21"/>
        <v>0</v>
      </c>
      <c r="Q188" s="155">
        <v>0</v>
      </c>
      <c r="R188" s="155">
        <f t="shared" si="22"/>
        <v>0</v>
      </c>
      <c r="S188" s="155">
        <v>0</v>
      </c>
      <c r="T188" s="156">
        <f t="shared" si="23"/>
        <v>0</v>
      </c>
      <c r="AR188" s="157" t="s">
        <v>165</v>
      </c>
      <c r="AT188" s="157" t="s">
        <v>161</v>
      </c>
      <c r="AU188" s="157" t="s">
        <v>89</v>
      </c>
      <c r="AY188" s="16" t="s">
        <v>159</v>
      </c>
      <c r="BE188" s="158">
        <f t="shared" si="24"/>
        <v>0</v>
      </c>
      <c r="BF188" s="158">
        <f t="shared" si="25"/>
        <v>0</v>
      </c>
      <c r="BG188" s="158">
        <f t="shared" si="26"/>
        <v>0</v>
      </c>
      <c r="BH188" s="158">
        <f t="shared" si="27"/>
        <v>0</v>
      </c>
      <c r="BI188" s="158">
        <f t="shared" si="28"/>
        <v>0</v>
      </c>
      <c r="BJ188" s="16" t="s">
        <v>89</v>
      </c>
      <c r="BK188" s="158">
        <f t="shared" si="29"/>
        <v>0</v>
      </c>
      <c r="BL188" s="16" t="s">
        <v>165</v>
      </c>
      <c r="BM188" s="157" t="s">
        <v>704</v>
      </c>
    </row>
    <row r="189" spans="2:65" s="1" customFormat="1" ht="33" customHeight="1" x14ac:dyDescent="0.2">
      <c r="B189" s="144"/>
      <c r="C189" s="180" t="s">
        <v>438</v>
      </c>
      <c r="D189" s="180" t="s">
        <v>359</v>
      </c>
      <c r="E189" s="181" t="s">
        <v>842</v>
      </c>
      <c r="F189" s="182" t="s">
        <v>843</v>
      </c>
      <c r="G189" s="183" t="s">
        <v>368</v>
      </c>
      <c r="H189" s="184">
        <v>4988</v>
      </c>
      <c r="I189" s="185"/>
      <c r="J189" s="186">
        <f t="shared" si="20"/>
        <v>0</v>
      </c>
      <c r="K189" s="187"/>
      <c r="L189" s="188"/>
      <c r="M189" s="189" t="s">
        <v>1</v>
      </c>
      <c r="N189" s="190" t="s">
        <v>42</v>
      </c>
      <c r="P189" s="155">
        <f t="shared" si="21"/>
        <v>0</v>
      </c>
      <c r="Q189" s="155">
        <v>0</v>
      </c>
      <c r="R189" s="155">
        <f t="shared" si="22"/>
        <v>0</v>
      </c>
      <c r="S189" s="155">
        <v>0</v>
      </c>
      <c r="T189" s="156">
        <f t="shared" si="23"/>
        <v>0</v>
      </c>
      <c r="AR189" s="157" t="s">
        <v>207</v>
      </c>
      <c r="AT189" s="157" t="s">
        <v>359</v>
      </c>
      <c r="AU189" s="157" t="s">
        <v>89</v>
      </c>
      <c r="AY189" s="16" t="s">
        <v>159</v>
      </c>
      <c r="BE189" s="158">
        <f t="shared" si="24"/>
        <v>0</v>
      </c>
      <c r="BF189" s="158">
        <f t="shared" si="25"/>
        <v>0</v>
      </c>
      <c r="BG189" s="158">
        <f t="shared" si="26"/>
        <v>0</v>
      </c>
      <c r="BH189" s="158">
        <f t="shared" si="27"/>
        <v>0</v>
      </c>
      <c r="BI189" s="158">
        <f t="shared" si="28"/>
        <v>0</v>
      </c>
      <c r="BJ189" s="16" t="s">
        <v>89</v>
      </c>
      <c r="BK189" s="158">
        <f t="shared" si="29"/>
        <v>0</v>
      </c>
      <c r="BL189" s="16" t="s">
        <v>165</v>
      </c>
      <c r="BM189" s="157" t="s">
        <v>712</v>
      </c>
    </row>
    <row r="190" spans="2:65" s="1" customFormat="1" ht="24.25" customHeight="1" x14ac:dyDescent="0.2">
      <c r="B190" s="144"/>
      <c r="C190" s="145" t="s">
        <v>442</v>
      </c>
      <c r="D190" s="145" t="s">
        <v>161</v>
      </c>
      <c r="E190" s="146" t="s">
        <v>844</v>
      </c>
      <c r="F190" s="147" t="s">
        <v>845</v>
      </c>
      <c r="G190" s="148" t="s">
        <v>368</v>
      </c>
      <c r="H190" s="149">
        <v>10680</v>
      </c>
      <c r="I190" s="150"/>
      <c r="J190" s="151">
        <f t="shared" si="20"/>
        <v>0</v>
      </c>
      <c r="K190" s="152"/>
      <c r="L190" s="31"/>
      <c r="M190" s="153" t="s">
        <v>1</v>
      </c>
      <c r="N190" s="154" t="s">
        <v>42</v>
      </c>
      <c r="P190" s="155">
        <f t="shared" si="21"/>
        <v>0</v>
      </c>
      <c r="Q190" s="155">
        <v>0</v>
      </c>
      <c r="R190" s="155">
        <f t="shared" si="22"/>
        <v>0</v>
      </c>
      <c r="S190" s="155">
        <v>0</v>
      </c>
      <c r="T190" s="156">
        <f t="shared" si="23"/>
        <v>0</v>
      </c>
      <c r="AR190" s="157" t="s">
        <v>165</v>
      </c>
      <c r="AT190" s="157" t="s">
        <v>161</v>
      </c>
      <c r="AU190" s="157" t="s">
        <v>89</v>
      </c>
      <c r="AY190" s="16" t="s">
        <v>159</v>
      </c>
      <c r="BE190" s="158">
        <f t="shared" si="24"/>
        <v>0</v>
      </c>
      <c r="BF190" s="158">
        <f t="shared" si="25"/>
        <v>0</v>
      </c>
      <c r="BG190" s="158">
        <f t="shared" si="26"/>
        <v>0</v>
      </c>
      <c r="BH190" s="158">
        <f t="shared" si="27"/>
        <v>0</v>
      </c>
      <c r="BI190" s="158">
        <f t="shared" si="28"/>
        <v>0</v>
      </c>
      <c r="BJ190" s="16" t="s">
        <v>89</v>
      </c>
      <c r="BK190" s="158">
        <f t="shared" si="29"/>
        <v>0</v>
      </c>
      <c r="BL190" s="16" t="s">
        <v>165</v>
      </c>
      <c r="BM190" s="157" t="s">
        <v>722</v>
      </c>
    </row>
    <row r="191" spans="2:65" s="1" customFormat="1" ht="16.5" customHeight="1" x14ac:dyDescent="0.2">
      <c r="B191" s="144"/>
      <c r="C191" s="180" t="s">
        <v>449</v>
      </c>
      <c r="D191" s="180" t="s">
        <v>359</v>
      </c>
      <c r="E191" s="181" t="s">
        <v>846</v>
      </c>
      <c r="F191" s="182" t="s">
        <v>847</v>
      </c>
      <c r="G191" s="183" t="s">
        <v>368</v>
      </c>
      <c r="H191" s="184">
        <v>10680</v>
      </c>
      <c r="I191" s="185"/>
      <c r="J191" s="186">
        <f t="shared" si="20"/>
        <v>0</v>
      </c>
      <c r="K191" s="187"/>
      <c r="L191" s="188"/>
      <c r="M191" s="189" t="s">
        <v>1</v>
      </c>
      <c r="N191" s="190" t="s">
        <v>42</v>
      </c>
      <c r="P191" s="155">
        <f t="shared" si="21"/>
        <v>0</v>
      </c>
      <c r="Q191" s="155">
        <v>0</v>
      </c>
      <c r="R191" s="155">
        <f t="shared" si="22"/>
        <v>0</v>
      </c>
      <c r="S191" s="155">
        <v>0</v>
      </c>
      <c r="T191" s="156">
        <f t="shared" si="23"/>
        <v>0</v>
      </c>
      <c r="AR191" s="157" t="s">
        <v>207</v>
      </c>
      <c r="AT191" s="157" t="s">
        <v>359</v>
      </c>
      <c r="AU191" s="157" t="s">
        <v>89</v>
      </c>
      <c r="AY191" s="16" t="s">
        <v>159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6" t="s">
        <v>89</v>
      </c>
      <c r="BK191" s="158">
        <f t="shared" si="29"/>
        <v>0</v>
      </c>
      <c r="BL191" s="16" t="s">
        <v>165</v>
      </c>
      <c r="BM191" s="157" t="s">
        <v>848</v>
      </c>
    </row>
    <row r="192" spans="2:65" s="1" customFormat="1" ht="21.75" customHeight="1" x14ac:dyDescent="0.2">
      <c r="B192" s="144"/>
      <c r="C192" s="145" t="s">
        <v>456</v>
      </c>
      <c r="D192" s="145" t="s">
        <v>161</v>
      </c>
      <c r="E192" s="146" t="s">
        <v>849</v>
      </c>
      <c r="F192" s="147" t="s">
        <v>850</v>
      </c>
      <c r="G192" s="148" t="s">
        <v>164</v>
      </c>
      <c r="H192" s="149">
        <v>655</v>
      </c>
      <c r="I192" s="150"/>
      <c r="J192" s="151">
        <f t="shared" si="20"/>
        <v>0</v>
      </c>
      <c r="K192" s="152"/>
      <c r="L192" s="31"/>
      <c r="M192" s="153" t="s">
        <v>1</v>
      </c>
      <c r="N192" s="154" t="s">
        <v>42</v>
      </c>
      <c r="P192" s="155">
        <f t="shared" si="21"/>
        <v>0</v>
      </c>
      <c r="Q192" s="155">
        <v>0</v>
      </c>
      <c r="R192" s="155">
        <f t="shared" si="22"/>
        <v>0</v>
      </c>
      <c r="S192" s="155">
        <v>0</v>
      </c>
      <c r="T192" s="156">
        <f t="shared" si="23"/>
        <v>0</v>
      </c>
      <c r="AR192" s="157" t="s">
        <v>165</v>
      </c>
      <c r="AT192" s="157" t="s">
        <v>161</v>
      </c>
      <c r="AU192" s="157" t="s">
        <v>89</v>
      </c>
      <c r="AY192" s="16" t="s">
        <v>159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6" t="s">
        <v>89</v>
      </c>
      <c r="BK192" s="158">
        <f t="shared" si="29"/>
        <v>0</v>
      </c>
      <c r="BL192" s="16" t="s">
        <v>165</v>
      </c>
      <c r="BM192" s="157" t="s">
        <v>851</v>
      </c>
    </row>
    <row r="193" spans="2:65" s="1" customFormat="1" ht="24.25" customHeight="1" x14ac:dyDescent="0.2">
      <c r="B193" s="144"/>
      <c r="C193" s="180" t="s">
        <v>461</v>
      </c>
      <c r="D193" s="180" t="s">
        <v>359</v>
      </c>
      <c r="E193" s="181" t="s">
        <v>852</v>
      </c>
      <c r="F193" s="182" t="s">
        <v>853</v>
      </c>
      <c r="G193" s="183" t="s">
        <v>176</v>
      </c>
      <c r="H193" s="184">
        <v>30</v>
      </c>
      <c r="I193" s="185"/>
      <c r="J193" s="186">
        <f t="shared" si="20"/>
        <v>0</v>
      </c>
      <c r="K193" s="187"/>
      <c r="L193" s="188"/>
      <c r="M193" s="189" t="s">
        <v>1</v>
      </c>
      <c r="N193" s="190" t="s">
        <v>42</v>
      </c>
      <c r="P193" s="155">
        <f t="shared" si="21"/>
        <v>0</v>
      </c>
      <c r="Q193" s="155">
        <v>0</v>
      </c>
      <c r="R193" s="155">
        <f t="shared" si="22"/>
        <v>0</v>
      </c>
      <c r="S193" s="155">
        <v>0</v>
      </c>
      <c r="T193" s="156">
        <f t="shared" si="23"/>
        <v>0</v>
      </c>
      <c r="AR193" s="157" t="s">
        <v>207</v>
      </c>
      <c r="AT193" s="157" t="s">
        <v>359</v>
      </c>
      <c r="AU193" s="157" t="s">
        <v>89</v>
      </c>
      <c r="AY193" s="16" t="s">
        <v>159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6" t="s">
        <v>89</v>
      </c>
      <c r="BK193" s="158">
        <f t="shared" si="29"/>
        <v>0</v>
      </c>
      <c r="BL193" s="16" t="s">
        <v>165</v>
      </c>
      <c r="BM193" s="157" t="s">
        <v>854</v>
      </c>
    </row>
    <row r="194" spans="2:65" s="1" customFormat="1" ht="24.25" customHeight="1" x14ac:dyDescent="0.2">
      <c r="B194" s="144"/>
      <c r="C194" s="145" t="s">
        <v>468</v>
      </c>
      <c r="D194" s="145" t="s">
        <v>161</v>
      </c>
      <c r="E194" s="146" t="s">
        <v>855</v>
      </c>
      <c r="F194" s="147" t="s">
        <v>856</v>
      </c>
      <c r="G194" s="148" t="s">
        <v>164</v>
      </c>
      <c r="H194" s="149">
        <v>192</v>
      </c>
      <c r="I194" s="150"/>
      <c r="J194" s="151">
        <f t="shared" si="20"/>
        <v>0</v>
      </c>
      <c r="K194" s="152"/>
      <c r="L194" s="31"/>
      <c r="M194" s="153" t="s">
        <v>1</v>
      </c>
      <c r="N194" s="154" t="s">
        <v>42</v>
      </c>
      <c r="P194" s="155">
        <f t="shared" si="21"/>
        <v>0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165</v>
      </c>
      <c r="AT194" s="157" t="s">
        <v>161</v>
      </c>
      <c r="AU194" s="157" t="s">
        <v>89</v>
      </c>
      <c r="AY194" s="16" t="s">
        <v>159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6" t="s">
        <v>89</v>
      </c>
      <c r="BK194" s="158">
        <f t="shared" si="29"/>
        <v>0</v>
      </c>
      <c r="BL194" s="16" t="s">
        <v>165</v>
      </c>
      <c r="BM194" s="157" t="s">
        <v>857</v>
      </c>
    </row>
    <row r="195" spans="2:65" s="1" customFormat="1" ht="16.5" customHeight="1" x14ac:dyDescent="0.2">
      <c r="B195" s="144"/>
      <c r="C195" s="180" t="s">
        <v>473</v>
      </c>
      <c r="D195" s="180" t="s">
        <v>359</v>
      </c>
      <c r="E195" s="181" t="s">
        <v>809</v>
      </c>
      <c r="F195" s="182" t="s">
        <v>810</v>
      </c>
      <c r="G195" s="183" t="s">
        <v>368</v>
      </c>
      <c r="H195" s="184">
        <v>192</v>
      </c>
      <c r="I195" s="185"/>
      <c r="J195" s="186">
        <f t="shared" si="20"/>
        <v>0</v>
      </c>
      <c r="K195" s="187"/>
      <c r="L195" s="188"/>
      <c r="M195" s="189" t="s">
        <v>1</v>
      </c>
      <c r="N195" s="190" t="s">
        <v>42</v>
      </c>
      <c r="P195" s="155">
        <f t="shared" si="21"/>
        <v>0</v>
      </c>
      <c r="Q195" s="155">
        <v>0</v>
      </c>
      <c r="R195" s="155">
        <f t="shared" si="22"/>
        <v>0</v>
      </c>
      <c r="S195" s="155">
        <v>0</v>
      </c>
      <c r="T195" s="156">
        <f t="shared" si="23"/>
        <v>0</v>
      </c>
      <c r="AR195" s="157" t="s">
        <v>207</v>
      </c>
      <c r="AT195" s="157" t="s">
        <v>359</v>
      </c>
      <c r="AU195" s="157" t="s">
        <v>89</v>
      </c>
      <c r="AY195" s="16" t="s">
        <v>159</v>
      </c>
      <c r="BE195" s="158">
        <f t="shared" si="24"/>
        <v>0</v>
      </c>
      <c r="BF195" s="158">
        <f t="shared" si="25"/>
        <v>0</v>
      </c>
      <c r="BG195" s="158">
        <f t="shared" si="26"/>
        <v>0</v>
      </c>
      <c r="BH195" s="158">
        <f t="shared" si="27"/>
        <v>0</v>
      </c>
      <c r="BI195" s="158">
        <f t="shared" si="28"/>
        <v>0</v>
      </c>
      <c r="BJ195" s="16" t="s">
        <v>89</v>
      </c>
      <c r="BK195" s="158">
        <f t="shared" si="29"/>
        <v>0</v>
      </c>
      <c r="BL195" s="16" t="s">
        <v>165</v>
      </c>
      <c r="BM195" s="157" t="s">
        <v>858</v>
      </c>
    </row>
    <row r="196" spans="2:65" s="1" customFormat="1" ht="24.25" customHeight="1" x14ac:dyDescent="0.2">
      <c r="B196" s="144"/>
      <c r="C196" s="145" t="s">
        <v>478</v>
      </c>
      <c r="D196" s="145" t="s">
        <v>161</v>
      </c>
      <c r="E196" s="146" t="s">
        <v>859</v>
      </c>
      <c r="F196" s="147" t="s">
        <v>860</v>
      </c>
      <c r="G196" s="148" t="s">
        <v>176</v>
      </c>
      <c r="H196" s="149">
        <v>7.51</v>
      </c>
      <c r="I196" s="150"/>
      <c r="J196" s="151">
        <f t="shared" si="20"/>
        <v>0</v>
      </c>
      <c r="K196" s="152"/>
      <c r="L196" s="31"/>
      <c r="M196" s="153" t="s">
        <v>1</v>
      </c>
      <c r="N196" s="154" t="s">
        <v>42</v>
      </c>
      <c r="P196" s="155">
        <f t="shared" si="21"/>
        <v>0</v>
      </c>
      <c r="Q196" s="155">
        <v>0</v>
      </c>
      <c r="R196" s="155">
        <f t="shared" si="22"/>
        <v>0</v>
      </c>
      <c r="S196" s="155">
        <v>0</v>
      </c>
      <c r="T196" s="156">
        <f t="shared" si="23"/>
        <v>0</v>
      </c>
      <c r="AR196" s="157" t="s">
        <v>165</v>
      </c>
      <c r="AT196" s="157" t="s">
        <v>161</v>
      </c>
      <c r="AU196" s="157" t="s">
        <v>89</v>
      </c>
      <c r="AY196" s="16" t="s">
        <v>159</v>
      </c>
      <c r="BE196" s="158">
        <f t="shared" si="24"/>
        <v>0</v>
      </c>
      <c r="BF196" s="158">
        <f t="shared" si="25"/>
        <v>0</v>
      </c>
      <c r="BG196" s="158">
        <f t="shared" si="26"/>
        <v>0</v>
      </c>
      <c r="BH196" s="158">
        <f t="shared" si="27"/>
        <v>0</v>
      </c>
      <c r="BI196" s="158">
        <f t="shared" si="28"/>
        <v>0</v>
      </c>
      <c r="BJ196" s="16" t="s">
        <v>89</v>
      </c>
      <c r="BK196" s="158">
        <f t="shared" si="29"/>
        <v>0</v>
      </c>
      <c r="BL196" s="16" t="s">
        <v>165</v>
      </c>
      <c r="BM196" s="157" t="s">
        <v>861</v>
      </c>
    </row>
    <row r="197" spans="2:65" s="1" customFormat="1" ht="24.25" customHeight="1" x14ac:dyDescent="0.2">
      <c r="B197" s="144"/>
      <c r="C197" s="145" t="s">
        <v>482</v>
      </c>
      <c r="D197" s="145" t="s">
        <v>161</v>
      </c>
      <c r="E197" s="146" t="s">
        <v>819</v>
      </c>
      <c r="F197" s="147" t="s">
        <v>820</v>
      </c>
      <c r="G197" s="148" t="s">
        <v>176</v>
      </c>
      <c r="H197" s="149">
        <v>7.51</v>
      </c>
      <c r="I197" s="150"/>
      <c r="J197" s="151">
        <f t="shared" si="20"/>
        <v>0</v>
      </c>
      <c r="K197" s="152"/>
      <c r="L197" s="31"/>
      <c r="M197" s="153" t="s">
        <v>1</v>
      </c>
      <c r="N197" s="154" t="s">
        <v>42</v>
      </c>
      <c r="P197" s="155">
        <f t="shared" si="21"/>
        <v>0</v>
      </c>
      <c r="Q197" s="155">
        <v>0</v>
      </c>
      <c r="R197" s="155">
        <f t="shared" si="22"/>
        <v>0</v>
      </c>
      <c r="S197" s="155">
        <v>0</v>
      </c>
      <c r="T197" s="156">
        <f t="shared" si="23"/>
        <v>0</v>
      </c>
      <c r="AR197" s="157" t="s">
        <v>165</v>
      </c>
      <c r="AT197" s="157" t="s">
        <v>161</v>
      </c>
      <c r="AU197" s="157" t="s">
        <v>89</v>
      </c>
      <c r="AY197" s="16" t="s">
        <v>159</v>
      </c>
      <c r="BE197" s="158">
        <f t="shared" si="24"/>
        <v>0</v>
      </c>
      <c r="BF197" s="158">
        <f t="shared" si="25"/>
        <v>0</v>
      </c>
      <c r="BG197" s="158">
        <f t="shared" si="26"/>
        <v>0</v>
      </c>
      <c r="BH197" s="158">
        <f t="shared" si="27"/>
        <v>0</v>
      </c>
      <c r="BI197" s="158">
        <f t="shared" si="28"/>
        <v>0</v>
      </c>
      <c r="BJ197" s="16" t="s">
        <v>89</v>
      </c>
      <c r="BK197" s="158">
        <f t="shared" si="29"/>
        <v>0</v>
      </c>
      <c r="BL197" s="16" t="s">
        <v>165</v>
      </c>
      <c r="BM197" s="157" t="s">
        <v>862</v>
      </c>
    </row>
    <row r="198" spans="2:65" s="11" customFormat="1" ht="22.75" customHeight="1" x14ac:dyDescent="0.25">
      <c r="B198" s="133"/>
      <c r="D198" s="134" t="s">
        <v>75</v>
      </c>
      <c r="E198" s="142" t="s">
        <v>863</v>
      </c>
      <c r="F198" s="142" t="s">
        <v>864</v>
      </c>
      <c r="I198" s="136"/>
      <c r="J198" s="143">
        <f>BK198</f>
        <v>0</v>
      </c>
      <c r="L198" s="133"/>
      <c r="M198" s="137"/>
      <c r="P198" s="138">
        <f>SUM(P199:P208)</f>
        <v>0</v>
      </c>
      <c r="R198" s="138">
        <f>SUM(R199:R208)</f>
        <v>0</v>
      </c>
      <c r="T198" s="139">
        <f>SUM(T199:T208)</f>
        <v>0</v>
      </c>
      <c r="AR198" s="134" t="s">
        <v>83</v>
      </c>
      <c r="AT198" s="140" t="s">
        <v>75</v>
      </c>
      <c r="AU198" s="140" t="s">
        <v>83</v>
      </c>
      <c r="AY198" s="134" t="s">
        <v>159</v>
      </c>
      <c r="BK198" s="141">
        <f>SUM(BK199:BK208)</f>
        <v>0</v>
      </c>
    </row>
    <row r="199" spans="2:65" s="1" customFormat="1" ht="21.75" customHeight="1" x14ac:dyDescent="0.2">
      <c r="B199" s="144"/>
      <c r="C199" s="180" t="s">
        <v>487</v>
      </c>
      <c r="D199" s="180" t="s">
        <v>359</v>
      </c>
      <c r="E199" s="181" t="s">
        <v>865</v>
      </c>
      <c r="F199" s="182" t="s">
        <v>866</v>
      </c>
      <c r="G199" s="183" t="s">
        <v>649</v>
      </c>
      <c r="H199" s="184">
        <v>50.4</v>
      </c>
      <c r="I199" s="185"/>
      <c r="J199" s="186">
        <f t="shared" ref="J199:J208" si="30">ROUND(I199*H199,2)</f>
        <v>0</v>
      </c>
      <c r="K199" s="187"/>
      <c r="L199" s="188"/>
      <c r="M199" s="189" t="s">
        <v>1</v>
      </c>
      <c r="N199" s="190" t="s">
        <v>42</v>
      </c>
      <c r="P199" s="155">
        <f t="shared" ref="P199:P208" si="31">O199*H199</f>
        <v>0</v>
      </c>
      <c r="Q199" s="155">
        <v>0</v>
      </c>
      <c r="R199" s="155">
        <f t="shared" ref="R199:R208" si="32">Q199*H199</f>
        <v>0</v>
      </c>
      <c r="S199" s="155">
        <v>0</v>
      </c>
      <c r="T199" s="156">
        <f t="shared" ref="T199:T208" si="33">S199*H199</f>
        <v>0</v>
      </c>
      <c r="AR199" s="157" t="s">
        <v>207</v>
      </c>
      <c r="AT199" s="157" t="s">
        <v>359</v>
      </c>
      <c r="AU199" s="157" t="s">
        <v>89</v>
      </c>
      <c r="AY199" s="16" t="s">
        <v>159</v>
      </c>
      <c r="BE199" s="158">
        <f t="shared" ref="BE199:BE208" si="34">IF(N199="základná",J199,0)</f>
        <v>0</v>
      </c>
      <c r="BF199" s="158">
        <f t="shared" ref="BF199:BF208" si="35">IF(N199="znížená",J199,0)</f>
        <v>0</v>
      </c>
      <c r="BG199" s="158">
        <f t="shared" ref="BG199:BG208" si="36">IF(N199="zákl. prenesená",J199,0)</f>
        <v>0</v>
      </c>
      <c r="BH199" s="158">
        <f t="shared" ref="BH199:BH208" si="37">IF(N199="zníž. prenesená",J199,0)</f>
        <v>0</v>
      </c>
      <c r="BI199" s="158">
        <f t="shared" ref="BI199:BI208" si="38">IF(N199="nulová",J199,0)</f>
        <v>0</v>
      </c>
      <c r="BJ199" s="16" t="s">
        <v>89</v>
      </c>
      <c r="BK199" s="158">
        <f t="shared" ref="BK199:BK208" si="39">ROUND(I199*H199,2)</f>
        <v>0</v>
      </c>
      <c r="BL199" s="16" t="s">
        <v>165</v>
      </c>
      <c r="BM199" s="157" t="s">
        <v>867</v>
      </c>
    </row>
    <row r="200" spans="2:65" s="1" customFormat="1" ht="16.5" customHeight="1" x14ac:dyDescent="0.2">
      <c r="B200" s="144"/>
      <c r="C200" s="145" t="s">
        <v>491</v>
      </c>
      <c r="D200" s="145" t="s">
        <v>161</v>
      </c>
      <c r="E200" s="146" t="s">
        <v>868</v>
      </c>
      <c r="F200" s="147" t="s">
        <v>869</v>
      </c>
      <c r="G200" s="148" t="s">
        <v>164</v>
      </c>
      <c r="H200" s="149">
        <v>1008</v>
      </c>
      <c r="I200" s="150"/>
      <c r="J200" s="151">
        <f t="shared" si="30"/>
        <v>0</v>
      </c>
      <c r="K200" s="152"/>
      <c r="L200" s="31"/>
      <c r="M200" s="153" t="s">
        <v>1</v>
      </c>
      <c r="N200" s="154" t="s">
        <v>42</v>
      </c>
      <c r="P200" s="155">
        <f t="shared" si="31"/>
        <v>0</v>
      </c>
      <c r="Q200" s="155">
        <v>0</v>
      </c>
      <c r="R200" s="155">
        <f t="shared" si="32"/>
        <v>0</v>
      </c>
      <c r="S200" s="155">
        <v>0</v>
      </c>
      <c r="T200" s="156">
        <f t="shared" si="33"/>
        <v>0</v>
      </c>
      <c r="AR200" s="157" t="s">
        <v>165</v>
      </c>
      <c r="AT200" s="157" t="s">
        <v>161</v>
      </c>
      <c r="AU200" s="157" t="s">
        <v>89</v>
      </c>
      <c r="AY200" s="16" t="s">
        <v>159</v>
      </c>
      <c r="BE200" s="158">
        <f t="shared" si="34"/>
        <v>0</v>
      </c>
      <c r="BF200" s="158">
        <f t="shared" si="35"/>
        <v>0</v>
      </c>
      <c r="BG200" s="158">
        <f t="shared" si="36"/>
        <v>0</v>
      </c>
      <c r="BH200" s="158">
        <f t="shared" si="37"/>
        <v>0</v>
      </c>
      <c r="BI200" s="158">
        <f t="shared" si="38"/>
        <v>0</v>
      </c>
      <c r="BJ200" s="16" t="s">
        <v>89</v>
      </c>
      <c r="BK200" s="158">
        <f t="shared" si="39"/>
        <v>0</v>
      </c>
      <c r="BL200" s="16" t="s">
        <v>165</v>
      </c>
      <c r="BM200" s="157" t="s">
        <v>870</v>
      </c>
    </row>
    <row r="201" spans="2:65" s="1" customFormat="1" ht="37.75" customHeight="1" x14ac:dyDescent="0.2">
      <c r="B201" s="144"/>
      <c r="C201" s="145" t="s">
        <v>495</v>
      </c>
      <c r="D201" s="145" t="s">
        <v>161</v>
      </c>
      <c r="E201" s="146" t="s">
        <v>871</v>
      </c>
      <c r="F201" s="147" t="s">
        <v>872</v>
      </c>
      <c r="G201" s="148" t="s">
        <v>164</v>
      </c>
      <c r="H201" s="149">
        <v>504</v>
      </c>
      <c r="I201" s="150"/>
      <c r="J201" s="151">
        <f t="shared" si="30"/>
        <v>0</v>
      </c>
      <c r="K201" s="152"/>
      <c r="L201" s="31"/>
      <c r="M201" s="153" t="s">
        <v>1</v>
      </c>
      <c r="N201" s="154" t="s">
        <v>42</v>
      </c>
      <c r="P201" s="155">
        <f t="shared" si="31"/>
        <v>0</v>
      </c>
      <c r="Q201" s="155">
        <v>0</v>
      </c>
      <c r="R201" s="155">
        <f t="shared" si="32"/>
        <v>0</v>
      </c>
      <c r="S201" s="155">
        <v>0</v>
      </c>
      <c r="T201" s="156">
        <f t="shared" si="33"/>
        <v>0</v>
      </c>
      <c r="AR201" s="157" t="s">
        <v>165</v>
      </c>
      <c r="AT201" s="157" t="s">
        <v>161</v>
      </c>
      <c r="AU201" s="157" t="s">
        <v>89</v>
      </c>
      <c r="AY201" s="16" t="s">
        <v>159</v>
      </c>
      <c r="BE201" s="158">
        <f t="shared" si="34"/>
        <v>0</v>
      </c>
      <c r="BF201" s="158">
        <f t="shared" si="35"/>
        <v>0</v>
      </c>
      <c r="BG201" s="158">
        <f t="shared" si="36"/>
        <v>0</v>
      </c>
      <c r="BH201" s="158">
        <f t="shared" si="37"/>
        <v>0</v>
      </c>
      <c r="BI201" s="158">
        <f t="shared" si="38"/>
        <v>0</v>
      </c>
      <c r="BJ201" s="16" t="s">
        <v>89</v>
      </c>
      <c r="BK201" s="158">
        <f t="shared" si="39"/>
        <v>0</v>
      </c>
      <c r="BL201" s="16" t="s">
        <v>165</v>
      </c>
      <c r="BM201" s="157" t="s">
        <v>873</v>
      </c>
    </row>
    <row r="202" spans="2:65" s="1" customFormat="1" ht="24.25" customHeight="1" x14ac:dyDescent="0.2">
      <c r="B202" s="144"/>
      <c r="C202" s="180" t="s">
        <v>501</v>
      </c>
      <c r="D202" s="180" t="s">
        <v>359</v>
      </c>
      <c r="E202" s="181" t="s">
        <v>874</v>
      </c>
      <c r="F202" s="182" t="s">
        <v>875</v>
      </c>
      <c r="G202" s="183" t="s">
        <v>368</v>
      </c>
      <c r="H202" s="184">
        <v>3</v>
      </c>
      <c r="I202" s="185"/>
      <c r="J202" s="186">
        <f t="shared" si="30"/>
        <v>0</v>
      </c>
      <c r="K202" s="187"/>
      <c r="L202" s="188"/>
      <c r="M202" s="189" t="s">
        <v>1</v>
      </c>
      <c r="N202" s="190" t="s">
        <v>42</v>
      </c>
      <c r="P202" s="155">
        <f t="shared" si="31"/>
        <v>0</v>
      </c>
      <c r="Q202" s="155">
        <v>0</v>
      </c>
      <c r="R202" s="155">
        <f t="shared" si="32"/>
        <v>0</v>
      </c>
      <c r="S202" s="155">
        <v>0</v>
      </c>
      <c r="T202" s="156">
        <f t="shared" si="33"/>
        <v>0</v>
      </c>
      <c r="AR202" s="157" t="s">
        <v>207</v>
      </c>
      <c r="AT202" s="157" t="s">
        <v>359</v>
      </c>
      <c r="AU202" s="157" t="s">
        <v>89</v>
      </c>
      <c r="AY202" s="16" t="s">
        <v>159</v>
      </c>
      <c r="BE202" s="158">
        <f t="shared" si="34"/>
        <v>0</v>
      </c>
      <c r="BF202" s="158">
        <f t="shared" si="35"/>
        <v>0</v>
      </c>
      <c r="BG202" s="158">
        <f t="shared" si="36"/>
        <v>0</v>
      </c>
      <c r="BH202" s="158">
        <f t="shared" si="37"/>
        <v>0</v>
      </c>
      <c r="BI202" s="158">
        <f t="shared" si="38"/>
        <v>0</v>
      </c>
      <c r="BJ202" s="16" t="s">
        <v>89</v>
      </c>
      <c r="BK202" s="158">
        <f t="shared" si="39"/>
        <v>0</v>
      </c>
      <c r="BL202" s="16" t="s">
        <v>165</v>
      </c>
      <c r="BM202" s="157" t="s">
        <v>876</v>
      </c>
    </row>
    <row r="203" spans="2:65" s="1" customFormat="1" ht="24.25" customHeight="1" x14ac:dyDescent="0.2">
      <c r="B203" s="144"/>
      <c r="C203" s="180" t="s">
        <v>508</v>
      </c>
      <c r="D203" s="180" t="s">
        <v>359</v>
      </c>
      <c r="E203" s="181" t="s">
        <v>877</v>
      </c>
      <c r="F203" s="182" t="s">
        <v>878</v>
      </c>
      <c r="G203" s="183" t="s">
        <v>368</v>
      </c>
      <c r="H203" s="184">
        <v>1</v>
      </c>
      <c r="I203" s="185"/>
      <c r="J203" s="186">
        <f t="shared" si="30"/>
        <v>0</v>
      </c>
      <c r="K203" s="187"/>
      <c r="L203" s="188"/>
      <c r="M203" s="189" t="s">
        <v>1</v>
      </c>
      <c r="N203" s="190" t="s">
        <v>42</v>
      </c>
      <c r="P203" s="155">
        <f t="shared" si="31"/>
        <v>0</v>
      </c>
      <c r="Q203" s="155">
        <v>0</v>
      </c>
      <c r="R203" s="155">
        <f t="shared" si="32"/>
        <v>0</v>
      </c>
      <c r="S203" s="155">
        <v>0</v>
      </c>
      <c r="T203" s="156">
        <f t="shared" si="33"/>
        <v>0</v>
      </c>
      <c r="AR203" s="157" t="s">
        <v>207</v>
      </c>
      <c r="AT203" s="157" t="s">
        <v>359</v>
      </c>
      <c r="AU203" s="157" t="s">
        <v>89</v>
      </c>
      <c r="AY203" s="16" t="s">
        <v>159</v>
      </c>
      <c r="BE203" s="158">
        <f t="shared" si="34"/>
        <v>0</v>
      </c>
      <c r="BF203" s="158">
        <f t="shared" si="35"/>
        <v>0</v>
      </c>
      <c r="BG203" s="158">
        <f t="shared" si="36"/>
        <v>0</v>
      </c>
      <c r="BH203" s="158">
        <f t="shared" si="37"/>
        <v>0</v>
      </c>
      <c r="BI203" s="158">
        <f t="shared" si="38"/>
        <v>0</v>
      </c>
      <c r="BJ203" s="16" t="s">
        <v>89</v>
      </c>
      <c r="BK203" s="158">
        <f t="shared" si="39"/>
        <v>0</v>
      </c>
      <c r="BL203" s="16" t="s">
        <v>165</v>
      </c>
      <c r="BM203" s="157" t="s">
        <v>879</v>
      </c>
    </row>
    <row r="204" spans="2:65" s="1" customFormat="1" ht="16.5" customHeight="1" x14ac:dyDescent="0.2">
      <c r="B204" s="144"/>
      <c r="C204" s="145" t="s">
        <v>516</v>
      </c>
      <c r="D204" s="145" t="s">
        <v>161</v>
      </c>
      <c r="E204" s="146" t="s">
        <v>880</v>
      </c>
      <c r="F204" s="147" t="s">
        <v>881</v>
      </c>
      <c r="G204" s="148" t="s">
        <v>164</v>
      </c>
      <c r="H204" s="149">
        <v>504</v>
      </c>
      <c r="I204" s="150"/>
      <c r="J204" s="151">
        <f t="shared" si="30"/>
        <v>0</v>
      </c>
      <c r="K204" s="152"/>
      <c r="L204" s="31"/>
      <c r="M204" s="153" t="s">
        <v>1</v>
      </c>
      <c r="N204" s="154" t="s">
        <v>42</v>
      </c>
      <c r="P204" s="155">
        <f t="shared" si="31"/>
        <v>0</v>
      </c>
      <c r="Q204" s="155">
        <v>0</v>
      </c>
      <c r="R204" s="155">
        <f t="shared" si="32"/>
        <v>0</v>
      </c>
      <c r="S204" s="155">
        <v>0</v>
      </c>
      <c r="T204" s="156">
        <f t="shared" si="33"/>
        <v>0</v>
      </c>
      <c r="AR204" s="157" t="s">
        <v>165</v>
      </c>
      <c r="AT204" s="157" t="s">
        <v>161</v>
      </c>
      <c r="AU204" s="157" t="s">
        <v>89</v>
      </c>
      <c r="AY204" s="16" t="s">
        <v>159</v>
      </c>
      <c r="BE204" s="158">
        <f t="shared" si="34"/>
        <v>0</v>
      </c>
      <c r="BF204" s="158">
        <f t="shared" si="35"/>
        <v>0</v>
      </c>
      <c r="BG204" s="158">
        <f t="shared" si="36"/>
        <v>0</v>
      </c>
      <c r="BH204" s="158">
        <f t="shared" si="37"/>
        <v>0</v>
      </c>
      <c r="BI204" s="158">
        <f t="shared" si="38"/>
        <v>0</v>
      </c>
      <c r="BJ204" s="16" t="s">
        <v>89</v>
      </c>
      <c r="BK204" s="158">
        <f t="shared" si="39"/>
        <v>0</v>
      </c>
      <c r="BL204" s="16" t="s">
        <v>165</v>
      </c>
      <c r="BM204" s="157" t="s">
        <v>702</v>
      </c>
    </row>
    <row r="205" spans="2:65" s="1" customFormat="1" ht="16.5" customHeight="1" x14ac:dyDescent="0.2">
      <c r="B205" s="144"/>
      <c r="C205" s="145" t="s">
        <v>523</v>
      </c>
      <c r="D205" s="145" t="s">
        <v>161</v>
      </c>
      <c r="E205" s="146" t="s">
        <v>882</v>
      </c>
      <c r="F205" s="147" t="s">
        <v>883</v>
      </c>
      <c r="G205" s="148" t="s">
        <v>164</v>
      </c>
      <c r="H205" s="149">
        <v>1008</v>
      </c>
      <c r="I205" s="150"/>
      <c r="J205" s="151">
        <f t="shared" si="30"/>
        <v>0</v>
      </c>
      <c r="K205" s="152"/>
      <c r="L205" s="31"/>
      <c r="M205" s="153" t="s">
        <v>1</v>
      </c>
      <c r="N205" s="154" t="s">
        <v>42</v>
      </c>
      <c r="P205" s="155">
        <f t="shared" si="31"/>
        <v>0</v>
      </c>
      <c r="Q205" s="155">
        <v>0</v>
      </c>
      <c r="R205" s="155">
        <f t="shared" si="32"/>
        <v>0</v>
      </c>
      <c r="S205" s="155">
        <v>0</v>
      </c>
      <c r="T205" s="156">
        <f t="shared" si="33"/>
        <v>0</v>
      </c>
      <c r="AR205" s="157" t="s">
        <v>165</v>
      </c>
      <c r="AT205" s="157" t="s">
        <v>161</v>
      </c>
      <c r="AU205" s="157" t="s">
        <v>89</v>
      </c>
      <c r="AY205" s="16" t="s">
        <v>159</v>
      </c>
      <c r="BE205" s="158">
        <f t="shared" si="34"/>
        <v>0</v>
      </c>
      <c r="BF205" s="158">
        <f t="shared" si="35"/>
        <v>0</v>
      </c>
      <c r="BG205" s="158">
        <f t="shared" si="36"/>
        <v>0</v>
      </c>
      <c r="BH205" s="158">
        <f t="shared" si="37"/>
        <v>0</v>
      </c>
      <c r="BI205" s="158">
        <f t="shared" si="38"/>
        <v>0</v>
      </c>
      <c r="BJ205" s="16" t="s">
        <v>89</v>
      </c>
      <c r="BK205" s="158">
        <f t="shared" si="39"/>
        <v>0</v>
      </c>
      <c r="BL205" s="16" t="s">
        <v>165</v>
      </c>
      <c r="BM205" s="157" t="s">
        <v>884</v>
      </c>
    </row>
    <row r="206" spans="2:65" s="1" customFormat="1" ht="33" customHeight="1" x14ac:dyDescent="0.2">
      <c r="B206" s="144"/>
      <c r="C206" s="145" t="s">
        <v>528</v>
      </c>
      <c r="D206" s="145" t="s">
        <v>161</v>
      </c>
      <c r="E206" s="146" t="s">
        <v>885</v>
      </c>
      <c r="F206" s="147" t="s">
        <v>886</v>
      </c>
      <c r="G206" s="148" t="s">
        <v>176</v>
      </c>
      <c r="H206" s="149">
        <v>10.08</v>
      </c>
      <c r="I206" s="150"/>
      <c r="J206" s="151">
        <f t="shared" si="30"/>
        <v>0</v>
      </c>
      <c r="K206" s="152"/>
      <c r="L206" s="31"/>
      <c r="M206" s="153" t="s">
        <v>1</v>
      </c>
      <c r="N206" s="154" t="s">
        <v>42</v>
      </c>
      <c r="P206" s="155">
        <f t="shared" si="31"/>
        <v>0</v>
      </c>
      <c r="Q206" s="155">
        <v>0</v>
      </c>
      <c r="R206" s="155">
        <f t="shared" si="32"/>
        <v>0</v>
      </c>
      <c r="S206" s="155">
        <v>0</v>
      </c>
      <c r="T206" s="156">
        <f t="shared" si="33"/>
        <v>0</v>
      </c>
      <c r="AR206" s="157" t="s">
        <v>165</v>
      </c>
      <c r="AT206" s="157" t="s">
        <v>161</v>
      </c>
      <c r="AU206" s="157" t="s">
        <v>89</v>
      </c>
      <c r="AY206" s="16" t="s">
        <v>159</v>
      </c>
      <c r="BE206" s="158">
        <f t="shared" si="34"/>
        <v>0</v>
      </c>
      <c r="BF206" s="158">
        <f t="shared" si="35"/>
        <v>0</v>
      </c>
      <c r="BG206" s="158">
        <f t="shared" si="36"/>
        <v>0</v>
      </c>
      <c r="BH206" s="158">
        <f t="shared" si="37"/>
        <v>0</v>
      </c>
      <c r="BI206" s="158">
        <f t="shared" si="38"/>
        <v>0</v>
      </c>
      <c r="BJ206" s="16" t="s">
        <v>89</v>
      </c>
      <c r="BK206" s="158">
        <f t="shared" si="39"/>
        <v>0</v>
      </c>
      <c r="BL206" s="16" t="s">
        <v>165</v>
      </c>
      <c r="BM206" s="157" t="s">
        <v>887</v>
      </c>
    </row>
    <row r="207" spans="2:65" s="1" customFormat="1" ht="24.25" customHeight="1" x14ac:dyDescent="0.2">
      <c r="B207" s="144"/>
      <c r="C207" s="145" t="s">
        <v>536</v>
      </c>
      <c r="D207" s="145" t="s">
        <v>161</v>
      </c>
      <c r="E207" s="146" t="s">
        <v>819</v>
      </c>
      <c r="F207" s="147" t="s">
        <v>820</v>
      </c>
      <c r="G207" s="148" t="s">
        <v>176</v>
      </c>
      <c r="H207" s="149">
        <v>10.08</v>
      </c>
      <c r="I207" s="150"/>
      <c r="J207" s="151">
        <f t="shared" si="30"/>
        <v>0</v>
      </c>
      <c r="K207" s="152"/>
      <c r="L207" s="31"/>
      <c r="M207" s="153" t="s">
        <v>1</v>
      </c>
      <c r="N207" s="154" t="s">
        <v>42</v>
      </c>
      <c r="P207" s="155">
        <f t="shared" si="31"/>
        <v>0</v>
      </c>
      <c r="Q207" s="155">
        <v>0</v>
      </c>
      <c r="R207" s="155">
        <f t="shared" si="32"/>
        <v>0</v>
      </c>
      <c r="S207" s="155">
        <v>0</v>
      </c>
      <c r="T207" s="156">
        <f t="shared" si="33"/>
        <v>0</v>
      </c>
      <c r="AR207" s="157" t="s">
        <v>165</v>
      </c>
      <c r="AT207" s="157" t="s">
        <v>161</v>
      </c>
      <c r="AU207" s="157" t="s">
        <v>89</v>
      </c>
      <c r="AY207" s="16" t="s">
        <v>159</v>
      </c>
      <c r="BE207" s="158">
        <f t="shared" si="34"/>
        <v>0</v>
      </c>
      <c r="BF207" s="158">
        <f t="shared" si="35"/>
        <v>0</v>
      </c>
      <c r="BG207" s="158">
        <f t="shared" si="36"/>
        <v>0</v>
      </c>
      <c r="BH207" s="158">
        <f t="shared" si="37"/>
        <v>0</v>
      </c>
      <c r="BI207" s="158">
        <f t="shared" si="38"/>
        <v>0</v>
      </c>
      <c r="BJ207" s="16" t="s">
        <v>89</v>
      </c>
      <c r="BK207" s="158">
        <f t="shared" si="39"/>
        <v>0</v>
      </c>
      <c r="BL207" s="16" t="s">
        <v>165</v>
      </c>
      <c r="BM207" s="157" t="s">
        <v>888</v>
      </c>
    </row>
    <row r="208" spans="2:65" s="1" customFormat="1" ht="37.75" customHeight="1" x14ac:dyDescent="0.2">
      <c r="B208" s="144"/>
      <c r="C208" s="145" t="s">
        <v>541</v>
      </c>
      <c r="D208" s="145" t="s">
        <v>161</v>
      </c>
      <c r="E208" s="146" t="s">
        <v>889</v>
      </c>
      <c r="F208" s="147" t="s">
        <v>890</v>
      </c>
      <c r="G208" s="148" t="s">
        <v>164</v>
      </c>
      <c r="H208" s="149">
        <v>504</v>
      </c>
      <c r="I208" s="150"/>
      <c r="J208" s="151">
        <f t="shared" si="30"/>
        <v>0</v>
      </c>
      <c r="K208" s="152"/>
      <c r="L208" s="31"/>
      <c r="M208" s="153" t="s">
        <v>1</v>
      </c>
      <c r="N208" s="154" t="s">
        <v>42</v>
      </c>
      <c r="P208" s="155">
        <f t="shared" si="31"/>
        <v>0</v>
      </c>
      <c r="Q208" s="155">
        <v>0</v>
      </c>
      <c r="R208" s="155">
        <f t="shared" si="32"/>
        <v>0</v>
      </c>
      <c r="S208" s="155">
        <v>0</v>
      </c>
      <c r="T208" s="156">
        <f t="shared" si="33"/>
        <v>0</v>
      </c>
      <c r="AR208" s="157" t="s">
        <v>165</v>
      </c>
      <c r="AT208" s="157" t="s">
        <v>161</v>
      </c>
      <c r="AU208" s="157" t="s">
        <v>89</v>
      </c>
      <c r="AY208" s="16" t="s">
        <v>159</v>
      </c>
      <c r="BE208" s="158">
        <f t="shared" si="34"/>
        <v>0</v>
      </c>
      <c r="BF208" s="158">
        <f t="shared" si="35"/>
        <v>0</v>
      </c>
      <c r="BG208" s="158">
        <f t="shared" si="36"/>
        <v>0</v>
      </c>
      <c r="BH208" s="158">
        <f t="shared" si="37"/>
        <v>0</v>
      </c>
      <c r="BI208" s="158">
        <f t="shared" si="38"/>
        <v>0</v>
      </c>
      <c r="BJ208" s="16" t="s">
        <v>89</v>
      </c>
      <c r="BK208" s="158">
        <f t="shared" si="39"/>
        <v>0</v>
      </c>
      <c r="BL208" s="16" t="s">
        <v>165</v>
      </c>
      <c r="BM208" s="157" t="s">
        <v>891</v>
      </c>
    </row>
    <row r="209" spans="2:65" s="11" customFormat="1" ht="22.75" customHeight="1" x14ac:dyDescent="0.25">
      <c r="B209" s="133"/>
      <c r="D209" s="134" t="s">
        <v>75</v>
      </c>
      <c r="E209" s="142" t="s">
        <v>506</v>
      </c>
      <c r="F209" s="142" t="s">
        <v>507</v>
      </c>
      <c r="I209" s="136"/>
      <c r="J209" s="143">
        <f>BK209</f>
        <v>0</v>
      </c>
      <c r="L209" s="133"/>
      <c r="M209" s="137"/>
      <c r="P209" s="138">
        <f>P210</f>
        <v>0</v>
      </c>
      <c r="R209" s="138">
        <f>R210</f>
        <v>0</v>
      </c>
      <c r="T209" s="139">
        <f>T210</f>
        <v>0</v>
      </c>
      <c r="AR209" s="134" t="s">
        <v>83</v>
      </c>
      <c r="AT209" s="140" t="s">
        <v>75</v>
      </c>
      <c r="AU209" s="140" t="s">
        <v>83</v>
      </c>
      <c r="AY209" s="134" t="s">
        <v>159</v>
      </c>
      <c r="BK209" s="141">
        <f>BK210</f>
        <v>0</v>
      </c>
    </row>
    <row r="210" spans="2:65" s="1" customFormat="1" ht="33" customHeight="1" x14ac:dyDescent="0.2">
      <c r="B210" s="144"/>
      <c r="C210" s="145" t="s">
        <v>551</v>
      </c>
      <c r="D210" s="145" t="s">
        <v>161</v>
      </c>
      <c r="E210" s="146" t="s">
        <v>892</v>
      </c>
      <c r="F210" s="147" t="s">
        <v>893</v>
      </c>
      <c r="G210" s="148" t="s">
        <v>215</v>
      </c>
      <c r="H210" s="149">
        <v>58.237000000000002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165</v>
      </c>
      <c r="AT210" s="157" t="s">
        <v>161</v>
      </c>
      <c r="AU210" s="157" t="s">
        <v>89</v>
      </c>
      <c r="AY210" s="16" t="s">
        <v>159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6" t="s">
        <v>89</v>
      </c>
      <c r="BK210" s="158">
        <f>ROUND(I210*H210,2)</f>
        <v>0</v>
      </c>
      <c r="BL210" s="16" t="s">
        <v>165</v>
      </c>
      <c r="BM210" s="157" t="s">
        <v>894</v>
      </c>
    </row>
    <row r="211" spans="2:65" s="1" customFormat="1" ht="50" customHeight="1" x14ac:dyDescent="0.35">
      <c r="B211" s="31"/>
      <c r="E211" s="135" t="s">
        <v>726</v>
      </c>
      <c r="F211" s="135" t="s">
        <v>727</v>
      </c>
      <c r="J211" s="123">
        <f t="shared" ref="J211:J221" si="40">BK211</f>
        <v>0</v>
      </c>
      <c r="L211" s="31"/>
      <c r="M211" s="191"/>
      <c r="T211" s="58"/>
      <c r="AT211" s="16" t="s">
        <v>75</v>
      </c>
      <c r="AU211" s="16" t="s">
        <v>76</v>
      </c>
      <c r="AY211" s="16" t="s">
        <v>728</v>
      </c>
      <c r="BK211" s="158">
        <f>SUM(BK212:BK221)</f>
        <v>0</v>
      </c>
    </row>
    <row r="212" spans="2:65" s="1" customFormat="1" ht="16.25" customHeight="1" x14ac:dyDescent="0.2">
      <c r="B212" s="31"/>
      <c r="C212" s="192" t="s">
        <v>1</v>
      </c>
      <c r="D212" s="192" t="s">
        <v>161</v>
      </c>
      <c r="E212" s="193" t="s">
        <v>1</v>
      </c>
      <c r="F212" s="194" t="s">
        <v>1</v>
      </c>
      <c r="G212" s="195" t="s">
        <v>1</v>
      </c>
      <c r="H212" s="196"/>
      <c r="I212" s="197"/>
      <c r="J212" s="198">
        <f t="shared" si="40"/>
        <v>0</v>
      </c>
      <c r="K212" s="199"/>
      <c r="L212" s="31"/>
      <c r="M212" s="200" t="s">
        <v>1</v>
      </c>
      <c r="N212" s="201" t="s">
        <v>42</v>
      </c>
      <c r="T212" s="58"/>
      <c r="AT212" s="16" t="s">
        <v>728</v>
      </c>
      <c r="AU212" s="16" t="s">
        <v>83</v>
      </c>
      <c r="AY212" s="16" t="s">
        <v>728</v>
      </c>
      <c r="BE212" s="158">
        <f t="shared" ref="BE212:BE221" si="41">IF(N212="základná",J212,0)</f>
        <v>0</v>
      </c>
      <c r="BF212" s="158">
        <f t="shared" ref="BF212:BF221" si="42">IF(N212="znížená",J212,0)</f>
        <v>0</v>
      </c>
      <c r="BG212" s="158">
        <f t="shared" ref="BG212:BG221" si="43">IF(N212="zákl. prenesená",J212,0)</f>
        <v>0</v>
      </c>
      <c r="BH212" s="158">
        <f t="shared" ref="BH212:BH221" si="44">IF(N212="zníž. prenesená",J212,0)</f>
        <v>0</v>
      </c>
      <c r="BI212" s="158">
        <f t="shared" ref="BI212:BI221" si="45">IF(N212="nulová",J212,0)</f>
        <v>0</v>
      </c>
      <c r="BJ212" s="16" t="s">
        <v>89</v>
      </c>
      <c r="BK212" s="158">
        <f t="shared" ref="BK212:BK221" si="46">I212*H212</f>
        <v>0</v>
      </c>
    </row>
    <row r="213" spans="2:65" s="1" customFormat="1" ht="16.25" customHeight="1" x14ac:dyDescent="0.2">
      <c r="B213" s="31"/>
      <c r="C213" s="192" t="s">
        <v>1</v>
      </c>
      <c r="D213" s="192" t="s">
        <v>161</v>
      </c>
      <c r="E213" s="193" t="s">
        <v>1</v>
      </c>
      <c r="F213" s="194" t="s">
        <v>1</v>
      </c>
      <c r="G213" s="195" t="s">
        <v>1</v>
      </c>
      <c r="H213" s="196"/>
      <c r="I213" s="197"/>
      <c r="J213" s="198">
        <f t="shared" si="40"/>
        <v>0</v>
      </c>
      <c r="K213" s="199"/>
      <c r="L213" s="31"/>
      <c r="M213" s="200" t="s">
        <v>1</v>
      </c>
      <c r="N213" s="201" t="s">
        <v>42</v>
      </c>
      <c r="T213" s="58"/>
      <c r="AT213" s="16" t="s">
        <v>728</v>
      </c>
      <c r="AU213" s="16" t="s">
        <v>83</v>
      </c>
      <c r="AY213" s="16" t="s">
        <v>728</v>
      </c>
      <c r="BE213" s="158">
        <f t="shared" si="41"/>
        <v>0</v>
      </c>
      <c r="BF213" s="158">
        <f t="shared" si="42"/>
        <v>0</v>
      </c>
      <c r="BG213" s="158">
        <f t="shared" si="43"/>
        <v>0</v>
      </c>
      <c r="BH213" s="158">
        <f t="shared" si="44"/>
        <v>0</v>
      </c>
      <c r="BI213" s="158">
        <f t="shared" si="45"/>
        <v>0</v>
      </c>
      <c r="BJ213" s="16" t="s">
        <v>89</v>
      </c>
      <c r="BK213" s="158">
        <f t="shared" si="46"/>
        <v>0</v>
      </c>
    </row>
    <row r="214" spans="2:65" s="1" customFormat="1" ht="16.25" customHeight="1" x14ac:dyDescent="0.2">
      <c r="B214" s="31"/>
      <c r="C214" s="192" t="s">
        <v>1</v>
      </c>
      <c r="D214" s="192" t="s">
        <v>161</v>
      </c>
      <c r="E214" s="193" t="s">
        <v>1</v>
      </c>
      <c r="F214" s="194" t="s">
        <v>1</v>
      </c>
      <c r="G214" s="195" t="s">
        <v>1</v>
      </c>
      <c r="H214" s="196"/>
      <c r="I214" s="197"/>
      <c r="J214" s="198">
        <f t="shared" si="40"/>
        <v>0</v>
      </c>
      <c r="K214" s="199"/>
      <c r="L214" s="31"/>
      <c r="M214" s="200" t="s">
        <v>1</v>
      </c>
      <c r="N214" s="201" t="s">
        <v>42</v>
      </c>
      <c r="T214" s="58"/>
      <c r="AT214" s="16" t="s">
        <v>728</v>
      </c>
      <c r="AU214" s="16" t="s">
        <v>83</v>
      </c>
      <c r="AY214" s="16" t="s">
        <v>728</v>
      </c>
      <c r="BE214" s="158">
        <f t="shared" si="41"/>
        <v>0</v>
      </c>
      <c r="BF214" s="158">
        <f t="shared" si="42"/>
        <v>0</v>
      </c>
      <c r="BG214" s="158">
        <f t="shared" si="43"/>
        <v>0</v>
      </c>
      <c r="BH214" s="158">
        <f t="shared" si="44"/>
        <v>0</v>
      </c>
      <c r="BI214" s="158">
        <f t="shared" si="45"/>
        <v>0</v>
      </c>
      <c r="BJ214" s="16" t="s">
        <v>89</v>
      </c>
      <c r="BK214" s="158">
        <f t="shared" si="46"/>
        <v>0</v>
      </c>
    </row>
    <row r="215" spans="2:65" s="1" customFormat="1" ht="16.25" customHeight="1" x14ac:dyDescent="0.2">
      <c r="B215" s="31"/>
      <c r="C215" s="192" t="s">
        <v>1</v>
      </c>
      <c r="D215" s="192" t="s">
        <v>161</v>
      </c>
      <c r="E215" s="193" t="s">
        <v>1</v>
      </c>
      <c r="F215" s="194" t="s">
        <v>1</v>
      </c>
      <c r="G215" s="195" t="s">
        <v>1</v>
      </c>
      <c r="H215" s="196"/>
      <c r="I215" s="197"/>
      <c r="J215" s="198">
        <f t="shared" si="40"/>
        <v>0</v>
      </c>
      <c r="K215" s="199"/>
      <c r="L215" s="31"/>
      <c r="M215" s="200" t="s">
        <v>1</v>
      </c>
      <c r="N215" s="201" t="s">
        <v>42</v>
      </c>
      <c r="T215" s="58"/>
      <c r="AT215" s="16" t="s">
        <v>728</v>
      </c>
      <c r="AU215" s="16" t="s">
        <v>83</v>
      </c>
      <c r="AY215" s="16" t="s">
        <v>728</v>
      </c>
      <c r="BE215" s="158">
        <f t="shared" si="41"/>
        <v>0</v>
      </c>
      <c r="BF215" s="158">
        <f t="shared" si="42"/>
        <v>0</v>
      </c>
      <c r="BG215" s="158">
        <f t="shared" si="43"/>
        <v>0</v>
      </c>
      <c r="BH215" s="158">
        <f t="shared" si="44"/>
        <v>0</v>
      </c>
      <c r="BI215" s="158">
        <f t="shared" si="45"/>
        <v>0</v>
      </c>
      <c r="BJ215" s="16" t="s">
        <v>89</v>
      </c>
      <c r="BK215" s="158">
        <f t="shared" si="46"/>
        <v>0</v>
      </c>
    </row>
    <row r="216" spans="2:65" s="1" customFormat="1" ht="16.25" customHeight="1" x14ac:dyDescent="0.2">
      <c r="B216" s="31"/>
      <c r="C216" s="192" t="s">
        <v>1</v>
      </c>
      <c r="D216" s="192" t="s">
        <v>161</v>
      </c>
      <c r="E216" s="193" t="s">
        <v>1</v>
      </c>
      <c r="F216" s="194" t="s">
        <v>1</v>
      </c>
      <c r="G216" s="195" t="s">
        <v>1</v>
      </c>
      <c r="H216" s="196"/>
      <c r="I216" s="197"/>
      <c r="J216" s="198">
        <f t="shared" si="40"/>
        <v>0</v>
      </c>
      <c r="K216" s="199"/>
      <c r="L216" s="31"/>
      <c r="M216" s="200" t="s">
        <v>1</v>
      </c>
      <c r="N216" s="201" t="s">
        <v>42</v>
      </c>
      <c r="T216" s="58"/>
      <c r="AT216" s="16" t="s">
        <v>728</v>
      </c>
      <c r="AU216" s="16" t="s">
        <v>83</v>
      </c>
      <c r="AY216" s="16" t="s">
        <v>728</v>
      </c>
      <c r="BE216" s="158">
        <f t="shared" si="41"/>
        <v>0</v>
      </c>
      <c r="BF216" s="158">
        <f t="shared" si="42"/>
        <v>0</v>
      </c>
      <c r="BG216" s="158">
        <f t="shared" si="43"/>
        <v>0</v>
      </c>
      <c r="BH216" s="158">
        <f t="shared" si="44"/>
        <v>0</v>
      </c>
      <c r="BI216" s="158">
        <f t="shared" si="45"/>
        <v>0</v>
      </c>
      <c r="BJ216" s="16" t="s">
        <v>89</v>
      </c>
      <c r="BK216" s="158">
        <f t="shared" si="46"/>
        <v>0</v>
      </c>
    </row>
    <row r="217" spans="2:65" s="1" customFormat="1" ht="16.25" customHeight="1" x14ac:dyDescent="0.2">
      <c r="B217" s="31"/>
      <c r="C217" s="192" t="s">
        <v>1</v>
      </c>
      <c r="D217" s="192" t="s">
        <v>161</v>
      </c>
      <c r="E217" s="193" t="s">
        <v>1</v>
      </c>
      <c r="F217" s="194" t="s">
        <v>1</v>
      </c>
      <c r="G217" s="195" t="s">
        <v>1</v>
      </c>
      <c r="H217" s="196"/>
      <c r="I217" s="197"/>
      <c r="J217" s="198">
        <f t="shared" si="40"/>
        <v>0</v>
      </c>
      <c r="K217" s="199"/>
      <c r="L217" s="31"/>
      <c r="M217" s="200" t="s">
        <v>1</v>
      </c>
      <c r="N217" s="201" t="s">
        <v>42</v>
      </c>
      <c r="T217" s="58"/>
      <c r="AT217" s="16" t="s">
        <v>728</v>
      </c>
      <c r="AU217" s="16" t="s">
        <v>83</v>
      </c>
      <c r="AY217" s="16" t="s">
        <v>728</v>
      </c>
      <c r="BE217" s="158">
        <f t="shared" si="41"/>
        <v>0</v>
      </c>
      <c r="BF217" s="158">
        <f t="shared" si="42"/>
        <v>0</v>
      </c>
      <c r="BG217" s="158">
        <f t="shared" si="43"/>
        <v>0</v>
      </c>
      <c r="BH217" s="158">
        <f t="shared" si="44"/>
        <v>0</v>
      </c>
      <c r="BI217" s="158">
        <f t="shared" si="45"/>
        <v>0</v>
      </c>
      <c r="BJ217" s="16" t="s">
        <v>89</v>
      </c>
      <c r="BK217" s="158">
        <f t="shared" si="46"/>
        <v>0</v>
      </c>
    </row>
    <row r="218" spans="2:65" s="1" customFormat="1" ht="16.25" customHeight="1" x14ac:dyDescent="0.2">
      <c r="B218" s="31"/>
      <c r="C218" s="192" t="s">
        <v>1</v>
      </c>
      <c r="D218" s="192" t="s">
        <v>161</v>
      </c>
      <c r="E218" s="193" t="s">
        <v>1</v>
      </c>
      <c r="F218" s="194" t="s">
        <v>1</v>
      </c>
      <c r="G218" s="195" t="s">
        <v>1</v>
      </c>
      <c r="H218" s="196"/>
      <c r="I218" s="197"/>
      <c r="J218" s="198">
        <f t="shared" si="40"/>
        <v>0</v>
      </c>
      <c r="K218" s="199"/>
      <c r="L218" s="31"/>
      <c r="M218" s="200" t="s">
        <v>1</v>
      </c>
      <c r="N218" s="201" t="s">
        <v>42</v>
      </c>
      <c r="T218" s="58"/>
      <c r="AT218" s="16" t="s">
        <v>728</v>
      </c>
      <c r="AU218" s="16" t="s">
        <v>83</v>
      </c>
      <c r="AY218" s="16" t="s">
        <v>728</v>
      </c>
      <c r="BE218" s="158">
        <f t="shared" si="41"/>
        <v>0</v>
      </c>
      <c r="BF218" s="158">
        <f t="shared" si="42"/>
        <v>0</v>
      </c>
      <c r="BG218" s="158">
        <f t="shared" si="43"/>
        <v>0</v>
      </c>
      <c r="BH218" s="158">
        <f t="shared" si="44"/>
        <v>0</v>
      </c>
      <c r="BI218" s="158">
        <f t="shared" si="45"/>
        <v>0</v>
      </c>
      <c r="BJ218" s="16" t="s">
        <v>89</v>
      </c>
      <c r="BK218" s="158">
        <f t="shared" si="46"/>
        <v>0</v>
      </c>
    </row>
    <row r="219" spans="2:65" s="1" customFormat="1" ht="16.25" customHeight="1" x14ac:dyDescent="0.2">
      <c r="B219" s="31"/>
      <c r="C219" s="192" t="s">
        <v>1</v>
      </c>
      <c r="D219" s="192" t="s">
        <v>161</v>
      </c>
      <c r="E219" s="193" t="s">
        <v>1</v>
      </c>
      <c r="F219" s="194" t="s">
        <v>1</v>
      </c>
      <c r="G219" s="195" t="s">
        <v>1</v>
      </c>
      <c r="H219" s="196"/>
      <c r="I219" s="197"/>
      <c r="J219" s="198">
        <f t="shared" si="40"/>
        <v>0</v>
      </c>
      <c r="K219" s="199"/>
      <c r="L219" s="31"/>
      <c r="M219" s="200" t="s">
        <v>1</v>
      </c>
      <c r="N219" s="201" t="s">
        <v>42</v>
      </c>
      <c r="T219" s="58"/>
      <c r="AT219" s="16" t="s">
        <v>728</v>
      </c>
      <c r="AU219" s="16" t="s">
        <v>83</v>
      </c>
      <c r="AY219" s="16" t="s">
        <v>728</v>
      </c>
      <c r="BE219" s="158">
        <f t="shared" si="41"/>
        <v>0</v>
      </c>
      <c r="BF219" s="158">
        <f t="shared" si="42"/>
        <v>0</v>
      </c>
      <c r="BG219" s="158">
        <f t="shared" si="43"/>
        <v>0</v>
      </c>
      <c r="BH219" s="158">
        <f t="shared" si="44"/>
        <v>0</v>
      </c>
      <c r="BI219" s="158">
        <f t="shared" si="45"/>
        <v>0</v>
      </c>
      <c r="BJ219" s="16" t="s">
        <v>89</v>
      </c>
      <c r="BK219" s="158">
        <f t="shared" si="46"/>
        <v>0</v>
      </c>
    </row>
    <row r="220" spans="2:65" s="1" customFormat="1" ht="16.25" customHeight="1" x14ac:dyDescent="0.2">
      <c r="B220" s="31"/>
      <c r="C220" s="192" t="s">
        <v>1</v>
      </c>
      <c r="D220" s="192" t="s">
        <v>161</v>
      </c>
      <c r="E220" s="193" t="s">
        <v>1</v>
      </c>
      <c r="F220" s="194" t="s">
        <v>1</v>
      </c>
      <c r="G220" s="195" t="s">
        <v>1</v>
      </c>
      <c r="H220" s="196"/>
      <c r="I220" s="197"/>
      <c r="J220" s="198">
        <f t="shared" si="40"/>
        <v>0</v>
      </c>
      <c r="K220" s="199"/>
      <c r="L220" s="31"/>
      <c r="M220" s="200" t="s">
        <v>1</v>
      </c>
      <c r="N220" s="201" t="s">
        <v>42</v>
      </c>
      <c r="T220" s="58"/>
      <c r="AT220" s="16" t="s">
        <v>728</v>
      </c>
      <c r="AU220" s="16" t="s">
        <v>83</v>
      </c>
      <c r="AY220" s="16" t="s">
        <v>728</v>
      </c>
      <c r="BE220" s="158">
        <f t="shared" si="41"/>
        <v>0</v>
      </c>
      <c r="BF220" s="158">
        <f t="shared" si="42"/>
        <v>0</v>
      </c>
      <c r="BG220" s="158">
        <f t="shared" si="43"/>
        <v>0</v>
      </c>
      <c r="BH220" s="158">
        <f t="shared" si="44"/>
        <v>0</v>
      </c>
      <c r="BI220" s="158">
        <f t="shared" si="45"/>
        <v>0</v>
      </c>
      <c r="BJ220" s="16" t="s">
        <v>89</v>
      </c>
      <c r="BK220" s="158">
        <f t="shared" si="46"/>
        <v>0</v>
      </c>
    </row>
    <row r="221" spans="2:65" s="1" customFormat="1" ht="16.25" customHeight="1" x14ac:dyDescent="0.2">
      <c r="B221" s="31"/>
      <c r="C221" s="192" t="s">
        <v>1</v>
      </c>
      <c r="D221" s="192" t="s">
        <v>161</v>
      </c>
      <c r="E221" s="193" t="s">
        <v>1</v>
      </c>
      <c r="F221" s="194" t="s">
        <v>1</v>
      </c>
      <c r="G221" s="195" t="s">
        <v>1</v>
      </c>
      <c r="H221" s="196"/>
      <c r="I221" s="197"/>
      <c r="J221" s="198">
        <f t="shared" si="40"/>
        <v>0</v>
      </c>
      <c r="K221" s="199"/>
      <c r="L221" s="31"/>
      <c r="M221" s="200" t="s">
        <v>1</v>
      </c>
      <c r="N221" s="201" t="s">
        <v>42</v>
      </c>
      <c r="O221" s="202"/>
      <c r="P221" s="202"/>
      <c r="Q221" s="202"/>
      <c r="R221" s="202"/>
      <c r="S221" s="202"/>
      <c r="T221" s="203"/>
      <c r="AT221" s="16" t="s">
        <v>728</v>
      </c>
      <c r="AU221" s="16" t="s">
        <v>83</v>
      </c>
      <c r="AY221" s="16" t="s">
        <v>728</v>
      </c>
      <c r="BE221" s="158">
        <f t="shared" si="41"/>
        <v>0</v>
      </c>
      <c r="BF221" s="158">
        <f t="shared" si="42"/>
        <v>0</v>
      </c>
      <c r="BG221" s="158">
        <f t="shared" si="43"/>
        <v>0</v>
      </c>
      <c r="BH221" s="158">
        <f t="shared" si="44"/>
        <v>0</v>
      </c>
      <c r="BI221" s="158">
        <f t="shared" si="45"/>
        <v>0</v>
      </c>
      <c r="BJ221" s="16" t="s">
        <v>89</v>
      </c>
      <c r="BK221" s="158">
        <f t="shared" si="46"/>
        <v>0</v>
      </c>
    </row>
    <row r="222" spans="2:65" s="1" customFormat="1" ht="7" customHeight="1" x14ac:dyDescent="0.2">
      <c r="B222" s="46"/>
      <c r="C222" s="47"/>
      <c r="D222" s="47"/>
      <c r="E222" s="47"/>
      <c r="F222" s="47"/>
      <c r="G222" s="47"/>
      <c r="H222" s="47"/>
      <c r="I222" s="47"/>
      <c r="J222" s="47"/>
      <c r="K222" s="47"/>
      <c r="L222" s="31"/>
    </row>
  </sheetData>
  <autoFilter ref="C130:K221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12:D222" xr:uid="{00000000-0002-0000-0200-000000000000}">
      <formula1>"K, M"</formula1>
    </dataValidation>
    <dataValidation type="list" allowBlank="1" showInputMessage="1" showErrorMessage="1" error="Povolené sú hodnoty základná, znížená, nulová." sqref="N212:N222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4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96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120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895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25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tr">
        <f>IF('Rekapitulácia stavby'!AN16="","",'Rekapitulácia stavby'!AN16)</f>
        <v/>
      </c>
      <c r="L22" s="31"/>
    </row>
    <row r="23" spans="2:12" s="1" customFormat="1" ht="18" hidden="1" customHeight="1" x14ac:dyDescent="0.2">
      <c r="B23" s="31"/>
      <c r="E23" s="24" t="str">
        <f>IF('Rekapitulácia stavby'!E17="","",'Rekapitulácia stavby'!E17)</f>
        <v>CUBEDESIGN s.r.o.</v>
      </c>
      <c r="I23" s="26" t="s">
        <v>26</v>
      </c>
      <c r="J23" s="24" t="str">
        <f>IF('Rekapitulácia stavby'!AN17="","",'Rekapitulácia stavby'!AN17)</f>
        <v/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hidden="1" customHeight="1" x14ac:dyDescent="0.2">
      <c r="B26" s="31"/>
      <c r="E26" s="24" t="str">
        <f>IF('Rekapitulácia stavby'!E20="","",'Rekapitulácia stavby'!E20)</f>
        <v>Ing. Peter Mateáš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ROUND(J126,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ROUND((ROUND((SUM(BE126:BE152)),  2) + SUM(BE154:BE163)), 2)</f>
        <v>0</v>
      </c>
      <c r="G35" s="100"/>
      <c r="H35" s="100"/>
      <c r="I35" s="101">
        <v>0.2</v>
      </c>
      <c r="J35" s="99">
        <f>ROUND((ROUND(((SUM(BE126:BE152))*I35),  2) + (SUM(BE154:BE163)*I35)),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ROUND((ROUND((SUM(BF126:BF152)),  2) + SUM(BF154:BF163)), 2)</f>
        <v>0</v>
      </c>
      <c r="G36" s="100"/>
      <c r="H36" s="100"/>
      <c r="I36" s="101">
        <v>0.2</v>
      </c>
      <c r="J36" s="99">
        <f>ROUND((ROUND(((SUM(BF126:BF152))*I36),  2) + (SUM(BF154:BF163)*I36)),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ROUND((ROUND((SUM(BG126:BG152)),  2) + SUM(BG154:BG163)),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ROUND((ROUND((SUM(BH126:BH152)),  2) + SUM(BH154:BH163)),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ROUND((ROUND((SUM(BI126:BI152)),  2) + SUM(BI154:BI163)),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120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EL - Elektroinštalácia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 xml:space="preserve"> 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J126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896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8" customFormat="1" ht="25" customHeight="1" x14ac:dyDescent="0.2">
      <c r="B100" s="114"/>
      <c r="D100" s="115" t="s">
        <v>897</v>
      </c>
      <c r="E100" s="116"/>
      <c r="F100" s="116"/>
      <c r="G100" s="116"/>
      <c r="H100" s="116"/>
      <c r="I100" s="116"/>
      <c r="J100" s="117">
        <f>J134</f>
        <v>0</v>
      </c>
      <c r="L100" s="114"/>
    </row>
    <row r="101" spans="2:47" s="8" customFormat="1" ht="25" customHeight="1" x14ac:dyDescent="0.2">
      <c r="B101" s="114"/>
      <c r="D101" s="115" t="s">
        <v>898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47" s="8" customFormat="1" ht="25" customHeight="1" x14ac:dyDescent="0.2">
      <c r="B102" s="114"/>
      <c r="D102" s="115" t="s">
        <v>899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8" customFormat="1" ht="25" customHeight="1" x14ac:dyDescent="0.2">
      <c r="B103" s="114"/>
      <c r="D103" s="115" t="s">
        <v>900</v>
      </c>
      <c r="E103" s="116"/>
      <c r="F103" s="116"/>
      <c r="G103" s="116"/>
      <c r="H103" s="116"/>
      <c r="I103" s="116"/>
      <c r="J103" s="117">
        <f>J151</f>
        <v>0</v>
      </c>
      <c r="L103" s="114"/>
    </row>
    <row r="104" spans="2:47" s="8" customFormat="1" ht="21.75" customHeight="1" x14ac:dyDescent="0.35">
      <c r="B104" s="114"/>
      <c r="D104" s="122" t="s">
        <v>144</v>
      </c>
      <c r="J104" s="123">
        <f>J153</f>
        <v>0</v>
      </c>
      <c r="L104" s="114"/>
    </row>
    <row r="105" spans="2:47" s="1" customFormat="1" ht="21.75" customHeight="1" x14ac:dyDescent="0.2">
      <c r="B105" s="31"/>
      <c r="L105" s="31"/>
    </row>
    <row r="106" spans="2:47" s="1" customFormat="1" ht="7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47" s="1" customFormat="1" ht="7" customHeight="1" x14ac:dyDescent="0.2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47" s="1" customFormat="1" ht="25" customHeight="1" x14ac:dyDescent="0.2">
      <c r="B111" s="31"/>
      <c r="C111" s="20" t="s">
        <v>145</v>
      </c>
      <c r="L111" s="31"/>
    </row>
    <row r="112" spans="2:47" s="1" customFormat="1" ht="7" customHeight="1" x14ac:dyDescent="0.2">
      <c r="B112" s="31"/>
      <c r="L112" s="31"/>
    </row>
    <row r="113" spans="2:65" s="1" customFormat="1" ht="12" customHeight="1" x14ac:dyDescent="0.2">
      <c r="B113" s="31"/>
      <c r="C113" s="26" t="s">
        <v>15</v>
      </c>
      <c r="L113" s="31"/>
    </row>
    <row r="114" spans="2:65" s="1" customFormat="1" ht="16.5" customHeight="1" x14ac:dyDescent="0.2">
      <c r="B114" s="31"/>
      <c r="E114" s="259" t="str">
        <f>E7</f>
        <v>SO 03.01 Rekonštrukcia fontány</v>
      </c>
      <c r="F114" s="260"/>
      <c r="G114" s="260"/>
      <c r="H114" s="260"/>
      <c r="L114" s="31"/>
    </row>
    <row r="115" spans="2:65" ht="12" customHeight="1" x14ac:dyDescent="0.2">
      <c r="B115" s="19"/>
      <c r="C115" s="26" t="s">
        <v>119</v>
      </c>
      <c r="L115" s="19"/>
    </row>
    <row r="116" spans="2:65" s="1" customFormat="1" ht="16.5" customHeight="1" x14ac:dyDescent="0.2">
      <c r="B116" s="31"/>
      <c r="E116" s="259" t="s">
        <v>120</v>
      </c>
      <c r="F116" s="258"/>
      <c r="G116" s="258"/>
      <c r="H116" s="258"/>
      <c r="L116" s="31"/>
    </row>
    <row r="117" spans="2:65" s="1" customFormat="1" ht="12" customHeight="1" x14ac:dyDescent="0.2">
      <c r="B117" s="31"/>
      <c r="C117" s="26" t="s">
        <v>121</v>
      </c>
      <c r="L117" s="31"/>
    </row>
    <row r="118" spans="2:65" s="1" customFormat="1" ht="16.5" customHeight="1" x14ac:dyDescent="0.2">
      <c r="B118" s="31"/>
      <c r="E118" s="237" t="str">
        <f>E11</f>
        <v>EL - Elektroinštalácia</v>
      </c>
      <c r="F118" s="258"/>
      <c r="G118" s="258"/>
      <c r="H118" s="258"/>
      <c r="L118" s="31"/>
    </row>
    <row r="119" spans="2:65" s="1" customFormat="1" ht="7" customHeight="1" x14ac:dyDescent="0.2">
      <c r="B119" s="31"/>
      <c r="L119" s="31"/>
    </row>
    <row r="120" spans="2:65" s="1" customFormat="1" ht="12" customHeight="1" x14ac:dyDescent="0.2">
      <c r="B120" s="31"/>
      <c r="C120" s="26" t="s">
        <v>19</v>
      </c>
      <c r="F120" s="24" t="str">
        <f>F14</f>
        <v xml:space="preserve"> </v>
      </c>
      <c r="I120" s="26" t="s">
        <v>21</v>
      </c>
      <c r="J120" s="54" t="str">
        <f>IF(J14="","",J14)</f>
        <v>6. 3. 2023</v>
      </c>
      <c r="L120" s="31"/>
    </row>
    <row r="121" spans="2:65" s="1" customFormat="1" ht="7" customHeight="1" x14ac:dyDescent="0.2">
      <c r="B121" s="31"/>
      <c r="L121" s="31"/>
    </row>
    <row r="122" spans="2:65" s="1" customFormat="1" ht="15.25" customHeight="1" x14ac:dyDescent="0.2">
      <c r="B122" s="31"/>
      <c r="C122" s="26" t="s">
        <v>23</v>
      </c>
      <c r="F122" s="24" t="str">
        <f>E17</f>
        <v xml:space="preserve"> </v>
      </c>
      <c r="I122" s="26" t="s">
        <v>29</v>
      </c>
      <c r="J122" s="29" t="str">
        <f>E23</f>
        <v>CUBEDESIGN s.r.o.</v>
      </c>
      <c r="L122" s="31"/>
    </row>
    <row r="123" spans="2:65" s="1" customFormat="1" ht="15.25" customHeight="1" x14ac:dyDescent="0.2">
      <c r="B123" s="31"/>
      <c r="C123" s="26" t="s">
        <v>27</v>
      </c>
      <c r="F123" s="24" t="str">
        <f>IF(E20="","",E20)</f>
        <v>Vyplň údaj</v>
      </c>
      <c r="I123" s="26" t="s">
        <v>32</v>
      </c>
      <c r="J123" s="29" t="str">
        <f>E26</f>
        <v>Ing. Peter Mateáš</v>
      </c>
      <c r="L123" s="31"/>
    </row>
    <row r="124" spans="2:65" s="1" customFormat="1" ht="10.25" customHeight="1" x14ac:dyDescent="0.2">
      <c r="B124" s="31"/>
      <c r="L124" s="31"/>
    </row>
    <row r="125" spans="2:65" s="10" customFormat="1" ht="29.25" customHeight="1" x14ac:dyDescent="0.2">
      <c r="B125" s="124"/>
      <c r="C125" s="125" t="s">
        <v>146</v>
      </c>
      <c r="D125" s="126" t="s">
        <v>61</v>
      </c>
      <c r="E125" s="126" t="s">
        <v>57</v>
      </c>
      <c r="F125" s="126" t="s">
        <v>58</v>
      </c>
      <c r="G125" s="126" t="s">
        <v>147</v>
      </c>
      <c r="H125" s="126" t="s">
        <v>148</v>
      </c>
      <c r="I125" s="126" t="s">
        <v>149</v>
      </c>
      <c r="J125" s="127" t="s">
        <v>125</v>
      </c>
      <c r="K125" s="128" t="s">
        <v>150</v>
      </c>
      <c r="L125" s="124"/>
      <c r="M125" s="61" t="s">
        <v>1</v>
      </c>
      <c r="N125" s="62" t="s">
        <v>40</v>
      </c>
      <c r="O125" s="62" t="s">
        <v>151</v>
      </c>
      <c r="P125" s="62" t="s">
        <v>152</v>
      </c>
      <c r="Q125" s="62" t="s">
        <v>153</v>
      </c>
      <c r="R125" s="62" t="s">
        <v>154</v>
      </c>
      <c r="S125" s="62" t="s">
        <v>155</v>
      </c>
      <c r="T125" s="63" t="s">
        <v>156</v>
      </c>
    </row>
    <row r="126" spans="2:65" s="1" customFormat="1" ht="22.75" customHeight="1" x14ac:dyDescent="0.35">
      <c r="B126" s="31"/>
      <c r="C126" s="66" t="s">
        <v>126</v>
      </c>
      <c r="J126" s="129">
        <f>BK126</f>
        <v>0</v>
      </c>
      <c r="L126" s="31"/>
      <c r="M126" s="64"/>
      <c r="N126" s="55"/>
      <c r="O126" s="55"/>
      <c r="P126" s="130">
        <f>P127+P134+P137+P149+P151+P153</f>
        <v>0</v>
      </c>
      <c r="Q126" s="55"/>
      <c r="R126" s="130">
        <f>R127+R134+R137+R149+R151+R153</f>
        <v>0</v>
      </c>
      <c r="S126" s="55"/>
      <c r="T126" s="131">
        <f>T127+T134+T137+T149+T151+T153</f>
        <v>0</v>
      </c>
      <c r="AT126" s="16" t="s">
        <v>75</v>
      </c>
      <c r="AU126" s="16" t="s">
        <v>127</v>
      </c>
      <c r="BK126" s="132">
        <f>BK127+BK134+BK137+BK149+BK151+BK153</f>
        <v>0</v>
      </c>
    </row>
    <row r="127" spans="2:65" s="11" customFormat="1" ht="26" customHeight="1" x14ac:dyDescent="0.35">
      <c r="B127" s="133"/>
      <c r="D127" s="134" t="s">
        <v>75</v>
      </c>
      <c r="E127" s="135" t="s">
        <v>743</v>
      </c>
      <c r="F127" s="135" t="s">
        <v>901</v>
      </c>
      <c r="I127" s="136"/>
      <c r="J127" s="123">
        <f>BK127</f>
        <v>0</v>
      </c>
      <c r="L127" s="133"/>
      <c r="M127" s="137"/>
      <c r="P127" s="138">
        <f>SUM(P128:P133)</f>
        <v>0</v>
      </c>
      <c r="R127" s="138">
        <f>SUM(R128:R133)</f>
        <v>0</v>
      </c>
      <c r="T127" s="139">
        <f>SUM(T128:T133)</f>
        <v>0</v>
      </c>
      <c r="AR127" s="134" t="s">
        <v>83</v>
      </c>
      <c r="AT127" s="140" t="s">
        <v>75</v>
      </c>
      <c r="AU127" s="140" t="s">
        <v>76</v>
      </c>
      <c r="AY127" s="134" t="s">
        <v>159</v>
      </c>
      <c r="BK127" s="141">
        <f>SUM(BK128:BK133)</f>
        <v>0</v>
      </c>
    </row>
    <row r="128" spans="2:65" s="1" customFormat="1" ht="21.75" customHeight="1" x14ac:dyDescent="0.2">
      <c r="B128" s="144"/>
      <c r="C128" s="145" t="s">
        <v>76</v>
      </c>
      <c r="D128" s="145" t="s">
        <v>161</v>
      </c>
      <c r="E128" s="146" t="s">
        <v>902</v>
      </c>
      <c r="F128" s="147" t="s">
        <v>903</v>
      </c>
      <c r="G128" s="148" t="s">
        <v>368</v>
      </c>
      <c r="H128" s="149">
        <v>1</v>
      </c>
      <c r="I128" s="150"/>
      <c r="J128" s="151">
        <f t="shared" ref="J128:J133" si="0">ROUND(I128*H128,2)</f>
        <v>0</v>
      </c>
      <c r="K128" s="152"/>
      <c r="L128" s="31"/>
      <c r="M128" s="153" t="s">
        <v>1</v>
      </c>
      <c r="N128" s="154" t="s">
        <v>42</v>
      </c>
      <c r="P128" s="155">
        <f t="shared" ref="P128:P133" si="1">O128*H128</f>
        <v>0</v>
      </c>
      <c r="Q128" s="155">
        <v>0</v>
      </c>
      <c r="R128" s="155">
        <f t="shared" ref="R128:R133" si="2">Q128*H128</f>
        <v>0</v>
      </c>
      <c r="S128" s="155">
        <v>0</v>
      </c>
      <c r="T128" s="156">
        <f t="shared" ref="T128:T133" si="3">S128*H128</f>
        <v>0</v>
      </c>
      <c r="AR128" s="157" t="s">
        <v>165</v>
      </c>
      <c r="AT128" s="157" t="s">
        <v>161</v>
      </c>
      <c r="AU128" s="157" t="s">
        <v>83</v>
      </c>
      <c r="AY128" s="16" t="s">
        <v>159</v>
      </c>
      <c r="BE128" s="158">
        <f t="shared" ref="BE128:BE133" si="4">IF(N128="základná",J128,0)</f>
        <v>0</v>
      </c>
      <c r="BF128" s="158">
        <f t="shared" ref="BF128:BF133" si="5">IF(N128="znížená",J128,0)</f>
        <v>0</v>
      </c>
      <c r="BG128" s="158">
        <f t="shared" ref="BG128:BG133" si="6">IF(N128="zákl. prenesená",J128,0)</f>
        <v>0</v>
      </c>
      <c r="BH128" s="158">
        <f t="shared" ref="BH128:BH133" si="7">IF(N128="zníž. prenesená",J128,0)</f>
        <v>0</v>
      </c>
      <c r="BI128" s="158">
        <f t="shared" ref="BI128:BI133" si="8">IF(N128="nulová",J128,0)</f>
        <v>0</v>
      </c>
      <c r="BJ128" s="16" t="s">
        <v>89</v>
      </c>
      <c r="BK128" s="158">
        <f t="shared" ref="BK128:BK133" si="9">ROUND(I128*H128,2)</f>
        <v>0</v>
      </c>
      <c r="BL128" s="16" t="s">
        <v>165</v>
      </c>
      <c r="BM128" s="157" t="s">
        <v>165</v>
      </c>
    </row>
    <row r="129" spans="2:65" s="1" customFormat="1" ht="21.75" customHeight="1" x14ac:dyDescent="0.2">
      <c r="B129" s="144"/>
      <c r="C129" s="145" t="s">
        <v>76</v>
      </c>
      <c r="D129" s="145" t="s">
        <v>161</v>
      </c>
      <c r="E129" s="146" t="s">
        <v>904</v>
      </c>
      <c r="F129" s="147" t="s">
        <v>905</v>
      </c>
      <c r="G129" s="148" t="s">
        <v>368</v>
      </c>
      <c r="H129" s="149">
        <v>1</v>
      </c>
      <c r="I129" s="150"/>
      <c r="J129" s="151">
        <f t="shared" si="0"/>
        <v>0</v>
      </c>
      <c r="K129" s="152"/>
      <c r="L129" s="31"/>
      <c r="M129" s="153" t="s">
        <v>1</v>
      </c>
      <c r="N129" s="154" t="s">
        <v>42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165</v>
      </c>
      <c r="AT129" s="157" t="s">
        <v>161</v>
      </c>
      <c r="AU129" s="157" t="s">
        <v>83</v>
      </c>
      <c r="AY129" s="16" t="s">
        <v>159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6" t="s">
        <v>89</v>
      </c>
      <c r="BK129" s="158">
        <f t="shared" si="9"/>
        <v>0</v>
      </c>
      <c r="BL129" s="16" t="s">
        <v>165</v>
      </c>
      <c r="BM129" s="157" t="s">
        <v>197</v>
      </c>
    </row>
    <row r="130" spans="2:65" s="1" customFormat="1" ht="21.75" customHeight="1" x14ac:dyDescent="0.2">
      <c r="B130" s="144"/>
      <c r="C130" s="145" t="s">
        <v>76</v>
      </c>
      <c r="D130" s="145" t="s">
        <v>161</v>
      </c>
      <c r="E130" s="146" t="s">
        <v>906</v>
      </c>
      <c r="F130" s="147" t="s">
        <v>907</v>
      </c>
      <c r="G130" s="148" t="s">
        <v>368</v>
      </c>
      <c r="H130" s="149">
        <v>1</v>
      </c>
      <c r="I130" s="150"/>
      <c r="J130" s="151">
        <f t="shared" si="0"/>
        <v>0</v>
      </c>
      <c r="K130" s="152"/>
      <c r="L130" s="31"/>
      <c r="M130" s="153" t="s">
        <v>1</v>
      </c>
      <c r="N130" s="154" t="s">
        <v>42</v>
      </c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165</v>
      </c>
      <c r="AT130" s="157" t="s">
        <v>161</v>
      </c>
      <c r="AU130" s="157" t="s">
        <v>83</v>
      </c>
      <c r="AY130" s="16" t="s">
        <v>159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6" t="s">
        <v>89</v>
      </c>
      <c r="BK130" s="158">
        <f t="shared" si="9"/>
        <v>0</v>
      </c>
      <c r="BL130" s="16" t="s">
        <v>165</v>
      </c>
      <c r="BM130" s="157" t="s">
        <v>207</v>
      </c>
    </row>
    <row r="131" spans="2:65" s="1" customFormat="1" ht="21.75" customHeight="1" x14ac:dyDescent="0.2">
      <c r="B131" s="144"/>
      <c r="C131" s="145" t="s">
        <v>76</v>
      </c>
      <c r="D131" s="145" t="s">
        <v>161</v>
      </c>
      <c r="E131" s="146" t="s">
        <v>908</v>
      </c>
      <c r="F131" s="147" t="s">
        <v>909</v>
      </c>
      <c r="G131" s="148" t="s">
        <v>368</v>
      </c>
      <c r="H131" s="149">
        <v>1</v>
      </c>
      <c r="I131" s="150"/>
      <c r="J131" s="151">
        <f t="shared" si="0"/>
        <v>0</v>
      </c>
      <c r="K131" s="152"/>
      <c r="L131" s="31"/>
      <c r="M131" s="153" t="s">
        <v>1</v>
      </c>
      <c r="N131" s="154" t="s">
        <v>42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165</v>
      </c>
      <c r="AT131" s="157" t="s">
        <v>161</v>
      </c>
      <c r="AU131" s="157" t="s">
        <v>83</v>
      </c>
      <c r="AY131" s="16" t="s">
        <v>159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6" t="s">
        <v>89</v>
      </c>
      <c r="BK131" s="158">
        <f t="shared" si="9"/>
        <v>0</v>
      </c>
      <c r="BL131" s="16" t="s">
        <v>165</v>
      </c>
      <c r="BM131" s="157" t="s">
        <v>219</v>
      </c>
    </row>
    <row r="132" spans="2:65" s="1" customFormat="1" ht="16.5" customHeight="1" x14ac:dyDescent="0.2">
      <c r="B132" s="144"/>
      <c r="C132" s="145" t="s">
        <v>76</v>
      </c>
      <c r="D132" s="145" t="s">
        <v>161</v>
      </c>
      <c r="E132" s="146" t="s">
        <v>910</v>
      </c>
      <c r="F132" s="147" t="s">
        <v>911</v>
      </c>
      <c r="G132" s="148" t="s">
        <v>368</v>
      </c>
      <c r="H132" s="149">
        <v>1</v>
      </c>
      <c r="I132" s="150"/>
      <c r="J132" s="151">
        <f t="shared" si="0"/>
        <v>0</v>
      </c>
      <c r="K132" s="152"/>
      <c r="L132" s="31"/>
      <c r="M132" s="153" t="s">
        <v>1</v>
      </c>
      <c r="N132" s="154" t="s">
        <v>42</v>
      </c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165</v>
      </c>
      <c r="AT132" s="157" t="s">
        <v>161</v>
      </c>
      <c r="AU132" s="157" t="s">
        <v>83</v>
      </c>
      <c r="AY132" s="16" t="s">
        <v>159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6" t="s">
        <v>89</v>
      </c>
      <c r="BK132" s="158">
        <f t="shared" si="9"/>
        <v>0</v>
      </c>
      <c r="BL132" s="16" t="s">
        <v>165</v>
      </c>
      <c r="BM132" s="157" t="s">
        <v>234</v>
      </c>
    </row>
    <row r="133" spans="2:65" s="1" customFormat="1" ht="16.5" customHeight="1" x14ac:dyDescent="0.2">
      <c r="B133" s="144"/>
      <c r="C133" s="145" t="s">
        <v>76</v>
      </c>
      <c r="D133" s="145" t="s">
        <v>161</v>
      </c>
      <c r="E133" s="146" t="s">
        <v>912</v>
      </c>
      <c r="F133" s="147" t="s">
        <v>913</v>
      </c>
      <c r="G133" s="148" t="s">
        <v>368</v>
      </c>
      <c r="H133" s="149">
        <v>1</v>
      </c>
      <c r="I133" s="150"/>
      <c r="J133" s="151">
        <f t="shared" si="0"/>
        <v>0</v>
      </c>
      <c r="K133" s="152"/>
      <c r="L133" s="31"/>
      <c r="M133" s="153" t="s">
        <v>1</v>
      </c>
      <c r="N133" s="154" t="s">
        <v>42</v>
      </c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165</v>
      </c>
      <c r="AT133" s="157" t="s">
        <v>161</v>
      </c>
      <c r="AU133" s="157" t="s">
        <v>83</v>
      </c>
      <c r="AY133" s="16" t="s">
        <v>159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6" t="s">
        <v>89</v>
      </c>
      <c r="BK133" s="158">
        <f t="shared" si="9"/>
        <v>0</v>
      </c>
      <c r="BL133" s="16" t="s">
        <v>165</v>
      </c>
      <c r="BM133" s="157" t="s">
        <v>250</v>
      </c>
    </row>
    <row r="134" spans="2:65" s="11" customFormat="1" ht="26" customHeight="1" x14ac:dyDescent="0.35">
      <c r="B134" s="133"/>
      <c r="D134" s="134" t="s">
        <v>75</v>
      </c>
      <c r="E134" s="135" t="s">
        <v>752</v>
      </c>
      <c r="F134" s="135" t="s">
        <v>914</v>
      </c>
      <c r="I134" s="136"/>
      <c r="J134" s="123">
        <f>BK134</f>
        <v>0</v>
      </c>
      <c r="L134" s="133"/>
      <c r="M134" s="137"/>
      <c r="P134" s="138">
        <f>SUM(P135:P136)</f>
        <v>0</v>
      </c>
      <c r="R134" s="138">
        <f>SUM(R135:R136)</f>
        <v>0</v>
      </c>
      <c r="T134" s="139">
        <f>SUM(T135:T136)</f>
        <v>0</v>
      </c>
      <c r="AR134" s="134" t="s">
        <v>83</v>
      </c>
      <c r="AT134" s="140" t="s">
        <v>75</v>
      </c>
      <c r="AU134" s="140" t="s">
        <v>76</v>
      </c>
      <c r="AY134" s="134" t="s">
        <v>159</v>
      </c>
      <c r="BK134" s="141">
        <f>SUM(BK135:BK136)</f>
        <v>0</v>
      </c>
    </row>
    <row r="135" spans="2:65" s="1" customFormat="1" ht="16.5" customHeight="1" x14ac:dyDescent="0.2">
      <c r="B135" s="144"/>
      <c r="C135" s="145" t="s">
        <v>76</v>
      </c>
      <c r="D135" s="145" t="s">
        <v>161</v>
      </c>
      <c r="E135" s="146" t="s">
        <v>915</v>
      </c>
      <c r="F135" s="147" t="s">
        <v>916</v>
      </c>
      <c r="G135" s="148" t="s">
        <v>368</v>
      </c>
      <c r="H135" s="149">
        <v>2</v>
      </c>
      <c r="I135" s="150"/>
      <c r="J135" s="151">
        <f>ROUND(I135*H135,2)</f>
        <v>0</v>
      </c>
      <c r="K135" s="152"/>
      <c r="L135" s="31"/>
      <c r="M135" s="153" t="s">
        <v>1</v>
      </c>
      <c r="N135" s="154" t="s">
        <v>42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165</v>
      </c>
      <c r="AT135" s="157" t="s">
        <v>161</v>
      </c>
      <c r="AU135" s="157" t="s">
        <v>83</v>
      </c>
      <c r="AY135" s="16" t="s">
        <v>159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6" t="s">
        <v>89</v>
      </c>
      <c r="BK135" s="158">
        <f>ROUND(I135*H135,2)</f>
        <v>0</v>
      </c>
      <c r="BL135" s="16" t="s">
        <v>165</v>
      </c>
      <c r="BM135" s="157" t="s">
        <v>260</v>
      </c>
    </row>
    <row r="136" spans="2:65" s="1" customFormat="1" ht="16.5" customHeight="1" x14ac:dyDescent="0.2">
      <c r="B136" s="144"/>
      <c r="C136" s="145" t="s">
        <v>76</v>
      </c>
      <c r="D136" s="145" t="s">
        <v>161</v>
      </c>
      <c r="E136" s="146" t="s">
        <v>917</v>
      </c>
      <c r="F136" s="147" t="s">
        <v>918</v>
      </c>
      <c r="G136" s="148" t="s">
        <v>368</v>
      </c>
      <c r="H136" s="149">
        <v>2</v>
      </c>
      <c r="I136" s="150"/>
      <c r="J136" s="151">
        <f>ROUND(I136*H136,2)</f>
        <v>0</v>
      </c>
      <c r="K136" s="152"/>
      <c r="L136" s="31"/>
      <c r="M136" s="153" t="s">
        <v>1</v>
      </c>
      <c r="N136" s="154" t="s">
        <v>42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165</v>
      </c>
      <c r="AT136" s="157" t="s">
        <v>161</v>
      </c>
      <c r="AU136" s="157" t="s">
        <v>83</v>
      </c>
      <c r="AY136" s="16" t="s">
        <v>159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6" t="s">
        <v>89</v>
      </c>
      <c r="BK136" s="158">
        <f>ROUND(I136*H136,2)</f>
        <v>0</v>
      </c>
      <c r="BL136" s="16" t="s">
        <v>165</v>
      </c>
      <c r="BM136" s="157" t="s">
        <v>270</v>
      </c>
    </row>
    <row r="137" spans="2:65" s="11" customFormat="1" ht="26" customHeight="1" x14ac:dyDescent="0.35">
      <c r="B137" s="133"/>
      <c r="D137" s="134" t="s">
        <v>75</v>
      </c>
      <c r="E137" s="135" t="s">
        <v>756</v>
      </c>
      <c r="F137" s="135" t="s">
        <v>919</v>
      </c>
      <c r="I137" s="136"/>
      <c r="J137" s="123">
        <f>BK137</f>
        <v>0</v>
      </c>
      <c r="L137" s="133"/>
      <c r="M137" s="137"/>
      <c r="P137" s="138">
        <f>SUM(P138:P148)</f>
        <v>0</v>
      </c>
      <c r="R137" s="138">
        <f>SUM(R138:R148)</f>
        <v>0</v>
      </c>
      <c r="T137" s="139">
        <f>SUM(T138:T148)</f>
        <v>0</v>
      </c>
      <c r="AR137" s="134" t="s">
        <v>83</v>
      </c>
      <c r="AT137" s="140" t="s">
        <v>75</v>
      </c>
      <c r="AU137" s="140" t="s">
        <v>76</v>
      </c>
      <c r="AY137" s="134" t="s">
        <v>159</v>
      </c>
      <c r="BK137" s="141">
        <f>SUM(BK138:BK148)</f>
        <v>0</v>
      </c>
    </row>
    <row r="138" spans="2:65" s="1" customFormat="1" ht="16.5" customHeight="1" x14ac:dyDescent="0.2">
      <c r="B138" s="144"/>
      <c r="C138" s="145" t="s">
        <v>76</v>
      </c>
      <c r="D138" s="145" t="s">
        <v>161</v>
      </c>
      <c r="E138" s="146" t="s">
        <v>920</v>
      </c>
      <c r="F138" s="147" t="s">
        <v>921</v>
      </c>
      <c r="G138" s="148" t="s">
        <v>368</v>
      </c>
      <c r="H138" s="149">
        <v>2</v>
      </c>
      <c r="I138" s="150"/>
      <c r="J138" s="151">
        <f t="shared" ref="J138:J148" si="10">ROUND(I138*H138,2)</f>
        <v>0</v>
      </c>
      <c r="K138" s="152"/>
      <c r="L138" s="31"/>
      <c r="M138" s="153" t="s">
        <v>1</v>
      </c>
      <c r="N138" s="154" t="s">
        <v>42</v>
      </c>
      <c r="P138" s="155">
        <f t="shared" ref="P138:P148" si="11">O138*H138</f>
        <v>0</v>
      </c>
      <c r="Q138" s="155">
        <v>0</v>
      </c>
      <c r="R138" s="155">
        <f t="shared" ref="R138:R148" si="12">Q138*H138</f>
        <v>0</v>
      </c>
      <c r="S138" s="155">
        <v>0</v>
      </c>
      <c r="T138" s="156">
        <f t="shared" ref="T138:T148" si="13">S138*H138</f>
        <v>0</v>
      </c>
      <c r="AR138" s="157" t="s">
        <v>165</v>
      </c>
      <c r="AT138" s="157" t="s">
        <v>161</v>
      </c>
      <c r="AU138" s="157" t="s">
        <v>83</v>
      </c>
      <c r="AY138" s="16" t="s">
        <v>159</v>
      </c>
      <c r="BE138" s="158">
        <f t="shared" ref="BE138:BE148" si="14">IF(N138="základná",J138,0)</f>
        <v>0</v>
      </c>
      <c r="BF138" s="158">
        <f t="shared" ref="BF138:BF148" si="15">IF(N138="znížená",J138,0)</f>
        <v>0</v>
      </c>
      <c r="BG138" s="158">
        <f t="shared" ref="BG138:BG148" si="16">IF(N138="zákl. prenesená",J138,0)</f>
        <v>0</v>
      </c>
      <c r="BH138" s="158">
        <f t="shared" ref="BH138:BH148" si="17">IF(N138="zníž. prenesená",J138,0)</f>
        <v>0</v>
      </c>
      <c r="BI138" s="158">
        <f t="shared" ref="BI138:BI148" si="18">IF(N138="nulová",J138,0)</f>
        <v>0</v>
      </c>
      <c r="BJ138" s="16" t="s">
        <v>89</v>
      </c>
      <c r="BK138" s="158">
        <f t="shared" ref="BK138:BK148" si="19">ROUND(I138*H138,2)</f>
        <v>0</v>
      </c>
      <c r="BL138" s="16" t="s">
        <v>165</v>
      </c>
      <c r="BM138" s="157" t="s">
        <v>7</v>
      </c>
    </row>
    <row r="139" spans="2:65" s="1" customFormat="1" ht="16.5" customHeight="1" x14ac:dyDescent="0.2">
      <c r="B139" s="144"/>
      <c r="C139" s="145" t="s">
        <v>76</v>
      </c>
      <c r="D139" s="145" t="s">
        <v>161</v>
      </c>
      <c r="E139" s="146" t="s">
        <v>922</v>
      </c>
      <c r="F139" s="147" t="s">
        <v>923</v>
      </c>
      <c r="G139" s="148" t="s">
        <v>368</v>
      </c>
      <c r="H139" s="149">
        <v>1</v>
      </c>
      <c r="I139" s="150"/>
      <c r="J139" s="151">
        <f t="shared" si="10"/>
        <v>0</v>
      </c>
      <c r="K139" s="152"/>
      <c r="L139" s="31"/>
      <c r="M139" s="153" t="s">
        <v>1</v>
      </c>
      <c r="N139" s="154" t="s">
        <v>42</v>
      </c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165</v>
      </c>
      <c r="AT139" s="157" t="s">
        <v>161</v>
      </c>
      <c r="AU139" s="157" t="s">
        <v>83</v>
      </c>
      <c r="AY139" s="16" t="s">
        <v>159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6" t="s">
        <v>89</v>
      </c>
      <c r="BK139" s="158">
        <f t="shared" si="19"/>
        <v>0</v>
      </c>
      <c r="BL139" s="16" t="s">
        <v>165</v>
      </c>
      <c r="BM139" s="157" t="s">
        <v>292</v>
      </c>
    </row>
    <row r="140" spans="2:65" s="1" customFormat="1" ht="16.5" customHeight="1" x14ac:dyDescent="0.2">
      <c r="B140" s="144"/>
      <c r="C140" s="145" t="s">
        <v>76</v>
      </c>
      <c r="D140" s="145" t="s">
        <v>161</v>
      </c>
      <c r="E140" s="146" t="s">
        <v>924</v>
      </c>
      <c r="F140" s="147" t="s">
        <v>925</v>
      </c>
      <c r="G140" s="148" t="s">
        <v>368</v>
      </c>
      <c r="H140" s="149">
        <v>1</v>
      </c>
      <c r="I140" s="150"/>
      <c r="J140" s="151">
        <f t="shared" si="10"/>
        <v>0</v>
      </c>
      <c r="K140" s="152"/>
      <c r="L140" s="31"/>
      <c r="M140" s="153" t="s">
        <v>1</v>
      </c>
      <c r="N140" s="154" t="s">
        <v>42</v>
      </c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165</v>
      </c>
      <c r="AT140" s="157" t="s">
        <v>161</v>
      </c>
      <c r="AU140" s="157" t="s">
        <v>83</v>
      </c>
      <c r="AY140" s="16" t="s">
        <v>159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6" t="s">
        <v>89</v>
      </c>
      <c r="BK140" s="158">
        <f t="shared" si="19"/>
        <v>0</v>
      </c>
      <c r="BL140" s="16" t="s">
        <v>165</v>
      </c>
      <c r="BM140" s="157" t="s">
        <v>305</v>
      </c>
    </row>
    <row r="141" spans="2:65" s="1" customFormat="1" ht="16.5" customHeight="1" x14ac:dyDescent="0.2">
      <c r="B141" s="144"/>
      <c r="C141" s="145" t="s">
        <v>76</v>
      </c>
      <c r="D141" s="145" t="s">
        <v>161</v>
      </c>
      <c r="E141" s="146" t="s">
        <v>926</v>
      </c>
      <c r="F141" s="147" t="s">
        <v>927</v>
      </c>
      <c r="G141" s="148" t="s">
        <v>368</v>
      </c>
      <c r="H141" s="149">
        <v>30</v>
      </c>
      <c r="I141" s="150"/>
      <c r="J141" s="151">
        <f t="shared" si="10"/>
        <v>0</v>
      </c>
      <c r="K141" s="152"/>
      <c r="L141" s="31"/>
      <c r="M141" s="153" t="s">
        <v>1</v>
      </c>
      <c r="N141" s="154" t="s">
        <v>42</v>
      </c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165</v>
      </c>
      <c r="AT141" s="157" t="s">
        <v>161</v>
      </c>
      <c r="AU141" s="157" t="s">
        <v>83</v>
      </c>
      <c r="AY141" s="16" t="s">
        <v>159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6" t="s">
        <v>89</v>
      </c>
      <c r="BK141" s="158">
        <f t="shared" si="19"/>
        <v>0</v>
      </c>
      <c r="BL141" s="16" t="s">
        <v>165</v>
      </c>
      <c r="BM141" s="157" t="s">
        <v>316</v>
      </c>
    </row>
    <row r="142" spans="2:65" s="1" customFormat="1" ht="16.5" customHeight="1" x14ac:dyDescent="0.2">
      <c r="B142" s="144"/>
      <c r="C142" s="145" t="s">
        <v>76</v>
      </c>
      <c r="D142" s="145" t="s">
        <v>161</v>
      </c>
      <c r="E142" s="146" t="s">
        <v>928</v>
      </c>
      <c r="F142" s="147" t="s">
        <v>929</v>
      </c>
      <c r="G142" s="148" t="s">
        <v>368</v>
      </c>
      <c r="H142" s="149">
        <v>530</v>
      </c>
      <c r="I142" s="150"/>
      <c r="J142" s="151">
        <f t="shared" si="10"/>
        <v>0</v>
      </c>
      <c r="K142" s="152"/>
      <c r="L142" s="31"/>
      <c r="M142" s="153" t="s">
        <v>1</v>
      </c>
      <c r="N142" s="154" t="s">
        <v>42</v>
      </c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165</v>
      </c>
      <c r="AT142" s="157" t="s">
        <v>161</v>
      </c>
      <c r="AU142" s="157" t="s">
        <v>83</v>
      </c>
      <c r="AY142" s="16" t="s">
        <v>159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6" t="s">
        <v>89</v>
      </c>
      <c r="BK142" s="158">
        <f t="shared" si="19"/>
        <v>0</v>
      </c>
      <c r="BL142" s="16" t="s">
        <v>165</v>
      </c>
      <c r="BM142" s="157" t="s">
        <v>327</v>
      </c>
    </row>
    <row r="143" spans="2:65" s="1" customFormat="1" ht="16.5" customHeight="1" x14ac:dyDescent="0.2">
      <c r="B143" s="144"/>
      <c r="C143" s="145" t="s">
        <v>76</v>
      </c>
      <c r="D143" s="145" t="s">
        <v>161</v>
      </c>
      <c r="E143" s="146" t="s">
        <v>930</v>
      </c>
      <c r="F143" s="147" t="s">
        <v>931</v>
      </c>
      <c r="G143" s="148" t="s">
        <v>368</v>
      </c>
      <c r="H143" s="149">
        <v>10</v>
      </c>
      <c r="I143" s="150"/>
      <c r="J143" s="151">
        <f t="shared" si="10"/>
        <v>0</v>
      </c>
      <c r="K143" s="152"/>
      <c r="L143" s="31"/>
      <c r="M143" s="153" t="s">
        <v>1</v>
      </c>
      <c r="N143" s="154" t="s">
        <v>42</v>
      </c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165</v>
      </c>
      <c r="AT143" s="157" t="s">
        <v>161</v>
      </c>
      <c r="AU143" s="157" t="s">
        <v>83</v>
      </c>
      <c r="AY143" s="16" t="s">
        <v>159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6" t="s">
        <v>89</v>
      </c>
      <c r="BK143" s="158">
        <f t="shared" si="19"/>
        <v>0</v>
      </c>
      <c r="BL143" s="16" t="s">
        <v>165</v>
      </c>
      <c r="BM143" s="157" t="s">
        <v>341</v>
      </c>
    </row>
    <row r="144" spans="2:65" s="1" customFormat="1" ht="16.5" customHeight="1" x14ac:dyDescent="0.2">
      <c r="B144" s="144"/>
      <c r="C144" s="145" t="s">
        <v>76</v>
      </c>
      <c r="D144" s="145" t="s">
        <v>161</v>
      </c>
      <c r="E144" s="146" t="s">
        <v>932</v>
      </c>
      <c r="F144" s="147" t="s">
        <v>933</v>
      </c>
      <c r="G144" s="148" t="s">
        <v>368</v>
      </c>
      <c r="H144" s="149">
        <v>100</v>
      </c>
      <c r="I144" s="150"/>
      <c r="J144" s="151">
        <f t="shared" si="10"/>
        <v>0</v>
      </c>
      <c r="K144" s="152"/>
      <c r="L144" s="31"/>
      <c r="M144" s="153" t="s">
        <v>1</v>
      </c>
      <c r="N144" s="154" t="s">
        <v>42</v>
      </c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165</v>
      </c>
      <c r="AT144" s="157" t="s">
        <v>161</v>
      </c>
      <c r="AU144" s="157" t="s">
        <v>83</v>
      </c>
      <c r="AY144" s="16" t="s">
        <v>159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6" t="s">
        <v>89</v>
      </c>
      <c r="BK144" s="158">
        <f t="shared" si="19"/>
        <v>0</v>
      </c>
      <c r="BL144" s="16" t="s">
        <v>165</v>
      </c>
      <c r="BM144" s="157" t="s">
        <v>350</v>
      </c>
    </row>
    <row r="145" spans="2:65" s="1" customFormat="1" ht="16.5" customHeight="1" x14ac:dyDescent="0.2">
      <c r="B145" s="144"/>
      <c r="C145" s="145" t="s">
        <v>76</v>
      </c>
      <c r="D145" s="145" t="s">
        <v>161</v>
      </c>
      <c r="E145" s="146" t="s">
        <v>934</v>
      </c>
      <c r="F145" s="147" t="s">
        <v>935</v>
      </c>
      <c r="G145" s="148" t="s">
        <v>368</v>
      </c>
      <c r="H145" s="149">
        <v>2</v>
      </c>
      <c r="I145" s="150"/>
      <c r="J145" s="151">
        <f t="shared" si="10"/>
        <v>0</v>
      </c>
      <c r="K145" s="152"/>
      <c r="L145" s="31"/>
      <c r="M145" s="153" t="s">
        <v>1</v>
      </c>
      <c r="N145" s="154" t="s">
        <v>42</v>
      </c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165</v>
      </c>
      <c r="AT145" s="157" t="s">
        <v>161</v>
      </c>
      <c r="AU145" s="157" t="s">
        <v>83</v>
      </c>
      <c r="AY145" s="16" t="s">
        <v>159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6" t="s">
        <v>89</v>
      </c>
      <c r="BK145" s="158">
        <f t="shared" si="19"/>
        <v>0</v>
      </c>
      <c r="BL145" s="16" t="s">
        <v>165</v>
      </c>
      <c r="BM145" s="157" t="s">
        <v>358</v>
      </c>
    </row>
    <row r="146" spans="2:65" s="1" customFormat="1" ht="16.5" customHeight="1" x14ac:dyDescent="0.2">
      <c r="B146" s="144"/>
      <c r="C146" s="145" t="s">
        <v>76</v>
      </c>
      <c r="D146" s="145" t="s">
        <v>161</v>
      </c>
      <c r="E146" s="146" t="s">
        <v>936</v>
      </c>
      <c r="F146" s="147" t="s">
        <v>937</v>
      </c>
      <c r="G146" s="148" t="s">
        <v>368</v>
      </c>
      <c r="H146" s="149">
        <v>80</v>
      </c>
      <c r="I146" s="150"/>
      <c r="J146" s="151">
        <f t="shared" si="10"/>
        <v>0</v>
      </c>
      <c r="K146" s="152"/>
      <c r="L146" s="31"/>
      <c r="M146" s="153" t="s">
        <v>1</v>
      </c>
      <c r="N146" s="154" t="s">
        <v>42</v>
      </c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165</v>
      </c>
      <c r="AT146" s="157" t="s">
        <v>161</v>
      </c>
      <c r="AU146" s="157" t="s">
        <v>83</v>
      </c>
      <c r="AY146" s="16" t="s">
        <v>159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6" t="s">
        <v>89</v>
      </c>
      <c r="BK146" s="158">
        <f t="shared" si="19"/>
        <v>0</v>
      </c>
      <c r="BL146" s="16" t="s">
        <v>165</v>
      </c>
      <c r="BM146" s="157" t="s">
        <v>370</v>
      </c>
    </row>
    <row r="147" spans="2:65" s="1" customFormat="1" ht="16.5" customHeight="1" x14ac:dyDescent="0.2">
      <c r="B147" s="144"/>
      <c r="C147" s="145" t="s">
        <v>76</v>
      </c>
      <c r="D147" s="145" t="s">
        <v>161</v>
      </c>
      <c r="E147" s="146" t="s">
        <v>938</v>
      </c>
      <c r="F147" s="147" t="s">
        <v>939</v>
      </c>
      <c r="G147" s="148" t="s">
        <v>368</v>
      </c>
      <c r="H147" s="149">
        <v>200</v>
      </c>
      <c r="I147" s="150"/>
      <c r="J147" s="151">
        <f t="shared" si="10"/>
        <v>0</v>
      </c>
      <c r="K147" s="152"/>
      <c r="L147" s="31"/>
      <c r="M147" s="153" t="s">
        <v>1</v>
      </c>
      <c r="N147" s="154" t="s">
        <v>42</v>
      </c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165</v>
      </c>
      <c r="AT147" s="157" t="s">
        <v>161</v>
      </c>
      <c r="AU147" s="157" t="s">
        <v>83</v>
      </c>
      <c r="AY147" s="16" t="s">
        <v>159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6" t="s">
        <v>89</v>
      </c>
      <c r="BK147" s="158">
        <f t="shared" si="19"/>
        <v>0</v>
      </c>
      <c r="BL147" s="16" t="s">
        <v>165</v>
      </c>
      <c r="BM147" s="157" t="s">
        <v>380</v>
      </c>
    </row>
    <row r="148" spans="2:65" s="1" customFormat="1" ht="16.5" customHeight="1" x14ac:dyDescent="0.2">
      <c r="B148" s="144"/>
      <c r="C148" s="145" t="s">
        <v>76</v>
      </c>
      <c r="D148" s="145" t="s">
        <v>161</v>
      </c>
      <c r="E148" s="146" t="s">
        <v>940</v>
      </c>
      <c r="F148" s="147" t="s">
        <v>941</v>
      </c>
      <c r="G148" s="148" t="s">
        <v>368</v>
      </c>
      <c r="H148" s="149">
        <v>1</v>
      </c>
      <c r="I148" s="150"/>
      <c r="J148" s="151">
        <f t="shared" si="10"/>
        <v>0</v>
      </c>
      <c r="K148" s="152"/>
      <c r="L148" s="31"/>
      <c r="M148" s="153" t="s">
        <v>1</v>
      </c>
      <c r="N148" s="154" t="s">
        <v>42</v>
      </c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165</v>
      </c>
      <c r="AT148" s="157" t="s">
        <v>161</v>
      </c>
      <c r="AU148" s="157" t="s">
        <v>83</v>
      </c>
      <c r="AY148" s="16" t="s">
        <v>159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6" t="s">
        <v>89</v>
      </c>
      <c r="BK148" s="158">
        <f t="shared" si="19"/>
        <v>0</v>
      </c>
      <c r="BL148" s="16" t="s">
        <v>165</v>
      </c>
      <c r="BM148" s="157" t="s">
        <v>391</v>
      </c>
    </row>
    <row r="149" spans="2:65" s="11" customFormat="1" ht="26" customHeight="1" x14ac:dyDescent="0.35">
      <c r="B149" s="133"/>
      <c r="D149" s="134" t="s">
        <v>75</v>
      </c>
      <c r="E149" s="135" t="s">
        <v>942</v>
      </c>
      <c r="F149" s="135" t="s">
        <v>943</v>
      </c>
      <c r="I149" s="136"/>
      <c r="J149" s="123">
        <f>BK149</f>
        <v>0</v>
      </c>
      <c r="L149" s="133"/>
      <c r="M149" s="137"/>
      <c r="P149" s="138">
        <f>P150</f>
        <v>0</v>
      </c>
      <c r="R149" s="138">
        <f>R150</f>
        <v>0</v>
      </c>
      <c r="T149" s="139">
        <f>T150</f>
        <v>0</v>
      </c>
      <c r="AR149" s="134" t="s">
        <v>83</v>
      </c>
      <c r="AT149" s="140" t="s">
        <v>75</v>
      </c>
      <c r="AU149" s="140" t="s">
        <v>76</v>
      </c>
      <c r="AY149" s="134" t="s">
        <v>159</v>
      </c>
      <c r="BK149" s="141">
        <f>BK150</f>
        <v>0</v>
      </c>
    </row>
    <row r="150" spans="2:65" s="1" customFormat="1" ht="16.5" customHeight="1" x14ac:dyDescent="0.2">
      <c r="B150" s="144"/>
      <c r="C150" s="145" t="s">
        <v>76</v>
      </c>
      <c r="D150" s="145" t="s">
        <v>161</v>
      </c>
      <c r="E150" s="146" t="s">
        <v>944</v>
      </c>
      <c r="F150" s="147" t="s">
        <v>945</v>
      </c>
      <c r="G150" s="148" t="s">
        <v>368</v>
      </c>
      <c r="H150" s="149">
        <v>1</v>
      </c>
      <c r="I150" s="150"/>
      <c r="J150" s="151">
        <f>ROUND(I150*H150,2)</f>
        <v>0</v>
      </c>
      <c r="K150" s="152"/>
      <c r="L150" s="31"/>
      <c r="M150" s="153" t="s">
        <v>1</v>
      </c>
      <c r="N150" s="154" t="s">
        <v>42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165</v>
      </c>
      <c r="AT150" s="157" t="s">
        <v>161</v>
      </c>
      <c r="AU150" s="157" t="s">
        <v>83</v>
      </c>
      <c r="AY150" s="16" t="s">
        <v>159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6" t="s">
        <v>89</v>
      </c>
      <c r="BK150" s="158">
        <f>ROUND(I150*H150,2)</f>
        <v>0</v>
      </c>
      <c r="BL150" s="16" t="s">
        <v>165</v>
      </c>
      <c r="BM150" s="157" t="s">
        <v>400</v>
      </c>
    </row>
    <row r="151" spans="2:65" s="11" customFormat="1" ht="26" customHeight="1" x14ac:dyDescent="0.35">
      <c r="B151" s="133"/>
      <c r="D151" s="134" t="s">
        <v>75</v>
      </c>
      <c r="E151" s="135" t="s">
        <v>946</v>
      </c>
      <c r="F151" s="135" t="s">
        <v>160</v>
      </c>
      <c r="I151" s="136"/>
      <c r="J151" s="123">
        <f>BK151</f>
        <v>0</v>
      </c>
      <c r="L151" s="133"/>
      <c r="M151" s="137"/>
      <c r="P151" s="138">
        <f>P152</f>
        <v>0</v>
      </c>
      <c r="R151" s="138">
        <f>R152</f>
        <v>0</v>
      </c>
      <c r="T151" s="139">
        <f>T152</f>
        <v>0</v>
      </c>
      <c r="AR151" s="134" t="s">
        <v>83</v>
      </c>
      <c r="AT151" s="140" t="s">
        <v>75</v>
      </c>
      <c r="AU151" s="140" t="s">
        <v>76</v>
      </c>
      <c r="AY151" s="134" t="s">
        <v>159</v>
      </c>
      <c r="BK151" s="141">
        <f>BK152</f>
        <v>0</v>
      </c>
    </row>
    <row r="152" spans="2:65" s="1" customFormat="1" ht="16.5" customHeight="1" x14ac:dyDescent="0.2">
      <c r="B152" s="144"/>
      <c r="C152" s="145" t="s">
        <v>76</v>
      </c>
      <c r="D152" s="145" t="s">
        <v>161</v>
      </c>
      <c r="E152" s="146" t="s">
        <v>947</v>
      </c>
      <c r="F152" s="147" t="s">
        <v>160</v>
      </c>
      <c r="G152" s="148" t="s">
        <v>368</v>
      </c>
      <c r="H152" s="149">
        <v>1</v>
      </c>
      <c r="I152" s="150"/>
      <c r="J152" s="151">
        <f>ROUND(I152*H152,2)</f>
        <v>0</v>
      </c>
      <c r="K152" s="152"/>
      <c r="L152" s="31"/>
      <c r="M152" s="153" t="s">
        <v>1</v>
      </c>
      <c r="N152" s="154" t="s">
        <v>42</v>
      </c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AR152" s="157" t="s">
        <v>165</v>
      </c>
      <c r="AT152" s="157" t="s">
        <v>161</v>
      </c>
      <c r="AU152" s="157" t="s">
        <v>83</v>
      </c>
      <c r="AY152" s="16" t="s">
        <v>159</v>
      </c>
      <c r="BE152" s="158">
        <f>IF(N152="základná",J152,0)</f>
        <v>0</v>
      </c>
      <c r="BF152" s="158">
        <f>IF(N152="znížená",J152,0)</f>
        <v>0</v>
      </c>
      <c r="BG152" s="158">
        <f>IF(N152="zákl. prenesená",J152,0)</f>
        <v>0</v>
      </c>
      <c r="BH152" s="158">
        <f>IF(N152="zníž. prenesená",J152,0)</f>
        <v>0</v>
      </c>
      <c r="BI152" s="158">
        <f>IF(N152="nulová",J152,0)</f>
        <v>0</v>
      </c>
      <c r="BJ152" s="16" t="s">
        <v>89</v>
      </c>
      <c r="BK152" s="158">
        <f>ROUND(I152*H152,2)</f>
        <v>0</v>
      </c>
      <c r="BL152" s="16" t="s">
        <v>165</v>
      </c>
      <c r="BM152" s="157" t="s">
        <v>409</v>
      </c>
    </row>
    <row r="153" spans="2:65" s="1" customFormat="1" ht="50" customHeight="1" x14ac:dyDescent="0.35">
      <c r="B153" s="31"/>
      <c r="E153" s="135" t="s">
        <v>726</v>
      </c>
      <c r="F153" s="135" t="s">
        <v>727</v>
      </c>
      <c r="J153" s="123">
        <f t="shared" ref="J153:J163" si="20">BK153</f>
        <v>0</v>
      </c>
      <c r="L153" s="31"/>
      <c r="M153" s="191"/>
      <c r="T153" s="58"/>
      <c r="AT153" s="16" t="s">
        <v>75</v>
      </c>
      <c r="AU153" s="16" t="s">
        <v>76</v>
      </c>
      <c r="AY153" s="16" t="s">
        <v>728</v>
      </c>
      <c r="BK153" s="158">
        <f>SUM(BK154:BK163)</f>
        <v>0</v>
      </c>
    </row>
    <row r="154" spans="2:65" s="1" customFormat="1" ht="16.25" customHeight="1" x14ac:dyDescent="0.2">
      <c r="B154" s="31"/>
      <c r="C154" s="192" t="s">
        <v>1</v>
      </c>
      <c r="D154" s="192" t="s">
        <v>161</v>
      </c>
      <c r="E154" s="193" t="s">
        <v>1</v>
      </c>
      <c r="F154" s="194" t="s">
        <v>1</v>
      </c>
      <c r="G154" s="195" t="s">
        <v>1</v>
      </c>
      <c r="H154" s="196"/>
      <c r="I154" s="197"/>
      <c r="J154" s="198">
        <f t="shared" si="20"/>
        <v>0</v>
      </c>
      <c r="K154" s="199"/>
      <c r="L154" s="31"/>
      <c r="M154" s="200" t="s">
        <v>1</v>
      </c>
      <c r="N154" s="201" t="s">
        <v>42</v>
      </c>
      <c r="T154" s="58"/>
      <c r="AT154" s="16" t="s">
        <v>728</v>
      </c>
      <c r="AU154" s="16" t="s">
        <v>83</v>
      </c>
      <c r="AY154" s="16" t="s">
        <v>728</v>
      </c>
      <c r="BE154" s="158">
        <f t="shared" ref="BE154:BE163" si="21">IF(N154="základná",J154,0)</f>
        <v>0</v>
      </c>
      <c r="BF154" s="158">
        <f t="shared" ref="BF154:BF163" si="22">IF(N154="znížená",J154,0)</f>
        <v>0</v>
      </c>
      <c r="BG154" s="158">
        <f t="shared" ref="BG154:BG163" si="23">IF(N154="zákl. prenesená",J154,0)</f>
        <v>0</v>
      </c>
      <c r="BH154" s="158">
        <f t="shared" ref="BH154:BH163" si="24">IF(N154="zníž. prenesená",J154,0)</f>
        <v>0</v>
      </c>
      <c r="BI154" s="158">
        <f t="shared" ref="BI154:BI163" si="25">IF(N154="nulová",J154,0)</f>
        <v>0</v>
      </c>
      <c r="BJ154" s="16" t="s">
        <v>89</v>
      </c>
      <c r="BK154" s="158">
        <f t="shared" ref="BK154:BK163" si="26">I154*H154</f>
        <v>0</v>
      </c>
    </row>
    <row r="155" spans="2:65" s="1" customFormat="1" ht="16.25" customHeight="1" x14ac:dyDescent="0.2">
      <c r="B155" s="31"/>
      <c r="C155" s="192" t="s">
        <v>1</v>
      </c>
      <c r="D155" s="192" t="s">
        <v>161</v>
      </c>
      <c r="E155" s="193" t="s">
        <v>1</v>
      </c>
      <c r="F155" s="194" t="s">
        <v>1</v>
      </c>
      <c r="G155" s="195" t="s">
        <v>1</v>
      </c>
      <c r="H155" s="196"/>
      <c r="I155" s="197"/>
      <c r="J155" s="198">
        <f t="shared" si="20"/>
        <v>0</v>
      </c>
      <c r="K155" s="199"/>
      <c r="L155" s="31"/>
      <c r="M155" s="200" t="s">
        <v>1</v>
      </c>
      <c r="N155" s="201" t="s">
        <v>42</v>
      </c>
      <c r="T155" s="58"/>
      <c r="AT155" s="16" t="s">
        <v>728</v>
      </c>
      <c r="AU155" s="16" t="s">
        <v>83</v>
      </c>
      <c r="AY155" s="16" t="s">
        <v>728</v>
      </c>
      <c r="BE155" s="158">
        <f t="shared" si="21"/>
        <v>0</v>
      </c>
      <c r="BF155" s="158">
        <f t="shared" si="22"/>
        <v>0</v>
      </c>
      <c r="BG155" s="158">
        <f t="shared" si="23"/>
        <v>0</v>
      </c>
      <c r="BH155" s="158">
        <f t="shared" si="24"/>
        <v>0</v>
      </c>
      <c r="BI155" s="158">
        <f t="shared" si="25"/>
        <v>0</v>
      </c>
      <c r="BJ155" s="16" t="s">
        <v>89</v>
      </c>
      <c r="BK155" s="158">
        <f t="shared" si="26"/>
        <v>0</v>
      </c>
    </row>
    <row r="156" spans="2:65" s="1" customFormat="1" ht="16.25" customHeight="1" x14ac:dyDescent="0.2">
      <c r="B156" s="31"/>
      <c r="C156" s="192" t="s">
        <v>1</v>
      </c>
      <c r="D156" s="192" t="s">
        <v>161</v>
      </c>
      <c r="E156" s="193" t="s">
        <v>1</v>
      </c>
      <c r="F156" s="194" t="s">
        <v>1</v>
      </c>
      <c r="G156" s="195" t="s">
        <v>1</v>
      </c>
      <c r="H156" s="196"/>
      <c r="I156" s="197"/>
      <c r="J156" s="198">
        <f t="shared" si="20"/>
        <v>0</v>
      </c>
      <c r="K156" s="199"/>
      <c r="L156" s="31"/>
      <c r="M156" s="200" t="s">
        <v>1</v>
      </c>
      <c r="N156" s="201" t="s">
        <v>42</v>
      </c>
      <c r="T156" s="58"/>
      <c r="AT156" s="16" t="s">
        <v>728</v>
      </c>
      <c r="AU156" s="16" t="s">
        <v>83</v>
      </c>
      <c r="AY156" s="16" t="s">
        <v>728</v>
      </c>
      <c r="BE156" s="158">
        <f t="shared" si="21"/>
        <v>0</v>
      </c>
      <c r="BF156" s="158">
        <f t="shared" si="22"/>
        <v>0</v>
      </c>
      <c r="BG156" s="158">
        <f t="shared" si="23"/>
        <v>0</v>
      </c>
      <c r="BH156" s="158">
        <f t="shared" si="24"/>
        <v>0</v>
      </c>
      <c r="BI156" s="158">
        <f t="shared" si="25"/>
        <v>0</v>
      </c>
      <c r="BJ156" s="16" t="s">
        <v>89</v>
      </c>
      <c r="BK156" s="158">
        <f t="shared" si="26"/>
        <v>0</v>
      </c>
    </row>
    <row r="157" spans="2:65" s="1" customFormat="1" ht="16.25" customHeight="1" x14ac:dyDescent="0.2">
      <c r="B157" s="31"/>
      <c r="C157" s="192" t="s">
        <v>1</v>
      </c>
      <c r="D157" s="192" t="s">
        <v>161</v>
      </c>
      <c r="E157" s="193" t="s">
        <v>1</v>
      </c>
      <c r="F157" s="194" t="s">
        <v>1</v>
      </c>
      <c r="G157" s="195" t="s">
        <v>1</v>
      </c>
      <c r="H157" s="196"/>
      <c r="I157" s="197"/>
      <c r="J157" s="198">
        <f t="shared" si="20"/>
        <v>0</v>
      </c>
      <c r="K157" s="199"/>
      <c r="L157" s="31"/>
      <c r="M157" s="200" t="s">
        <v>1</v>
      </c>
      <c r="N157" s="201" t="s">
        <v>42</v>
      </c>
      <c r="T157" s="58"/>
      <c r="AT157" s="16" t="s">
        <v>728</v>
      </c>
      <c r="AU157" s="16" t="s">
        <v>83</v>
      </c>
      <c r="AY157" s="16" t="s">
        <v>728</v>
      </c>
      <c r="BE157" s="158">
        <f t="shared" si="21"/>
        <v>0</v>
      </c>
      <c r="BF157" s="158">
        <f t="shared" si="22"/>
        <v>0</v>
      </c>
      <c r="BG157" s="158">
        <f t="shared" si="23"/>
        <v>0</v>
      </c>
      <c r="BH157" s="158">
        <f t="shared" si="24"/>
        <v>0</v>
      </c>
      <c r="BI157" s="158">
        <f t="shared" si="25"/>
        <v>0</v>
      </c>
      <c r="BJ157" s="16" t="s">
        <v>89</v>
      </c>
      <c r="BK157" s="158">
        <f t="shared" si="26"/>
        <v>0</v>
      </c>
    </row>
    <row r="158" spans="2:65" s="1" customFormat="1" ht="16.25" customHeight="1" x14ac:dyDescent="0.2">
      <c r="B158" s="31"/>
      <c r="C158" s="192" t="s">
        <v>1</v>
      </c>
      <c r="D158" s="192" t="s">
        <v>161</v>
      </c>
      <c r="E158" s="193" t="s">
        <v>1</v>
      </c>
      <c r="F158" s="194" t="s">
        <v>1</v>
      </c>
      <c r="G158" s="195" t="s">
        <v>1</v>
      </c>
      <c r="H158" s="196"/>
      <c r="I158" s="197"/>
      <c r="J158" s="198">
        <f t="shared" si="20"/>
        <v>0</v>
      </c>
      <c r="K158" s="199"/>
      <c r="L158" s="31"/>
      <c r="M158" s="200" t="s">
        <v>1</v>
      </c>
      <c r="N158" s="201" t="s">
        <v>42</v>
      </c>
      <c r="T158" s="58"/>
      <c r="AT158" s="16" t="s">
        <v>728</v>
      </c>
      <c r="AU158" s="16" t="s">
        <v>83</v>
      </c>
      <c r="AY158" s="16" t="s">
        <v>728</v>
      </c>
      <c r="BE158" s="158">
        <f t="shared" si="21"/>
        <v>0</v>
      </c>
      <c r="BF158" s="158">
        <f t="shared" si="22"/>
        <v>0</v>
      </c>
      <c r="BG158" s="158">
        <f t="shared" si="23"/>
        <v>0</v>
      </c>
      <c r="BH158" s="158">
        <f t="shared" si="24"/>
        <v>0</v>
      </c>
      <c r="BI158" s="158">
        <f t="shared" si="25"/>
        <v>0</v>
      </c>
      <c r="BJ158" s="16" t="s">
        <v>89</v>
      </c>
      <c r="BK158" s="158">
        <f t="shared" si="26"/>
        <v>0</v>
      </c>
    </row>
    <row r="159" spans="2:65" s="1" customFormat="1" ht="16.25" customHeight="1" x14ac:dyDescent="0.2">
      <c r="B159" s="31"/>
      <c r="C159" s="192" t="s">
        <v>1</v>
      </c>
      <c r="D159" s="192" t="s">
        <v>161</v>
      </c>
      <c r="E159" s="193" t="s">
        <v>1</v>
      </c>
      <c r="F159" s="194" t="s">
        <v>1</v>
      </c>
      <c r="G159" s="195" t="s">
        <v>1</v>
      </c>
      <c r="H159" s="196"/>
      <c r="I159" s="197"/>
      <c r="J159" s="198">
        <f t="shared" si="20"/>
        <v>0</v>
      </c>
      <c r="K159" s="199"/>
      <c r="L159" s="31"/>
      <c r="M159" s="200" t="s">
        <v>1</v>
      </c>
      <c r="N159" s="201" t="s">
        <v>42</v>
      </c>
      <c r="T159" s="58"/>
      <c r="AT159" s="16" t="s">
        <v>728</v>
      </c>
      <c r="AU159" s="16" t="s">
        <v>83</v>
      </c>
      <c r="AY159" s="16" t="s">
        <v>728</v>
      </c>
      <c r="BE159" s="158">
        <f t="shared" si="21"/>
        <v>0</v>
      </c>
      <c r="BF159" s="158">
        <f t="shared" si="22"/>
        <v>0</v>
      </c>
      <c r="BG159" s="158">
        <f t="shared" si="23"/>
        <v>0</v>
      </c>
      <c r="BH159" s="158">
        <f t="shared" si="24"/>
        <v>0</v>
      </c>
      <c r="BI159" s="158">
        <f t="shared" si="25"/>
        <v>0</v>
      </c>
      <c r="BJ159" s="16" t="s">
        <v>89</v>
      </c>
      <c r="BK159" s="158">
        <f t="shared" si="26"/>
        <v>0</v>
      </c>
    </row>
    <row r="160" spans="2:65" s="1" customFormat="1" ht="16.25" customHeight="1" x14ac:dyDescent="0.2">
      <c r="B160" s="31"/>
      <c r="C160" s="192" t="s">
        <v>1</v>
      </c>
      <c r="D160" s="192" t="s">
        <v>161</v>
      </c>
      <c r="E160" s="193" t="s">
        <v>1</v>
      </c>
      <c r="F160" s="194" t="s">
        <v>1</v>
      </c>
      <c r="G160" s="195" t="s">
        <v>1</v>
      </c>
      <c r="H160" s="196"/>
      <c r="I160" s="197"/>
      <c r="J160" s="198">
        <f t="shared" si="20"/>
        <v>0</v>
      </c>
      <c r="K160" s="199"/>
      <c r="L160" s="31"/>
      <c r="M160" s="200" t="s">
        <v>1</v>
      </c>
      <c r="N160" s="201" t="s">
        <v>42</v>
      </c>
      <c r="T160" s="58"/>
      <c r="AT160" s="16" t="s">
        <v>728</v>
      </c>
      <c r="AU160" s="16" t="s">
        <v>83</v>
      </c>
      <c r="AY160" s="16" t="s">
        <v>728</v>
      </c>
      <c r="BE160" s="158">
        <f t="shared" si="21"/>
        <v>0</v>
      </c>
      <c r="BF160" s="158">
        <f t="shared" si="22"/>
        <v>0</v>
      </c>
      <c r="BG160" s="158">
        <f t="shared" si="23"/>
        <v>0</v>
      </c>
      <c r="BH160" s="158">
        <f t="shared" si="24"/>
        <v>0</v>
      </c>
      <c r="BI160" s="158">
        <f t="shared" si="25"/>
        <v>0</v>
      </c>
      <c r="BJ160" s="16" t="s">
        <v>89</v>
      </c>
      <c r="BK160" s="158">
        <f t="shared" si="26"/>
        <v>0</v>
      </c>
    </row>
    <row r="161" spans="2:63" s="1" customFormat="1" ht="16.25" customHeight="1" x14ac:dyDescent="0.2">
      <c r="B161" s="31"/>
      <c r="C161" s="192" t="s">
        <v>1</v>
      </c>
      <c r="D161" s="192" t="s">
        <v>161</v>
      </c>
      <c r="E161" s="193" t="s">
        <v>1</v>
      </c>
      <c r="F161" s="194" t="s">
        <v>1</v>
      </c>
      <c r="G161" s="195" t="s">
        <v>1</v>
      </c>
      <c r="H161" s="196"/>
      <c r="I161" s="197"/>
      <c r="J161" s="198">
        <f t="shared" si="20"/>
        <v>0</v>
      </c>
      <c r="K161" s="199"/>
      <c r="L161" s="31"/>
      <c r="M161" s="200" t="s">
        <v>1</v>
      </c>
      <c r="N161" s="201" t="s">
        <v>42</v>
      </c>
      <c r="T161" s="58"/>
      <c r="AT161" s="16" t="s">
        <v>728</v>
      </c>
      <c r="AU161" s="16" t="s">
        <v>83</v>
      </c>
      <c r="AY161" s="16" t="s">
        <v>728</v>
      </c>
      <c r="BE161" s="158">
        <f t="shared" si="21"/>
        <v>0</v>
      </c>
      <c r="BF161" s="158">
        <f t="shared" si="22"/>
        <v>0</v>
      </c>
      <c r="BG161" s="158">
        <f t="shared" si="23"/>
        <v>0</v>
      </c>
      <c r="BH161" s="158">
        <f t="shared" si="24"/>
        <v>0</v>
      </c>
      <c r="BI161" s="158">
        <f t="shared" si="25"/>
        <v>0</v>
      </c>
      <c r="BJ161" s="16" t="s">
        <v>89</v>
      </c>
      <c r="BK161" s="158">
        <f t="shared" si="26"/>
        <v>0</v>
      </c>
    </row>
    <row r="162" spans="2:63" s="1" customFormat="1" ht="16.25" customHeight="1" x14ac:dyDescent="0.2">
      <c r="B162" s="31"/>
      <c r="C162" s="192" t="s">
        <v>1</v>
      </c>
      <c r="D162" s="192" t="s">
        <v>161</v>
      </c>
      <c r="E162" s="193" t="s">
        <v>1</v>
      </c>
      <c r="F162" s="194" t="s">
        <v>1</v>
      </c>
      <c r="G162" s="195" t="s">
        <v>1</v>
      </c>
      <c r="H162" s="196"/>
      <c r="I162" s="197"/>
      <c r="J162" s="198">
        <f t="shared" si="20"/>
        <v>0</v>
      </c>
      <c r="K162" s="199"/>
      <c r="L162" s="31"/>
      <c r="M162" s="200" t="s">
        <v>1</v>
      </c>
      <c r="N162" s="201" t="s">
        <v>42</v>
      </c>
      <c r="T162" s="58"/>
      <c r="AT162" s="16" t="s">
        <v>728</v>
      </c>
      <c r="AU162" s="16" t="s">
        <v>83</v>
      </c>
      <c r="AY162" s="16" t="s">
        <v>728</v>
      </c>
      <c r="BE162" s="158">
        <f t="shared" si="21"/>
        <v>0</v>
      </c>
      <c r="BF162" s="158">
        <f t="shared" si="22"/>
        <v>0</v>
      </c>
      <c r="BG162" s="158">
        <f t="shared" si="23"/>
        <v>0</v>
      </c>
      <c r="BH162" s="158">
        <f t="shared" si="24"/>
        <v>0</v>
      </c>
      <c r="BI162" s="158">
        <f t="shared" si="25"/>
        <v>0</v>
      </c>
      <c r="BJ162" s="16" t="s">
        <v>89</v>
      </c>
      <c r="BK162" s="158">
        <f t="shared" si="26"/>
        <v>0</v>
      </c>
    </row>
    <row r="163" spans="2:63" s="1" customFormat="1" ht="16.25" customHeight="1" x14ac:dyDescent="0.2">
      <c r="B163" s="31"/>
      <c r="C163" s="192" t="s">
        <v>1</v>
      </c>
      <c r="D163" s="192" t="s">
        <v>161</v>
      </c>
      <c r="E163" s="193" t="s">
        <v>1</v>
      </c>
      <c r="F163" s="194" t="s">
        <v>1</v>
      </c>
      <c r="G163" s="195" t="s">
        <v>1</v>
      </c>
      <c r="H163" s="196"/>
      <c r="I163" s="197"/>
      <c r="J163" s="198">
        <f t="shared" si="20"/>
        <v>0</v>
      </c>
      <c r="K163" s="199"/>
      <c r="L163" s="31"/>
      <c r="M163" s="200" t="s">
        <v>1</v>
      </c>
      <c r="N163" s="201" t="s">
        <v>42</v>
      </c>
      <c r="O163" s="202"/>
      <c r="P163" s="202"/>
      <c r="Q163" s="202"/>
      <c r="R163" s="202"/>
      <c r="S163" s="202"/>
      <c r="T163" s="203"/>
      <c r="AT163" s="16" t="s">
        <v>728</v>
      </c>
      <c r="AU163" s="16" t="s">
        <v>83</v>
      </c>
      <c r="AY163" s="16" t="s">
        <v>728</v>
      </c>
      <c r="BE163" s="158">
        <f t="shared" si="21"/>
        <v>0</v>
      </c>
      <c r="BF163" s="158">
        <f t="shared" si="22"/>
        <v>0</v>
      </c>
      <c r="BG163" s="158">
        <f t="shared" si="23"/>
        <v>0</v>
      </c>
      <c r="BH163" s="158">
        <f t="shared" si="24"/>
        <v>0</v>
      </c>
      <c r="BI163" s="158">
        <f t="shared" si="25"/>
        <v>0</v>
      </c>
      <c r="BJ163" s="16" t="s">
        <v>89</v>
      </c>
      <c r="BK163" s="158">
        <f t="shared" si="26"/>
        <v>0</v>
      </c>
    </row>
    <row r="164" spans="2:63" s="1" customFormat="1" ht="7" customHeight="1" x14ac:dyDescent="0.2">
      <c r="B164" s="46"/>
      <c r="C164" s="47"/>
      <c r="D164" s="47"/>
      <c r="E164" s="47"/>
      <c r="F164" s="47"/>
      <c r="G164" s="47"/>
      <c r="H164" s="47"/>
      <c r="I164" s="47"/>
      <c r="J164" s="47"/>
      <c r="K164" s="47"/>
      <c r="L164" s="31"/>
    </row>
  </sheetData>
  <autoFilter ref="C125:K163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4:D164" xr:uid="{00000000-0002-0000-0300-000000000000}">
      <formula1>"K, M"</formula1>
    </dataValidation>
    <dataValidation type="list" allowBlank="1" showInputMessage="1" showErrorMessage="1" error="Povolené sú hodnoty základná, znížená, nulová." sqref="N154:N164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7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99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120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948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25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tr">
        <f>IF('Rekapitulácia stavby'!AN16="","",'Rekapitulácia stavby'!AN16)</f>
        <v/>
      </c>
      <c r="L22" s="31"/>
    </row>
    <row r="23" spans="2:12" s="1" customFormat="1" ht="18" hidden="1" customHeight="1" x14ac:dyDescent="0.2">
      <c r="B23" s="31"/>
      <c r="E23" s="24" t="str">
        <f>IF('Rekapitulácia stavby'!E17="","",'Rekapitulácia stavby'!E17)</f>
        <v>CUBEDESIGN s.r.o.</v>
      </c>
      <c r="I23" s="26" t="s">
        <v>26</v>
      </c>
      <c r="J23" s="24" t="str">
        <f>IF('Rekapitulácia stavby'!AN17="","",'Rekapitulácia stavby'!AN17)</f>
        <v/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hidden="1" customHeight="1" x14ac:dyDescent="0.2">
      <c r="B26" s="31"/>
      <c r="E26" s="24" t="str">
        <f>IF('Rekapitulácia stavby'!E20="","",'Rekapitulácia stavby'!E20)</f>
        <v>Ing. Peter Mateáš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ROUND(J133,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ROUND((ROUND((SUM(BE133:BE255)),  2) + SUM(BE257:BE266)), 2)</f>
        <v>0</v>
      </c>
      <c r="G35" s="100"/>
      <c r="H35" s="100"/>
      <c r="I35" s="101">
        <v>0.2</v>
      </c>
      <c r="J35" s="99">
        <f>ROUND((ROUND(((SUM(BE133:BE255))*I35),  2) + (SUM(BE257:BE266)*I35)),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ROUND((ROUND((SUM(BF133:BF255)),  2) + SUM(BF257:BF266)), 2)</f>
        <v>0</v>
      </c>
      <c r="G36" s="100"/>
      <c r="H36" s="100"/>
      <c r="I36" s="101">
        <v>0.2</v>
      </c>
      <c r="J36" s="99">
        <f>ROUND((ROUND(((SUM(BF133:BF255))*I36),  2) + (SUM(BF257:BF266)*I36)),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ROUND((ROUND((SUM(BG133:BG255)),  2) + SUM(BG257:BG266)),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ROUND((ROUND((SUM(BH133:BH255)),  2) + SUM(BH257:BH266)),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ROUND((ROUND((SUM(BI133:BI255)),  2) + SUM(BI257:BI266)),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120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Z - Závlahové systémy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 xml:space="preserve"> 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J133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949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8" customFormat="1" ht="25" customHeight="1" x14ac:dyDescent="0.2">
      <c r="B100" s="114"/>
      <c r="D100" s="115" t="s">
        <v>950</v>
      </c>
      <c r="E100" s="116"/>
      <c r="F100" s="116"/>
      <c r="G100" s="116"/>
      <c r="H100" s="116"/>
      <c r="I100" s="116"/>
      <c r="J100" s="117">
        <f>J151</f>
        <v>0</v>
      </c>
      <c r="L100" s="114"/>
    </row>
    <row r="101" spans="2:47" s="8" customFormat="1" ht="25" customHeight="1" x14ac:dyDescent="0.2">
      <c r="B101" s="114"/>
      <c r="D101" s="115" t="s">
        <v>951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2:47" s="8" customFormat="1" ht="25" customHeight="1" x14ac:dyDescent="0.2">
      <c r="B102" s="114"/>
      <c r="D102" s="115" t="s">
        <v>952</v>
      </c>
      <c r="E102" s="116"/>
      <c r="F102" s="116"/>
      <c r="G102" s="116"/>
      <c r="H102" s="116"/>
      <c r="I102" s="116"/>
      <c r="J102" s="117">
        <f>J170</f>
        <v>0</v>
      </c>
      <c r="L102" s="114"/>
    </row>
    <row r="103" spans="2:47" s="8" customFormat="1" ht="25" customHeight="1" x14ac:dyDescent="0.2">
      <c r="B103" s="114"/>
      <c r="D103" s="115" t="s">
        <v>953</v>
      </c>
      <c r="E103" s="116"/>
      <c r="F103" s="116"/>
      <c r="G103" s="116"/>
      <c r="H103" s="116"/>
      <c r="I103" s="116"/>
      <c r="J103" s="117">
        <f>J176</f>
        <v>0</v>
      </c>
      <c r="L103" s="114"/>
    </row>
    <row r="104" spans="2:47" s="8" customFormat="1" ht="25" customHeight="1" x14ac:dyDescent="0.2">
      <c r="B104" s="114"/>
      <c r="D104" s="115" t="s">
        <v>954</v>
      </c>
      <c r="E104" s="116"/>
      <c r="F104" s="116"/>
      <c r="G104" s="116"/>
      <c r="H104" s="116"/>
      <c r="I104" s="116"/>
      <c r="J104" s="117">
        <f>J192</f>
        <v>0</v>
      </c>
      <c r="L104" s="114"/>
    </row>
    <row r="105" spans="2:47" s="8" customFormat="1" ht="25" customHeight="1" x14ac:dyDescent="0.2">
      <c r="B105" s="114"/>
      <c r="D105" s="115" t="s">
        <v>955</v>
      </c>
      <c r="E105" s="116"/>
      <c r="F105" s="116"/>
      <c r="G105" s="116"/>
      <c r="H105" s="116"/>
      <c r="I105" s="116"/>
      <c r="J105" s="117">
        <f>J200</f>
        <v>0</v>
      </c>
      <c r="L105" s="114"/>
    </row>
    <row r="106" spans="2:47" s="8" customFormat="1" ht="25" customHeight="1" x14ac:dyDescent="0.2">
      <c r="B106" s="114"/>
      <c r="D106" s="115" t="s">
        <v>956</v>
      </c>
      <c r="E106" s="116"/>
      <c r="F106" s="116"/>
      <c r="G106" s="116"/>
      <c r="H106" s="116"/>
      <c r="I106" s="116"/>
      <c r="J106" s="117">
        <f>J204</f>
        <v>0</v>
      </c>
      <c r="L106" s="114"/>
    </row>
    <row r="107" spans="2:47" s="8" customFormat="1" ht="25" customHeight="1" x14ac:dyDescent="0.2">
      <c r="B107" s="114"/>
      <c r="D107" s="115" t="s">
        <v>957</v>
      </c>
      <c r="E107" s="116"/>
      <c r="F107" s="116"/>
      <c r="G107" s="116"/>
      <c r="H107" s="116"/>
      <c r="I107" s="116"/>
      <c r="J107" s="117">
        <f>J209</f>
        <v>0</v>
      </c>
      <c r="L107" s="114"/>
    </row>
    <row r="108" spans="2:47" s="8" customFormat="1" ht="25" customHeight="1" x14ac:dyDescent="0.2">
      <c r="B108" s="114"/>
      <c r="D108" s="115" t="s">
        <v>958</v>
      </c>
      <c r="E108" s="116"/>
      <c r="F108" s="116"/>
      <c r="G108" s="116"/>
      <c r="H108" s="116"/>
      <c r="I108" s="116"/>
      <c r="J108" s="117">
        <f>J228</f>
        <v>0</v>
      </c>
      <c r="L108" s="114"/>
    </row>
    <row r="109" spans="2:47" s="8" customFormat="1" ht="25" customHeight="1" x14ac:dyDescent="0.2">
      <c r="B109" s="114"/>
      <c r="D109" s="115" t="s">
        <v>959</v>
      </c>
      <c r="E109" s="116"/>
      <c r="F109" s="116"/>
      <c r="G109" s="116"/>
      <c r="H109" s="116"/>
      <c r="I109" s="116"/>
      <c r="J109" s="117">
        <f>J238</f>
        <v>0</v>
      </c>
      <c r="L109" s="114"/>
    </row>
    <row r="110" spans="2:47" s="8" customFormat="1" ht="25" customHeight="1" x14ac:dyDescent="0.2">
      <c r="B110" s="114"/>
      <c r="D110" s="115" t="s">
        <v>960</v>
      </c>
      <c r="E110" s="116"/>
      <c r="F110" s="116"/>
      <c r="G110" s="116"/>
      <c r="H110" s="116"/>
      <c r="I110" s="116"/>
      <c r="J110" s="117">
        <f>J251</f>
        <v>0</v>
      </c>
      <c r="L110" s="114"/>
    </row>
    <row r="111" spans="2:47" s="8" customFormat="1" ht="21.75" customHeight="1" x14ac:dyDescent="0.35">
      <c r="B111" s="114"/>
      <c r="D111" s="122" t="s">
        <v>144</v>
      </c>
      <c r="J111" s="123">
        <f>J256</f>
        <v>0</v>
      </c>
      <c r="L111" s="114"/>
    </row>
    <row r="112" spans="2:47" s="1" customFormat="1" ht="21.75" customHeight="1" x14ac:dyDescent="0.2">
      <c r="B112" s="31"/>
      <c r="L112" s="31"/>
    </row>
    <row r="113" spans="2:12" s="1" customFormat="1" ht="7" customHeight="1" x14ac:dyDescent="0.2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7" customHeight="1" x14ac:dyDescent="0.2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5" customHeight="1" x14ac:dyDescent="0.2">
      <c r="B118" s="31"/>
      <c r="C118" s="20" t="s">
        <v>145</v>
      </c>
      <c r="L118" s="31"/>
    </row>
    <row r="119" spans="2:12" s="1" customFormat="1" ht="7" customHeight="1" x14ac:dyDescent="0.2">
      <c r="B119" s="31"/>
      <c r="L119" s="31"/>
    </row>
    <row r="120" spans="2:12" s="1" customFormat="1" ht="12" customHeight="1" x14ac:dyDescent="0.2">
      <c r="B120" s="31"/>
      <c r="C120" s="26" t="s">
        <v>15</v>
      </c>
      <c r="L120" s="31"/>
    </row>
    <row r="121" spans="2:12" s="1" customFormat="1" ht="16.5" customHeight="1" x14ac:dyDescent="0.2">
      <c r="B121" s="31"/>
      <c r="E121" s="259" t="str">
        <f>E7</f>
        <v>SO 03.01 Rekonštrukcia fontány</v>
      </c>
      <c r="F121" s="260"/>
      <c r="G121" s="260"/>
      <c r="H121" s="260"/>
      <c r="L121" s="31"/>
    </row>
    <row r="122" spans="2:12" ht="12" customHeight="1" x14ac:dyDescent="0.2">
      <c r="B122" s="19"/>
      <c r="C122" s="26" t="s">
        <v>119</v>
      </c>
      <c r="L122" s="19"/>
    </row>
    <row r="123" spans="2:12" s="1" customFormat="1" ht="16.5" customHeight="1" x14ac:dyDescent="0.2">
      <c r="B123" s="31"/>
      <c r="E123" s="259" t="s">
        <v>120</v>
      </c>
      <c r="F123" s="258"/>
      <c r="G123" s="258"/>
      <c r="H123" s="258"/>
      <c r="L123" s="31"/>
    </row>
    <row r="124" spans="2:12" s="1" customFormat="1" ht="12" customHeight="1" x14ac:dyDescent="0.2">
      <c r="B124" s="31"/>
      <c r="C124" s="26" t="s">
        <v>121</v>
      </c>
      <c r="L124" s="31"/>
    </row>
    <row r="125" spans="2:12" s="1" customFormat="1" ht="16.5" customHeight="1" x14ac:dyDescent="0.2">
      <c r="B125" s="31"/>
      <c r="E125" s="237" t="str">
        <f>E11</f>
        <v>Z - Závlahové systémy</v>
      </c>
      <c r="F125" s="258"/>
      <c r="G125" s="258"/>
      <c r="H125" s="258"/>
      <c r="L125" s="31"/>
    </row>
    <row r="126" spans="2:12" s="1" customFormat="1" ht="7" customHeight="1" x14ac:dyDescent="0.2">
      <c r="B126" s="31"/>
      <c r="L126" s="31"/>
    </row>
    <row r="127" spans="2:12" s="1" customFormat="1" ht="12" customHeight="1" x14ac:dyDescent="0.2">
      <c r="B127" s="31"/>
      <c r="C127" s="26" t="s">
        <v>19</v>
      </c>
      <c r="F127" s="24" t="str">
        <f>F14</f>
        <v xml:space="preserve"> </v>
      </c>
      <c r="I127" s="26" t="s">
        <v>21</v>
      </c>
      <c r="J127" s="54" t="str">
        <f>IF(J14="","",J14)</f>
        <v>6. 3. 2023</v>
      </c>
      <c r="L127" s="31"/>
    </row>
    <row r="128" spans="2:12" s="1" customFormat="1" ht="7" customHeight="1" x14ac:dyDescent="0.2">
      <c r="B128" s="31"/>
      <c r="L128" s="31"/>
    </row>
    <row r="129" spans="2:65" s="1" customFormat="1" ht="15.25" customHeight="1" x14ac:dyDescent="0.2">
      <c r="B129" s="31"/>
      <c r="C129" s="26" t="s">
        <v>23</v>
      </c>
      <c r="F129" s="24" t="str">
        <f>E17</f>
        <v xml:space="preserve"> </v>
      </c>
      <c r="I129" s="26" t="s">
        <v>29</v>
      </c>
      <c r="J129" s="29" t="str">
        <f>E23</f>
        <v>CUBEDESIGN s.r.o.</v>
      </c>
      <c r="L129" s="31"/>
    </row>
    <row r="130" spans="2:65" s="1" customFormat="1" ht="15.25" customHeight="1" x14ac:dyDescent="0.2">
      <c r="B130" s="31"/>
      <c r="C130" s="26" t="s">
        <v>27</v>
      </c>
      <c r="F130" s="24" t="str">
        <f>IF(E20="","",E20)</f>
        <v>Vyplň údaj</v>
      </c>
      <c r="I130" s="26" t="s">
        <v>32</v>
      </c>
      <c r="J130" s="29" t="str">
        <f>E26</f>
        <v>Ing. Peter Mateáš</v>
      </c>
      <c r="L130" s="31"/>
    </row>
    <row r="131" spans="2:65" s="1" customFormat="1" ht="10.25" customHeight="1" x14ac:dyDescent="0.2">
      <c r="B131" s="31"/>
      <c r="L131" s="31"/>
    </row>
    <row r="132" spans="2:65" s="10" customFormat="1" ht="29.25" customHeight="1" x14ac:dyDescent="0.2">
      <c r="B132" s="124"/>
      <c r="C132" s="125" t="s">
        <v>146</v>
      </c>
      <c r="D132" s="126" t="s">
        <v>61</v>
      </c>
      <c r="E132" s="126" t="s">
        <v>57</v>
      </c>
      <c r="F132" s="126" t="s">
        <v>58</v>
      </c>
      <c r="G132" s="126" t="s">
        <v>147</v>
      </c>
      <c r="H132" s="126" t="s">
        <v>148</v>
      </c>
      <c r="I132" s="126" t="s">
        <v>149</v>
      </c>
      <c r="J132" s="127" t="s">
        <v>125</v>
      </c>
      <c r="K132" s="128" t="s">
        <v>150</v>
      </c>
      <c r="L132" s="124"/>
      <c r="M132" s="61" t="s">
        <v>1</v>
      </c>
      <c r="N132" s="62" t="s">
        <v>40</v>
      </c>
      <c r="O132" s="62" t="s">
        <v>151</v>
      </c>
      <c r="P132" s="62" t="s">
        <v>152</v>
      </c>
      <c r="Q132" s="62" t="s">
        <v>153</v>
      </c>
      <c r="R132" s="62" t="s">
        <v>154</v>
      </c>
      <c r="S132" s="62" t="s">
        <v>155</v>
      </c>
      <c r="T132" s="63" t="s">
        <v>156</v>
      </c>
    </row>
    <row r="133" spans="2:65" s="1" customFormat="1" ht="22.75" customHeight="1" x14ac:dyDescent="0.35">
      <c r="B133" s="31"/>
      <c r="C133" s="66" t="s">
        <v>126</v>
      </c>
      <c r="J133" s="129">
        <f>BK133</f>
        <v>0</v>
      </c>
      <c r="L133" s="31"/>
      <c r="M133" s="64"/>
      <c r="N133" s="55"/>
      <c r="O133" s="55"/>
      <c r="P133" s="130">
        <f>P134+P151+P159+P170+P176+P192+P200+P204+P209+P228+P238+P251+P256</f>
        <v>0</v>
      </c>
      <c r="Q133" s="55"/>
      <c r="R133" s="130">
        <f>R134+R151+R159+R170+R176+R192+R200+R204+R209+R228+R238+R251+R256</f>
        <v>0</v>
      </c>
      <c r="S133" s="55"/>
      <c r="T133" s="131">
        <f>T134+T151+T159+T170+T176+T192+T200+T204+T209+T228+T238+T251+T256</f>
        <v>0</v>
      </c>
      <c r="AT133" s="16" t="s">
        <v>75</v>
      </c>
      <c r="AU133" s="16" t="s">
        <v>127</v>
      </c>
      <c r="BK133" s="132">
        <f>BK134+BK151+BK159+BK170+BK176+BK192+BK200+BK204+BK209+BK228+BK238+BK251+BK256</f>
        <v>0</v>
      </c>
    </row>
    <row r="134" spans="2:65" s="11" customFormat="1" ht="26" customHeight="1" x14ac:dyDescent="0.35">
      <c r="B134" s="133"/>
      <c r="D134" s="134" t="s">
        <v>75</v>
      </c>
      <c r="E134" s="135" t="s">
        <v>961</v>
      </c>
      <c r="F134" s="135" t="s">
        <v>962</v>
      </c>
      <c r="I134" s="136"/>
      <c r="J134" s="123">
        <f>BK134</f>
        <v>0</v>
      </c>
      <c r="L134" s="133"/>
      <c r="M134" s="137"/>
      <c r="P134" s="138">
        <f>SUM(P135:P150)</f>
        <v>0</v>
      </c>
      <c r="R134" s="138">
        <f>SUM(R135:R150)</f>
        <v>0</v>
      </c>
      <c r="T134" s="139">
        <f>SUM(T135:T150)</f>
        <v>0</v>
      </c>
      <c r="AR134" s="134" t="s">
        <v>165</v>
      </c>
      <c r="AT134" s="140" t="s">
        <v>75</v>
      </c>
      <c r="AU134" s="140" t="s">
        <v>76</v>
      </c>
      <c r="AY134" s="134" t="s">
        <v>159</v>
      </c>
      <c r="BK134" s="141">
        <f>SUM(BK135:BK150)</f>
        <v>0</v>
      </c>
    </row>
    <row r="135" spans="2:65" s="1" customFormat="1" ht="24.25" customHeight="1" x14ac:dyDescent="0.2">
      <c r="B135" s="144"/>
      <c r="C135" s="180" t="s">
        <v>76</v>
      </c>
      <c r="D135" s="180" t="s">
        <v>359</v>
      </c>
      <c r="E135" s="181" t="s">
        <v>963</v>
      </c>
      <c r="F135" s="182" t="s">
        <v>964</v>
      </c>
      <c r="G135" s="183" t="s">
        <v>368</v>
      </c>
      <c r="H135" s="184">
        <v>54</v>
      </c>
      <c r="I135" s="185"/>
      <c r="J135" s="186">
        <f t="shared" ref="J135:J150" si="0">ROUND(I135*H135,2)</f>
        <v>0</v>
      </c>
      <c r="K135" s="187"/>
      <c r="L135" s="188"/>
      <c r="M135" s="189" t="s">
        <v>1</v>
      </c>
      <c r="N135" s="190" t="s">
        <v>42</v>
      </c>
      <c r="P135" s="155">
        <f t="shared" ref="P135:P150" si="1">O135*H135</f>
        <v>0</v>
      </c>
      <c r="Q135" s="155">
        <v>0</v>
      </c>
      <c r="R135" s="155">
        <f t="shared" ref="R135:R150" si="2">Q135*H135</f>
        <v>0</v>
      </c>
      <c r="S135" s="155">
        <v>0</v>
      </c>
      <c r="T135" s="156">
        <f t="shared" ref="T135:T150" si="3">S135*H135</f>
        <v>0</v>
      </c>
      <c r="AR135" s="157" t="s">
        <v>207</v>
      </c>
      <c r="AT135" s="157" t="s">
        <v>359</v>
      </c>
      <c r="AU135" s="157" t="s">
        <v>83</v>
      </c>
      <c r="AY135" s="16" t="s">
        <v>159</v>
      </c>
      <c r="BE135" s="158">
        <f t="shared" ref="BE135:BE150" si="4">IF(N135="základná",J135,0)</f>
        <v>0</v>
      </c>
      <c r="BF135" s="158">
        <f t="shared" ref="BF135:BF150" si="5">IF(N135="znížená",J135,0)</f>
        <v>0</v>
      </c>
      <c r="BG135" s="158">
        <f t="shared" ref="BG135:BG150" si="6">IF(N135="zákl. prenesená",J135,0)</f>
        <v>0</v>
      </c>
      <c r="BH135" s="158">
        <f t="shared" ref="BH135:BH150" si="7">IF(N135="zníž. prenesená",J135,0)</f>
        <v>0</v>
      </c>
      <c r="BI135" s="158">
        <f t="shared" ref="BI135:BI150" si="8">IF(N135="nulová",J135,0)</f>
        <v>0</v>
      </c>
      <c r="BJ135" s="16" t="s">
        <v>89</v>
      </c>
      <c r="BK135" s="158">
        <f t="shared" ref="BK135:BK150" si="9">ROUND(I135*H135,2)</f>
        <v>0</v>
      </c>
      <c r="BL135" s="16" t="s">
        <v>165</v>
      </c>
      <c r="BM135" s="157" t="s">
        <v>89</v>
      </c>
    </row>
    <row r="136" spans="2:65" s="1" customFormat="1" ht="24.25" customHeight="1" x14ac:dyDescent="0.2">
      <c r="B136" s="144"/>
      <c r="C136" s="180" t="s">
        <v>76</v>
      </c>
      <c r="D136" s="180" t="s">
        <v>359</v>
      </c>
      <c r="E136" s="181" t="s">
        <v>965</v>
      </c>
      <c r="F136" s="182" t="s">
        <v>966</v>
      </c>
      <c r="G136" s="183" t="s">
        <v>368</v>
      </c>
      <c r="H136" s="184">
        <v>2</v>
      </c>
      <c r="I136" s="185"/>
      <c r="J136" s="186">
        <f t="shared" si="0"/>
        <v>0</v>
      </c>
      <c r="K136" s="187"/>
      <c r="L136" s="188"/>
      <c r="M136" s="189" t="s">
        <v>1</v>
      </c>
      <c r="N136" s="190" t="s">
        <v>42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207</v>
      </c>
      <c r="AT136" s="157" t="s">
        <v>359</v>
      </c>
      <c r="AU136" s="157" t="s">
        <v>83</v>
      </c>
      <c r="AY136" s="16" t="s">
        <v>159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6" t="s">
        <v>89</v>
      </c>
      <c r="BK136" s="158">
        <f t="shared" si="9"/>
        <v>0</v>
      </c>
      <c r="BL136" s="16" t="s">
        <v>165</v>
      </c>
      <c r="BM136" s="157" t="s">
        <v>165</v>
      </c>
    </row>
    <row r="137" spans="2:65" s="1" customFormat="1" ht="24.25" customHeight="1" x14ac:dyDescent="0.2">
      <c r="B137" s="144"/>
      <c r="C137" s="180" t="s">
        <v>76</v>
      </c>
      <c r="D137" s="180" t="s">
        <v>359</v>
      </c>
      <c r="E137" s="181" t="s">
        <v>967</v>
      </c>
      <c r="F137" s="182" t="s">
        <v>968</v>
      </c>
      <c r="G137" s="183" t="s">
        <v>368</v>
      </c>
      <c r="H137" s="184">
        <v>28</v>
      </c>
      <c r="I137" s="185"/>
      <c r="J137" s="186">
        <f t="shared" si="0"/>
        <v>0</v>
      </c>
      <c r="K137" s="187"/>
      <c r="L137" s="188"/>
      <c r="M137" s="189" t="s">
        <v>1</v>
      </c>
      <c r="N137" s="190" t="s">
        <v>42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207</v>
      </c>
      <c r="AT137" s="157" t="s">
        <v>359</v>
      </c>
      <c r="AU137" s="157" t="s">
        <v>83</v>
      </c>
      <c r="AY137" s="16" t="s">
        <v>159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6" t="s">
        <v>89</v>
      </c>
      <c r="BK137" s="158">
        <f t="shared" si="9"/>
        <v>0</v>
      </c>
      <c r="BL137" s="16" t="s">
        <v>165</v>
      </c>
      <c r="BM137" s="157" t="s">
        <v>197</v>
      </c>
    </row>
    <row r="138" spans="2:65" s="1" customFormat="1" ht="24.25" customHeight="1" x14ac:dyDescent="0.2">
      <c r="B138" s="144"/>
      <c r="C138" s="180" t="s">
        <v>76</v>
      </c>
      <c r="D138" s="180" t="s">
        <v>359</v>
      </c>
      <c r="E138" s="181" t="s">
        <v>969</v>
      </c>
      <c r="F138" s="182" t="s">
        <v>970</v>
      </c>
      <c r="G138" s="183" t="s">
        <v>368</v>
      </c>
      <c r="H138" s="184">
        <v>1</v>
      </c>
      <c r="I138" s="185"/>
      <c r="J138" s="186">
        <f t="shared" si="0"/>
        <v>0</v>
      </c>
      <c r="K138" s="187"/>
      <c r="L138" s="188"/>
      <c r="M138" s="189" t="s">
        <v>1</v>
      </c>
      <c r="N138" s="190" t="s">
        <v>42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207</v>
      </c>
      <c r="AT138" s="157" t="s">
        <v>359</v>
      </c>
      <c r="AU138" s="157" t="s">
        <v>83</v>
      </c>
      <c r="AY138" s="16" t="s">
        <v>159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6" t="s">
        <v>89</v>
      </c>
      <c r="BK138" s="158">
        <f t="shared" si="9"/>
        <v>0</v>
      </c>
      <c r="BL138" s="16" t="s">
        <v>165</v>
      </c>
      <c r="BM138" s="157" t="s">
        <v>207</v>
      </c>
    </row>
    <row r="139" spans="2:65" s="1" customFormat="1" ht="24.25" customHeight="1" x14ac:dyDescent="0.2">
      <c r="B139" s="144"/>
      <c r="C139" s="180" t="s">
        <v>76</v>
      </c>
      <c r="D139" s="180" t="s">
        <v>359</v>
      </c>
      <c r="E139" s="181" t="s">
        <v>971</v>
      </c>
      <c r="F139" s="182" t="s">
        <v>972</v>
      </c>
      <c r="G139" s="183" t="s">
        <v>368</v>
      </c>
      <c r="H139" s="184">
        <v>9</v>
      </c>
      <c r="I139" s="185"/>
      <c r="J139" s="186">
        <f t="shared" si="0"/>
        <v>0</v>
      </c>
      <c r="K139" s="187"/>
      <c r="L139" s="188"/>
      <c r="M139" s="189" t="s">
        <v>1</v>
      </c>
      <c r="N139" s="190" t="s">
        <v>42</v>
      </c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207</v>
      </c>
      <c r="AT139" s="157" t="s">
        <v>359</v>
      </c>
      <c r="AU139" s="157" t="s">
        <v>83</v>
      </c>
      <c r="AY139" s="16" t="s">
        <v>159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6" t="s">
        <v>89</v>
      </c>
      <c r="BK139" s="158">
        <f t="shared" si="9"/>
        <v>0</v>
      </c>
      <c r="BL139" s="16" t="s">
        <v>165</v>
      </c>
      <c r="BM139" s="157" t="s">
        <v>219</v>
      </c>
    </row>
    <row r="140" spans="2:65" s="1" customFormat="1" ht="24.25" customHeight="1" x14ac:dyDescent="0.2">
      <c r="B140" s="144"/>
      <c r="C140" s="180" t="s">
        <v>76</v>
      </c>
      <c r="D140" s="180" t="s">
        <v>359</v>
      </c>
      <c r="E140" s="181" t="s">
        <v>973</v>
      </c>
      <c r="F140" s="182" t="s">
        <v>974</v>
      </c>
      <c r="G140" s="183" t="s">
        <v>368</v>
      </c>
      <c r="H140" s="184">
        <v>5</v>
      </c>
      <c r="I140" s="185"/>
      <c r="J140" s="186">
        <f t="shared" si="0"/>
        <v>0</v>
      </c>
      <c r="K140" s="187"/>
      <c r="L140" s="188"/>
      <c r="M140" s="189" t="s">
        <v>1</v>
      </c>
      <c r="N140" s="190" t="s">
        <v>42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207</v>
      </c>
      <c r="AT140" s="157" t="s">
        <v>359</v>
      </c>
      <c r="AU140" s="157" t="s">
        <v>83</v>
      </c>
      <c r="AY140" s="16" t="s">
        <v>159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6" t="s">
        <v>89</v>
      </c>
      <c r="BK140" s="158">
        <f t="shared" si="9"/>
        <v>0</v>
      </c>
      <c r="BL140" s="16" t="s">
        <v>165</v>
      </c>
      <c r="BM140" s="157" t="s">
        <v>234</v>
      </c>
    </row>
    <row r="141" spans="2:65" s="1" customFormat="1" ht="24.25" customHeight="1" x14ac:dyDescent="0.2">
      <c r="B141" s="144"/>
      <c r="C141" s="180" t="s">
        <v>76</v>
      </c>
      <c r="D141" s="180" t="s">
        <v>359</v>
      </c>
      <c r="E141" s="181" t="s">
        <v>975</v>
      </c>
      <c r="F141" s="182" t="s">
        <v>976</v>
      </c>
      <c r="G141" s="183" t="s">
        <v>368</v>
      </c>
      <c r="H141" s="184">
        <v>2</v>
      </c>
      <c r="I141" s="185"/>
      <c r="J141" s="186">
        <f t="shared" si="0"/>
        <v>0</v>
      </c>
      <c r="K141" s="187"/>
      <c r="L141" s="188"/>
      <c r="M141" s="189" t="s">
        <v>1</v>
      </c>
      <c r="N141" s="190" t="s">
        <v>42</v>
      </c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207</v>
      </c>
      <c r="AT141" s="157" t="s">
        <v>359</v>
      </c>
      <c r="AU141" s="157" t="s">
        <v>83</v>
      </c>
      <c r="AY141" s="16" t="s">
        <v>159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6" t="s">
        <v>89</v>
      </c>
      <c r="BK141" s="158">
        <f t="shared" si="9"/>
        <v>0</v>
      </c>
      <c r="BL141" s="16" t="s">
        <v>165</v>
      </c>
      <c r="BM141" s="157" t="s">
        <v>250</v>
      </c>
    </row>
    <row r="142" spans="2:65" s="1" customFormat="1" ht="24.25" customHeight="1" x14ac:dyDescent="0.2">
      <c r="B142" s="144"/>
      <c r="C142" s="180" t="s">
        <v>76</v>
      </c>
      <c r="D142" s="180" t="s">
        <v>359</v>
      </c>
      <c r="E142" s="181" t="s">
        <v>977</v>
      </c>
      <c r="F142" s="182" t="s">
        <v>978</v>
      </c>
      <c r="G142" s="183" t="s">
        <v>368</v>
      </c>
      <c r="H142" s="184">
        <v>4</v>
      </c>
      <c r="I142" s="185"/>
      <c r="J142" s="186">
        <f t="shared" si="0"/>
        <v>0</v>
      </c>
      <c r="K142" s="187"/>
      <c r="L142" s="188"/>
      <c r="M142" s="189" t="s">
        <v>1</v>
      </c>
      <c r="N142" s="190" t="s">
        <v>42</v>
      </c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207</v>
      </c>
      <c r="AT142" s="157" t="s">
        <v>359</v>
      </c>
      <c r="AU142" s="157" t="s">
        <v>83</v>
      </c>
      <c r="AY142" s="16" t="s">
        <v>159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6" t="s">
        <v>89</v>
      </c>
      <c r="BK142" s="158">
        <f t="shared" si="9"/>
        <v>0</v>
      </c>
      <c r="BL142" s="16" t="s">
        <v>165</v>
      </c>
      <c r="BM142" s="157" t="s">
        <v>260</v>
      </c>
    </row>
    <row r="143" spans="2:65" s="1" customFormat="1" ht="24.25" customHeight="1" x14ac:dyDescent="0.2">
      <c r="B143" s="144"/>
      <c r="C143" s="180" t="s">
        <v>76</v>
      </c>
      <c r="D143" s="180" t="s">
        <v>359</v>
      </c>
      <c r="E143" s="181" t="s">
        <v>979</v>
      </c>
      <c r="F143" s="182" t="s">
        <v>980</v>
      </c>
      <c r="G143" s="183" t="s">
        <v>368</v>
      </c>
      <c r="H143" s="184">
        <v>2</v>
      </c>
      <c r="I143" s="185"/>
      <c r="J143" s="186">
        <f t="shared" si="0"/>
        <v>0</v>
      </c>
      <c r="K143" s="187"/>
      <c r="L143" s="188"/>
      <c r="M143" s="189" t="s">
        <v>1</v>
      </c>
      <c r="N143" s="190" t="s">
        <v>42</v>
      </c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207</v>
      </c>
      <c r="AT143" s="157" t="s">
        <v>359</v>
      </c>
      <c r="AU143" s="157" t="s">
        <v>83</v>
      </c>
      <c r="AY143" s="16" t="s">
        <v>159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6" t="s">
        <v>89</v>
      </c>
      <c r="BK143" s="158">
        <f t="shared" si="9"/>
        <v>0</v>
      </c>
      <c r="BL143" s="16" t="s">
        <v>165</v>
      </c>
      <c r="BM143" s="157" t="s">
        <v>270</v>
      </c>
    </row>
    <row r="144" spans="2:65" s="1" customFormat="1" ht="24.25" customHeight="1" x14ac:dyDescent="0.2">
      <c r="B144" s="144"/>
      <c r="C144" s="180" t="s">
        <v>76</v>
      </c>
      <c r="D144" s="180" t="s">
        <v>359</v>
      </c>
      <c r="E144" s="181" t="s">
        <v>981</v>
      </c>
      <c r="F144" s="182" t="s">
        <v>982</v>
      </c>
      <c r="G144" s="183" t="s">
        <v>368</v>
      </c>
      <c r="H144" s="184">
        <v>1</v>
      </c>
      <c r="I144" s="185"/>
      <c r="J144" s="186">
        <f t="shared" si="0"/>
        <v>0</v>
      </c>
      <c r="K144" s="187"/>
      <c r="L144" s="188"/>
      <c r="M144" s="189" t="s">
        <v>1</v>
      </c>
      <c r="N144" s="190" t="s">
        <v>42</v>
      </c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207</v>
      </c>
      <c r="AT144" s="157" t="s">
        <v>359</v>
      </c>
      <c r="AU144" s="157" t="s">
        <v>83</v>
      </c>
      <c r="AY144" s="16" t="s">
        <v>159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6" t="s">
        <v>89</v>
      </c>
      <c r="BK144" s="158">
        <f t="shared" si="9"/>
        <v>0</v>
      </c>
      <c r="BL144" s="16" t="s">
        <v>165</v>
      </c>
      <c r="BM144" s="157" t="s">
        <v>7</v>
      </c>
    </row>
    <row r="145" spans="2:65" s="1" customFormat="1" ht="21.75" customHeight="1" x14ac:dyDescent="0.2">
      <c r="B145" s="144"/>
      <c r="C145" s="180" t="s">
        <v>76</v>
      </c>
      <c r="D145" s="180" t="s">
        <v>359</v>
      </c>
      <c r="E145" s="181" t="s">
        <v>983</v>
      </c>
      <c r="F145" s="182" t="s">
        <v>984</v>
      </c>
      <c r="G145" s="183" t="s">
        <v>368</v>
      </c>
      <c r="H145" s="184">
        <v>11</v>
      </c>
      <c r="I145" s="185"/>
      <c r="J145" s="186">
        <f t="shared" si="0"/>
        <v>0</v>
      </c>
      <c r="K145" s="187"/>
      <c r="L145" s="188"/>
      <c r="M145" s="189" t="s">
        <v>1</v>
      </c>
      <c r="N145" s="190" t="s">
        <v>42</v>
      </c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207</v>
      </c>
      <c r="AT145" s="157" t="s">
        <v>359</v>
      </c>
      <c r="AU145" s="157" t="s">
        <v>83</v>
      </c>
      <c r="AY145" s="16" t="s">
        <v>159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6" t="s">
        <v>89</v>
      </c>
      <c r="BK145" s="158">
        <f t="shared" si="9"/>
        <v>0</v>
      </c>
      <c r="BL145" s="16" t="s">
        <v>165</v>
      </c>
      <c r="BM145" s="157" t="s">
        <v>292</v>
      </c>
    </row>
    <row r="146" spans="2:65" s="1" customFormat="1" ht="21.75" customHeight="1" x14ac:dyDescent="0.2">
      <c r="B146" s="144"/>
      <c r="C146" s="180" t="s">
        <v>76</v>
      </c>
      <c r="D146" s="180" t="s">
        <v>359</v>
      </c>
      <c r="E146" s="181" t="s">
        <v>985</v>
      </c>
      <c r="F146" s="182" t="s">
        <v>986</v>
      </c>
      <c r="G146" s="183" t="s">
        <v>368</v>
      </c>
      <c r="H146" s="184">
        <v>54</v>
      </c>
      <c r="I146" s="185"/>
      <c r="J146" s="186">
        <f t="shared" si="0"/>
        <v>0</v>
      </c>
      <c r="K146" s="187"/>
      <c r="L146" s="188"/>
      <c r="M146" s="189" t="s">
        <v>1</v>
      </c>
      <c r="N146" s="190" t="s">
        <v>42</v>
      </c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207</v>
      </c>
      <c r="AT146" s="157" t="s">
        <v>359</v>
      </c>
      <c r="AU146" s="157" t="s">
        <v>83</v>
      </c>
      <c r="AY146" s="16" t="s">
        <v>159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89</v>
      </c>
      <c r="BK146" s="158">
        <f t="shared" si="9"/>
        <v>0</v>
      </c>
      <c r="BL146" s="16" t="s">
        <v>165</v>
      </c>
      <c r="BM146" s="157" t="s">
        <v>305</v>
      </c>
    </row>
    <row r="147" spans="2:65" s="1" customFormat="1" ht="24.25" customHeight="1" x14ac:dyDescent="0.2">
      <c r="B147" s="144"/>
      <c r="C147" s="180" t="s">
        <v>76</v>
      </c>
      <c r="D147" s="180" t="s">
        <v>359</v>
      </c>
      <c r="E147" s="181" t="s">
        <v>987</v>
      </c>
      <c r="F147" s="182" t="s">
        <v>988</v>
      </c>
      <c r="G147" s="183" t="s">
        <v>368</v>
      </c>
      <c r="H147" s="184">
        <v>43</v>
      </c>
      <c r="I147" s="185"/>
      <c r="J147" s="186">
        <f t="shared" si="0"/>
        <v>0</v>
      </c>
      <c r="K147" s="187"/>
      <c r="L147" s="188"/>
      <c r="M147" s="189" t="s">
        <v>1</v>
      </c>
      <c r="N147" s="190" t="s">
        <v>42</v>
      </c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207</v>
      </c>
      <c r="AT147" s="157" t="s">
        <v>359</v>
      </c>
      <c r="AU147" s="157" t="s">
        <v>83</v>
      </c>
      <c r="AY147" s="16" t="s">
        <v>159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89</v>
      </c>
      <c r="BK147" s="158">
        <f t="shared" si="9"/>
        <v>0</v>
      </c>
      <c r="BL147" s="16" t="s">
        <v>165</v>
      </c>
      <c r="BM147" s="157" t="s">
        <v>316</v>
      </c>
    </row>
    <row r="148" spans="2:65" s="1" customFormat="1" ht="21.75" customHeight="1" x14ac:dyDescent="0.2">
      <c r="B148" s="144"/>
      <c r="C148" s="180" t="s">
        <v>76</v>
      </c>
      <c r="D148" s="180" t="s">
        <v>359</v>
      </c>
      <c r="E148" s="181" t="s">
        <v>989</v>
      </c>
      <c r="F148" s="182" t="s">
        <v>990</v>
      </c>
      <c r="G148" s="183" t="s">
        <v>368</v>
      </c>
      <c r="H148" s="184">
        <v>43</v>
      </c>
      <c r="I148" s="185"/>
      <c r="J148" s="186">
        <f t="shared" si="0"/>
        <v>0</v>
      </c>
      <c r="K148" s="187"/>
      <c r="L148" s="188"/>
      <c r="M148" s="189" t="s">
        <v>1</v>
      </c>
      <c r="N148" s="190" t="s">
        <v>42</v>
      </c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207</v>
      </c>
      <c r="AT148" s="157" t="s">
        <v>359</v>
      </c>
      <c r="AU148" s="157" t="s">
        <v>83</v>
      </c>
      <c r="AY148" s="16" t="s">
        <v>159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89</v>
      </c>
      <c r="BK148" s="158">
        <f t="shared" si="9"/>
        <v>0</v>
      </c>
      <c r="BL148" s="16" t="s">
        <v>165</v>
      </c>
      <c r="BM148" s="157" t="s">
        <v>327</v>
      </c>
    </row>
    <row r="149" spans="2:65" s="1" customFormat="1" ht="16.5" customHeight="1" x14ac:dyDescent="0.2">
      <c r="B149" s="144"/>
      <c r="C149" s="180" t="s">
        <v>76</v>
      </c>
      <c r="D149" s="180" t="s">
        <v>359</v>
      </c>
      <c r="E149" s="181" t="s">
        <v>991</v>
      </c>
      <c r="F149" s="182" t="s">
        <v>992</v>
      </c>
      <c r="G149" s="183" t="s">
        <v>368</v>
      </c>
      <c r="H149" s="184">
        <v>11</v>
      </c>
      <c r="I149" s="185"/>
      <c r="J149" s="186">
        <f t="shared" si="0"/>
        <v>0</v>
      </c>
      <c r="K149" s="187"/>
      <c r="L149" s="188"/>
      <c r="M149" s="189" t="s">
        <v>1</v>
      </c>
      <c r="N149" s="190" t="s">
        <v>42</v>
      </c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207</v>
      </c>
      <c r="AT149" s="157" t="s">
        <v>359</v>
      </c>
      <c r="AU149" s="157" t="s">
        <v>83</v>
      </c>
      <c r="AY149" s="16" t="s">
        <v>159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89</v>
      </c>
      <c r="BK149" s="158">
        <f t="shared" si="9"/>
        <v>0</v>
      </c>
      <c r="BL149" s="16" t="s">
        <v>165</v>
      </c>
      <c r="BM149" s="157" t="s">
        <v>341</v>
      </c>
    </row>
    <row r="150" spans="2:65" s="1" customFormat="1" ht="24.25" customHeight="1" x14ac:dyDescent="0.2">
      <c r="B150" s="144"/>
      <c r="C150" s="180" t="s">
        <v>76</v>
      </c>
      <c r="D150" s="180" t="s">
        <v>359</v>
      </c>
      <c r="E150" s="181" t="s">
        <v>993</v>
      </c>
      <c r="F150" s="182" t="s">
        <v>994</v>
      </c>
      <c r="G150" s="183" t="s">
        <v>995</v>
      </c>
      <c r="H150" s="184">
        <v>50</v>
      </c>
      <c r="I150" s="185"/>
      <c r="J150" s="186">
        <f t="shared" si="0"/>
        <v>0</v>
      </c>
      <c r="K150" s="187"/>
      <c r="L150" s="188"/>
      <c r="M150" s="189" t="s">
        <v>1</v>
      </c>
      <c r="N150" s="190" t="s">
        <v>42</v>
      </c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207</v>
      </c>
      <c r="AT150" s="157" t="s">
        <v>359</v>
      </c>
      <c r="AU150" s="157" t="s">
        <v>83</v>
      </c>
      <c r="AY150" s="16" t="s">
        <v>159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89</v>
      </c>
      <c r="BK150" s="158">
        <f t="shared" si="9"/>
        <v>0</v>
      </c>
      <c r="BL150" s="16" t="s">
        <v>165</v>
      </c>
      <c r="BM150" s="157" t="s">
        <v>350</v>
      </c>
    </row>
    <row r="151" spans="2:65" s="11" customFormat="1" ht="26" customHeight="1" x14ac:dyDescent="0.35">
      <c r="B151" s="133"/>
      <c r="D151" s="134" t="s">
        <v>75</v>
      </c>
      <c r="E151" s="135" t="s">
        <v>996</v>
      </c>
      <c r="F151" s="135" t="s">
        <v>997</v>
      </c>
      <c r="I151" s="136"/>
      <c r="J151" s="123">
        <f>BK151</f>
        <v>0</v>
      </c>
      <c r="L151" s="133"/>
      <c r="M151" s="137"/>
      <c r="P151" s="138">
        <f>SUM(P152:P158)</f>
        <v>0</v>
      </c>
      <c r="R151" s="138">
        <f>SUM(R152:R158)</f>
        <v>0</v>
      </c>
      <c r="T151" s="139">
        <f>SUM(T152:T158)</f>
        <v>0</v>
      </c>
      <c r="AR151" s="134" t="s">
        <v>165</v>
      </c>
      <c r="AT151" s="140" t="s">
        <v>75</v>
      </c>
      <c r="AU151" s="140" t="s">
        <v>76</v>
      </c>
      <c r="AY151" s="134" t="s">
        <v>159</v>
      </c>
      <c r="BK151" s="141">
        <f>SUM(BK152:BK158)</f>
        <v>0</v>
      </c>
    </row>
    <row r="152" spans="2:65" s="1" customFormat="1" ht="24.25" customHeight="1" x14ac:dyDescent="0.2">
      <c r="B152" s="144"/>
      <c r="C152" s="180" t="s">
        <v>76</v>
      </c>
      <c r="D152" s="180" t="s">
        <v>359</v>
      </c>
      <c r="E152" s="181" t="s">
        <v>998</v>
      </c>
      <c r="F152" s="182" t="s">
        <v>999</v>
      </c>
      <c r="G152" s="183" t="s">
        <v>368</v>
      </c>
      <c r="H152" s="184">
        <v>6</v>
      </c>
      <c r="I152" s="185"/>
      <c r="J152" s="186">
        <f t="shared" ref="J152:J158" si="10">ROUND(I152*H152,2)</f>
        <v>0</v>
      </c>
      <c r="K152" s="187"/>
      <c r="L152" s="188"/>
      <c r="M152" s="189" t="s">
        <v>1</v>
      </c>
      <c r="N152" s="190" t="s">
        <v>42</v>
      </c>
      <c r="P152" s="155">
        <f t="shared" ref="P152:P158" si="11">O152*H152</f>
        <v>0</v>
      </c>
      <c r="Q152" s="155">
        <v>0</v>
      </c>
      <c r="R152" s="155">
        <f t="shared" ref="R152:R158" si="12">Q152*H152</f>
        <v>0</v>
      </c>
      <c r="S152" s="155">
        <v>0</v>
      </c>
      <c r="T152" s="156">
        <f t="shared" ref="T152:T158" si="13">S152*H152</f>
        <v>0</v>
      </c>
      <c r="AR152" s="157" t="s">
        <v>207</v>
      </c>
      <c r="AT152" s="157" t="s">
        <v>359</v>
      </c>
      <c r="AU152" s="157" t="s">
        <v>83</v>
      </c>
      <c r="AY152" s="16" t="s">
        <v>159</v>
      </c>
      <c r="BE152" s="158">
        <f t="shared" ref="BE152:BE158" si="14">IF(N152="základná",J152,0)</f>
        <v>0</v>
      </c>
      <c r="BF152" s="158">
        <f t="shared" ref="BF152:BF158" si="15">IF(N152="znížená",J152,0)</f>
        <v>0</v>
      </c>
      <c r="BG152" s="158">
        <f t="shared" ref="BG152:BG158" si="16">IF(N152="zákl. prenesená",J152,0)</f>
        <v>0</v>
      </c>
      <c r="BH152" s="158">
        <f t="shared" ref="BH152:BH158" si="17">IF(N152="zníž. prenesená",J152,0)</f>
        <v>0</v>
      </c>
      <c r="BI152" s="158">
        <f t="shared" ref="BI152:BI158" si="18">IF(N152="nulová",J152,0)</f>
        <v>0</v>
      </c>
      <c r="BJ152" s="16" t="s">
        <v>89</v>
      </c>
      <c r="BK152" s="158">
        <f t="shared" ref="BK152:BK158" si="19">ROUND(I152*H152,2)</f>
        <v>0</v>
      </c>
      <c r="BL152" s="16" t="s">
        <v>165</v>
      </c>
      <c r="BM152" s="157" t="s">
        <v>358</v>
      </c>
    </row>
    <row r="153" spans="2:65" s="1" customFormat="1" ht="24.25" customHeight="1" x14ac:dyDescent="0.2">
      <c r="B153" s="144"/>
      <c r="C153" s="180" t="s">
        <v>76</v>
      </c>
      <c r="D153" s="180" t="s">
        <v>359</v>
      </c>
      <c r="E153" s="181" t="s">
        <v>1000</v>
      </c>
      <c r="F153" s="182" t="s">
        <v>1001</v>
      </c>
      <c r="G153" s="183" t="s">
        <v>368</v>
      </c>
      <c r="H153" s="184">
        <v>6</v>
      </c>
      <c r="I153" s="185"/>
      <c r="J153" s="186">
        <f t="shared" si="10"/>
        <v>0</v>
      </c>
      <c r="K153" s="187"/>
      <c r="L153" s="188"/>
      <c r="M153" s="189" t="s">
        <v>1</v>
      </c>
      <c r="N153" s="190" t="s">
        <v>42</v>
      </c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207</v>
      </c>
      <c r="AT153" s="157" t="s">
        <v>359</v>
      </c>
      <c r="AU153" s="157" t="s">
        <v>83</v>
      </c>
      <c r="AY153" s="16" t="s">
        <v>159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6" t="s">
        <v>89</v>
      </c>
      <c r="BK153" s="158">
        <f t="shared" si="19"/>
        <v>0</v>
      </c>
      <c r="BL153" s="16" t="s">
        <v>165</v>
      </c>
      <c r="BM153" s="157" t="s">
        <v>370</v>
      </c>
    </row>
    <row r="154" spans="2:65" s="1" customFormat="1" ht="21.75" customHeight="1" x14ac:dyDescent="0.2">
      <c r="B154" s="144"/>
      <c r="C154" s="180" t="s">
        <v>76</v>
      </c>
      <c r="D154" s="180" t="s">
        <v>359</v>
      </c>
      <c r="E154" s="181" t="s">
        <v>983</v>
      </c>
      <c r="F154" s="182" t="s">
        <v>984</v>
      </c>
      <c r="G154" s="183" t="s">
        <v>368</v>
      </c>
      <c r="H154" s="184">
        <v>3</v>
      </c>
      <c r="I154" s="185"/>
      <c r="J154" s="186">
        <f t="shared" si="10"/>
        <v>0</v>
      </c>
      <c r="K154" s="187"/>
      <c r="L154" s="188"/>
      <c r="M154" s="189" t="s">
        <v>1</v>
      </c>
      <c r="N154" s="190" t="s">
        <v>42</v>
      </c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207</v>
      </c>
      <c r="AT154" s="157" t="s">
        <v>359</v>
      </c>
      <c r="AU154" s="157" t="s">
        <v>83</v>
      </c>
      <c r="AY154" s="16" t="s">
        <v>159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6" t="s">
        <v>89</v>
      </c>
      <c r="BK154" s="158">
        <f t="shared" si="19"/>
        <v>0</v>
      </c>
      <c r="BL154" s="16" t="s">
        <v>165</v>
      </c>
      <c r="BM154" s="157" t="s">
        <v>380</v>
      </c>
    </row>
    <row r="155" spans="2:65" s="1" customFormat="1" ht="21.75" customHeight="1" x14ac:dyDescent="0.2">
      <c r="B155" s="144"/>
      <c r="C155" s="180" t="s">
        <v>76</v>
      </c>
      <c r="D155" s="180" t="s">
        <v>359</v>
      </c>
      <c r="E155" s="181" t="s">
        <v>1002</v>
      </c>
      <c r="F155" s="182" t="s">
        <v>1003</v>
      </c>
      <c r="G155" s="183" t="s">
        <v>368</v>
      </c>
      <c r="H155" s="184">
        <v>3</v>
      </c>
      <c r="I155" s="185"/>
      <c r="J155" s="186">
        <f t="shared" si="10"/>
        <v>0</v>
      </c>
      <c r="K155" s="187"/>
      <c r="L155" s="188"/>
      <c r="M155" s="189" t="s">
        <v>1</v>
      </c>
      <c r="N155" s="190" t="s">
        <v>42</v>
      </c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207</v>
      </c>
      <c r="AT155" s="157" t="s">
        <v>359</v>
      </c>
      <c r="AU155" s="157" t="s">
        <v>83</v>
      </c>
      <c r="AY155" s="16" t="s">
        <v>159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6" t="s">
        <v>89</v>
      </c>
      <c r="BK155" s="158">
        <f t="shared" si="19"/>
        <v>0</v>
      </c>
      <c r="BL155" s="16" t="s">
        <v>165</v>
      </c>
      <c r="BM155" s="157" t="s">
        <v>391</v>
      </c>
    </row>
    <row r="156" spans="2:65" s="1" customFormat="1" ht="24.25" customHeight="1" x14ac:dyDescent="0.2">
      <c r="B156" s="144"/>
      <c r="C156" s="180" t="s">
        <v>76</v>
      </c>
      <c r="D156" s="180" t="s">
        <v>359</v>
      </c>
      <c r="E156" s="181" t="s">
        <v>987</v>
      </c>
      <c r="F156" s="182" t="s">
        <v>988</v>
      </c>
      <c r="G156" s="183" t="s">
        <v>368</v>
      </c>
      <c r="H156" s="184">
        <v>2</v>
      </c>
      <c r="I156" s="185"/>
      <c r="J156" s="186">
        <f t="shared" si="10"/>
        <v>0</v>
      </c>
      <c r="K156" s="187"/>
      <c r="L156" s="188"/>
      <c r="M156" s="189" t="s">
        <v>1</v>
      </c>
      <c r="N156" s="190" t="s">
        <v>42</v>
      </c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207</v>
      </c>
      <c r="AT156" s="157" t="s">
        <v>359</v>
      </c>
      <c r="AU156" s="157" t="s">
        <v>83</v>
      </c>
      <c r="AY156" s="16" t="s">
        <v>159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6" t="s">
        <v>89</v>
      </c>
      <c r="BK156" s="158">
        <f t="shared" si="19"/>
        <v>0</v>
      </c>
      <c r="BL156" s="16" t="s">
        <v>165</v>
      </c>
      <c r="BM156" s="157" t="s">
        <v>400</v>
      </c>
    </row>
    <row r="157" spans="2:65" s="1" customFormat="1" ht="16.5" customHeight="1" x14ac:dyDescent="0.2">
      <c r="B157" s="144"/>
      <c r="C157" s="180" t="s">
        <v>76</v>
      </c>
      <c r="D157" s="180" t="s">
        <v>359</v>
      </c>
      <c r="E157" s="181" t="s">
        <v>1004</v>
      </c>
      <c r="F157" s="182" t="s">
        <v>1005</v>
      </c>
      <c r="G157" s="183" t="s">
        <v>368</v>
      </c>
      <c r="H157" s="184">
        <v>1</v>
      </c>
      <c r="I157" s="185"/>
      <c r="J157" s="186">
        <f t="shared" si="10"/>
        <v>0</v>
      </c>
      <c r="K157" s="187"/>
      <c r="L157" s="188"/>
      <c r="M157" s="189" t="s">
        <v>1</v>
      </c>
      <c r="N157" s="190" t="s">
        <v>42</v>
      </c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207</v>
      </c>
      <c r="AT157" s="157" t="s">
        <v>359</v>
      </c>
      <c r="AU157" s="157" t="s">
        <v>83</v>
      </c>
      <c r="AY157" s="16" t="s">
        <v>159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6" t="s">
        <v>89</v>
      </c>
      <c r="BK157" s="158">
        <f t="shared" si="19"/>
        <v>0</v>
      </c>
      <c r="BL157" s="16" t="s">
        <v>165</v>
      </c>
      <c r="BM157" s="157" t="s">
        <v>409</v>
      </c>
    </row>
    <row r="158" spans="2:65" s="1" customFormat="1" ht="24.25" customHeight="1" x14ac:dyDescent="0.2">
      <c r="B158" s="144"/>
      <c r="C158" s="180" t="s">
        <v>76</v>
      </c>
      <c r="D158" s="180" t="s">
        <v>359</v>
      </c>
      <c r="E158" s="181" t="s">
        <v>993</v>
      </c>
      <c r="F158" s="182" t="s">
        <v>994</v>
      </c>
      <c r="G158" s="183" t="s">
        <v>995</v>
      </c>
      <c r="H158" s="184">
        <v>6</v>
      </c>
      <c r="I158" s="185"/>
      <c r="J158" s="186">
        <f t="shared" si="10"/>
        <v>0</v>
      </c>
      <c r="K158" s="187"/>
      <c r="L158" s="188"/>
      <c r="M158" s="189" t="s">
        <v>1</v>
      </c>
      <c r="N158" s="190" t="s">
        <v>42</v>
      </c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AR158" s="157" t="s">
        <v>207</v>
      </c>
      <c r="AT158" s="157" t="s">
        <v>359</v>
      </c>
      <c r="AU158" s="157" t="s">
        <v>83</v>
      </c>
      <c r="AY158" s="16" t="s">
        <v>159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6" t="s">
        <v>89</v>
      </c>
      <c r="BK158" s="158">
        <f t="shared" si="19"/>
        <v>0</v>
      </c>
      <c r="BL158" s="16" t="s">
        <v>165</v>
      </c>
      <c r="BM158" s="157" t="s">
        <v>419</v>
      </c>
    </row>
    <row r="159" spans="2:65" s="11" customFormat="1" ht="26" customHeight="1" x14ac:dyDescent="0.35">
      <c r="B159" s="133"/>
      <c r="D159" s="134" t="s">
        <v>75</v>
      </c>
      <c r="E159" s="135" t="s">
        <v>1006</v>
      </c>
      <c r="F159" s="135" t="s">
        <v>1007</v>
      </c>
      <c r="I159" s="136"/>
      <c r="J159" s="123">
        <f>BK159</f>
        <v>0</v>
      </c>
      <c r="L159" s="133"/>
      <c r="M159" s="137"/>
      <c r="P159" s="138">
        <f>SUM(P160:P169)</f>
        <v>0</v>
      </c>
      <c r="R159" s="138">
        <f>SUM(R160:R169)</f>
        <v>0</v>
      </c>
      <c r="T159" s="139">
        <f>SUM(T160:T169)</f>
        <v>0</v>
      </c>
      <c r="AR159" s="134" t="s">
        <v>165</v>
      </c>
      <c r="AT159" s="140" t="s">
        <v>75</v>
      </c>
      <c r="AU159" s="140" t="s">
        <v>76</v>
      </c>
      <c r="AY159" s="134" t="s">
        <v>159</v>
      </c>
      <c r="BK159" s="141">
        <f>SUM(BK160:BK169)</f>
        <v>0</v>
      </c>
    </row>
    <row r="160" spans="2:65" s="1" customFormat="1" ht="24.25" customHeight="1" x14ac:dyDescent="0.2">
      <c r="B160" s="144"/>
      <c r="C160" s="180" t="s">
        <v>76</v>
      </c>
      <c r="D160" s="180" t="s">
        <v>359</v>
      </c>
      <c r="E160" s="181" t="s">
        <v>1008</v>
      </c>
      <c r="F160" s="182" t="s">
        <v>1009</v>
      </c>
      <c r="G160" s="183" t="s">
        <v>790</v>
      </c>
      <c r="H160" s="184">
        <v>15</v>
      </c>
      <c r="I160" s="185"/>
      <c r="J160" s="186">
        <f t="shared" ref="J160:J169" si="20">ROUND(I160*H160,2)</f>
        <v>0</v>
      </c>
      <c r="K160" s="187"/>
      <c r="L160" s="188"/>
      <c r="M160" s="189" t="s">
        <v>1</v>
      </c>
      <c r="N160" s="190" t="s">
        <v>42</v>
      </c>
      <c r="P160" s="155">
        <f t="shared" ref="P160:P169" si="21">O160*H160</f>
        <v>0</v>
      </c>
      <c r="Q160" s="155">
        <v>0</v>
      </c>
      <c r="R160" s="155">
        <f t="shared" ref="R160:R169" si="22">Q160*H160</f>
        <v>0</v>
      </c>
      <c r="S160" s="155">
        <v>0</v>
      </c>
      <c r="T160" s="156">
        <f t="shared" ref="T160:T169" si="23">S160*H160</f>
        <v>0</v>
      </c>
      <c r="AR160" s="157" t="s">
        <v>207</v>
      </c>
      <c r="AT160" s="157" t="s">
        <v>359</v>
      </c>
      <c r="AU160" s="157" t="s">
        <v>83</v>
      </c>
      <c r="AY160" s="16" t="s">
        <v>159</v>
      </c>
      <c r="BE160" s="158">
        <f t="shared" ref="BE160:BE169" si="24">IF(N160="základná",J160,0)</f>
        <v>0</v>
      </c>
      <c r="BF160" s="158">
        <f t="shared" ref="BF160:BF169" si="25">IF(N160="znížená",J160,0)</f>
        <v>0</v>
      </c>
      <c r="BG160" s="158">
        <f t="shared" ref="BG160:BG169" si="26">IF(N160="zákl. prenesená",J160,0)</f>
        <v>0</v>
      </c>
      <c r="BH160" s="158">
        <f t="shared" ref="BH160:BH169" si="27">IF(N160="zníž. prenesená",J160,0)</f>
        <v>0</v>
      </c>
      <c r="BI160" s="158">
        <f t="shared" ref="BI160:BI169" si="28">IF(N160="nulová",J160,0)</f>
        <v>0</v>
      </c>
      <c r="BJ160" s="16" t="s">
        <v>89</v>
      </c>
      <c r="BK160" s="158">
        <f t="shared" ref="BK160:BK169" si="29">ROUND(I160*H160,2)</f>
        <v>0</v>
      </c>
      <c r="BL160" s="16" t="s">
        <v>165</v>
      </c>
      <c r="BM160" s="157" t="s">
        <v>429</v>
      </c>
    </row>
    <row r="161" spans="2:65" s="1" customFormat="1" ht="24.25" customHeight="1" x14ac:dyDescent="0.2">
      <c r="B161" s="144"/>
      <c r="C161" s="180" t="s">
        <v>76</v>
      </c>
      <c r="D161" s="180" t="s">
        <v>359</v>
      </c>
      <c r="E161" s="181" t="s">
        <v>1010</v>
      </c>
      <c r="F161" s="182" t="s">
        <v>1011</v>
      </c>
      <c r="G161" s="183" t="s">
        <v>790</v>
      </c>
      <c r="H161" s="184">
        <v>5</v>
      </c>
      <c r="I161" s="185"/>
      <c r="J161" s="186">
        <f t="shared" si="20"/>
        <v>0</v>
      </c>
      <c r="K161" s="187"/>
      <c r="L161" s="188"/>
      <c r="M161" s="189" t="s">
        <v>1</v>
      </c>
      <c r="N161" s="190" t="s">
        <v>42</v>
      </c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AR161" s="157" t="s">
        <v>207</v>
      </c>
      <c r="AT161" s="157" t="s">
        <v>359</v>
      </c>
      <c r="AU161" s="157" t="s">
        <v>83</v>
      </c>
      <c r="AY161" s="16" t="s">
        <v>159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6" t="s">
        <v>89</v>
      </c>
      <c r="BK161" s="158">
        <f t="shared" si="29"/>
        <v>0</v>
      </c>
      <c r="BL161" s="16" t="s">
        <v>165</v>
      </c>
      <c r="BM161" s="157" t="s">
        <v>438</v>
      </c>
    </row>
    <row r="162" spans="2:65" s="1" customFormat="1" ht="21.75" customHeight="1" x14ac:dyDescent="0.2">
      <c r="B162" s="144"/>
      <c r="C162" s="180" t="s">
        <v>76</v>
      </c>
      <c r="D162" s="180" t="s">
        <v>359</v>
      </c>
      <c r="E162" s="181" t="s">
        <v>1012</v>
      </c>
      <c r="F162" s="182" t="s">
        <v>1013</v>
      </c>
      <c r="G162" s="183" t="s">
        <v>790</v>
      </c>
      <c r="H162" s="184">
        <v>1</v>
      </c>
      <c r="I162" s="185"/>
      <c r="J162" s="186">
        <f t="shared" si="20"/>
        <v>0</v>
      </c>
      <c r="K162" s="187"/>
      <c r="L162" s="188"/>
      <c r="M162" s="189" t="s">
        <v>1</v>
      </c>
      <c r="N162" s="190" t="s">
        <v>42</v>
      </c>
      <c r="P162" s="155">
        <f t="shared" si="21"/>
        <v>0</v>
      </c>
      <c r="Q162" s="155">
        <v>0</v>
      </c>
      <c r="R162" s="155">
        <f t="shared" si="22"/>
        <v>0</v>
      </c>
      <c r="S162" s="155">
        <v>0</v>
      </c>
      <c r="T162" s="156">
        <f t="shared" si="23"/>
        <v>0</v>
      </c>
      <c r="AR162" s="157" t="s">
        <v>207</v>
      </c>
      <c r="AT162" s="157" t="s">
        <v>359</v>
      </c>
      <c r="AU162" s="157" t="s">
        <v>83</v>
      </c>
      <c r="AY162" s="16" t="s">
        <v>159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6" t="s">
        <v>89</v>
      </c>
      <c r="BK162" s="158">
        <f t="shared" si="29"/>
        <v>0</v>
      </c>
      <c r="BL162" s="16" t="s">
        <v>165</v>
      </c>
      <c r="BM162" s="157" t="s">
        <v>449</v>
      </c>
    </row>
    <row r="163" spans="2:65" s="1" customFormat="1" ht="16.5" customHeight="1" x14ac:dyDescent="0.2">
      <c r="B163" s="144"/>
      <c r="C163" s="180" t="s">
        <v>76</v>
      </c>
      <c r="D163" s="180" t="s">
        <v>359</v>
      </c>
      <c r="E163" s="181" t="s">
        <v>1014</v>
      </c>
      <c r="F163" s="182" t="s">
        <v>1015</v>
      </c>
      <c r="G163" s="183" t="s">
        <v>368</v>
      </c>
      <c r="H163" s="184">
        <v>12</v>
      </c>
      <c r="I163" s="185"/>
      <c r="J163" s="186">
        <f t="shared" si="20"/>
        <v>0</v>
      </c>
      <c r="K163" s="187"/>
      <c r="L163" s="188"/>
      <c r="M163" s="189" t="s">
        <v>1</v>
      </c>
      <c r="N163" s="190" t="s">
        <v>42</v>
      </c>
      <c r="P163" s="155">
        <f t="shared" si="21"/>
        <v>0</v>
      </c>
      <c r="Q163" s="155">
        <v>0</v>
      </c>
      <c r="R163" s="155">
        <f t="shared" si="22"/>
        <v>0</v>
      </c>
      <c r="S163" s="155">
        <v>0</v>
      </c>
      <c r="T163" s="156">
        <f t="shared" si="23"/>
        <v>0</v>
      </c>
      <c r="AR163" s="157" t="s">
        <v>207</v>
      </c>
      <c r="AT163" s="157" t="s">
        <v>359</v>
      </c>
      <c r="AU163" s="157" t="s">
        <v>83</v>
      </c>
      <c r="AY163" s="16" t="s">
        <v>159</v>
      </c>
      <c r="BE163" s="158">
        <f t="shared" si="24"/>
        <v>0</v>
      </c>
      <c r="BF163" s="158">
        <f t="shared" si="25"/>
        <v>0</v>
      </c>
      <c r="BG163" s="158">
        <f t="shared" si="26"/>
        <v>0</v>
      </c>
      <c r="BH163" s="158">
        <f t="shared" si="27"/>
        <v>0</v>
      </c>
      <c r="BI163" s="158">
        <f t="shared" si="28"/>
        <v>0</v>
      </c>
      <c r="BJ163" s="16" t="s">
        <v>89</v>
      </c>
      <c r="BK163" s="158">
        <f t="shared" si="29"/>
        <v>0</v>
      </c>
      <c r="BL163" s="16" t="s">
        <v>165</v>
      </c>
      <c r="BM163" s="157" t="s">
        <v>461</v>
      </c>
    </row>
    <row r="164" spans="2:65" s="1" customFormat="1" ht="21.75" customHeight="1" x14ac:dyDescent="0.2">
      <c r="B164" s="144"/>
      <c r="C164" s="180" t="s">
        <v>76</v>
      </c>
      <c r="D164" s="180" t="s">
        <v>359</v>
      </c>
      <c r="E164" s="181" t="s">
        <v>1016</v>
      </c>
      <c r="F164" s="182" t="s">
        <v>1017</v>
      </c>
      <c r="G164" s="183" t="s">
        <v>368</v>
      </c>
      <c r="H164" s="184">
        <v>24</v>
      </c>
      <c r="I164" s="185"/>
      <c r="J164" s="186">
        <f t="shared" si="20"/>
        <v>0</v>
      </c>
      <c r="K164" s="187"/>
      <c r="L164" s="188"/>
      <c r="M164" s="189" t="s">
        <v>1</v>
      </c>
      <c r="N164" s="190" t="s">
        <v>42</v>
      </c>
      <c r="P164" s="155">
        <f t="shared" si="21"/>
        <v>0</v>
      </c>
      <c r="Q164" s="155">
        <v>0</v>
      </c>
      <c r="R164" s="155">
        <f t="shared" si="22"/>
        <v>0</v>
      </c>
      <c r="S164" s="155">
        <v>0</v>
      </c>
      <c r="T164" s="156">
        <f t="shared" si="23"/>
        <v>0</v>
      </c>
      <c r="AR164" s="157" t="s">
        <v>207</v>
      </c>
      <c r="AT164" s="157" t="s">
        <v>359</v>
      </c>
      <c r="AU164" s="157" t="s">
        <v>83</v>
      </c>
      <c r="AY164" s="16" t="s">
        <v>159</v>
      </c>
      <c r="BE164" s="158">
        <f t="shared" si="24"/>
        <v>0</v>
      </c>
      <c r="BF164" s="158">
        <f t="shared" si="25"/>
        <v>0</v>
      </c>
      <c r="BG164" s="158">
        <f t="shared" si="26"/>
        <v>0</v>
      </c>
      <c r="BH164" s="158">
        <f t="shared" si="27"/>
        <v>0</v>
      </c>
      <c r="BI164" s="158">
        <f t="shared" si="28"/>
        <v>0</v>
      </c>
      <c r="BJ164" s="16" t="s">
        <v>89</v>
      </c>
      <c r="BK164" s="158">
        <f t="shared" si="29"/>
        <v>0</v>
      </c>
      <c r="BL164" s="16" t="s">
        <v>165</v>
      </c>
      <c r="BM164" s="157" t="s">
        <v>473</v>
      </c>
    </row>
    <row r="165" spans="2:65" s="1" customFormat="1" ht="16.5" customHeight="1" x14ac:dyDescent="0.2">
      <c r="B165" s="144"/>
      <c r="C165" s="180" t="s">
        <v>76</v>
      </c>
      <c r="D165" s="180" t="s">
        <v>359</v>
      </c>
      <c r="E165" s="181" t="s">
        <v>1018</v>
      </c>
      <c r="F165" s="182" t="s">
        <v>1019</v>
      </c>
      <c r="G165" s="183" t="s">
        <v>368</v>
      </c>
      <c r="H165" s="184">
        <v>12</v>
      </c>
      <c r="I165" s="185"/>
      <c r="J165" s="186">
        <f t="shared" si="20"/>
        <v>0</v>
      </c>
      <c r="K165" s="187"/>
      <c r="L165" s="188"/>
      <c r="M165" s="189" t="s">
        <v>1</v>
      </c>
      <c r="N165" s="190" t="s">
        <v>42</v>
      </c>
      <c r="P165" s="155">
        <f t="shared" si="21"/>
        <v>0</v>
      </c>
      <c r="Q165" s="155">
        <v>0</v>
      </c>
      <c r="R165" s="155">
        <f t="shared" si="22"/>
        <v>0</v>
      </c>
      <c r="S165" s="155">
        <v>0</v>
      </c>
      <c r="T165" s="156">
        <f t="shared" si="23"/>
        <v>0</v>
      </c>
      <c r="AR165" s="157" t="s">
        <v>207</v>
      </c>
      <c r="AT165" s="157" t="s">
        <v>359</v>
      </c>
      <c r="AU165" s="157" t="s">
        <v>83</v>
      </c>
      <c r="AY165" s="16" t="s">
        <v>159</v>
      </c>
      <c r="BE165" s="158">
        <f t="shared" si="24"/>
        <v>0</v>
      </c>
      <c r="BF165" s="158">
        <f t="shared" si="25"/>
        <v>0</v>
      </c>
      <c r="BG165" s="158">
        <f t="shared" si="26"/>
        <v>0</v>
      </c>
      <c r="BH165" s="158">
        <f t="shared" si="27"/>
        <v>0</v>
      </c>
      <c r="BI165" s="158">
        <f t="shared" si="28"/>
        <v>0</v>
      </c>
      <c r="BJ165" s="16" t="s">
        <v>89</v>
      </c>
      <c r="BK165" s="158">
        <f t="shared" si="29"/>
        <v>0</v>
      </c>
      <c r="BL165" s="16" t="s">
        <v>165</v>
      </c>
      <c r="BM165" s="157" t="s">
        <v>482</v>
      </c>
    </row>
    <row r="166" spans="2:65" s="1" customFormat="1" ht="21.75" customHeight="1" x14ac:dyDescent="0.2">
      <c r="B166" s="144"/>
      <c r="C166" s="180" t="s">
        <v>76</v>
      </c>
      <c r="D166" s="180" t="s">
        <v>359</v>
      </c>
      <c r="E166" s="181" t="s">
        <v>1002</v>
      </c>
      <c r="F166" s="182" t="s">
        <v>1003</v>
      </c>
      <c r="G166" s="183" t="s">
        <v>368</v>
      </c>
      <c r="H166" s="184">
        <v>45</v>
      </c>
      <c r="I166" s="185"/>
      <c r="J166" s="186">
        <f t="shared" si="20"/>
        <v>0</v>
      </c>
      <c r="K166" s="187"/>
      <c r="L166" s="188"/>
      <c r="M166" s="189" t="s">
        <v>1</v>
      </c>
      <c r="N166" s="190" t="s">
        <v>42</v>
      </c>
      <c r="P166" s="155">
        <f t="shared" si="21"/>
        <v>0</v>
      </c>
      <c r="Q166" s="155">
        <v>0</v>
      </c>
      <c r="R166" s="155">
        <f t="shared" si="22"/>
        <v>0</v>
      </c>
      <c r="S166" s="155">
        <v>0</v>
      </c>
      <c r="T166" s="156">
        <f t="shared" si="23"/>
        <v>0</v>
      </c>
      <c r="AR166" s="157" t="s">
        <v>207</v>
      </c>
      <c r="AT166" s="157" t="s">
        <v>359</v>
      </c>
      <c r="AU166" s="157" t="s">
        <v>83</v>
      </c>
      <c r="AY166" s="16" t="s">
        <v>159</v>
      </c>
      <c r="BE166" s="158">
        <f t="shared" si="24"/>
        <v>0</v>
      </c>
      <c r="BF166" s="158">
        <f t="shared" si="25"/>
        <v>0</v>
      </c>
      <c r="BG166" s="158">
        <f t="shared" si="26"/>
        <v>0</v>
      </c>
      <c r="BH166" s="158">
        <f t="shared" si="27"/>
        <v>0</v>
      </c>
      <c r="BI166" s="158">
        <f t="shared" si="28"/>
        <v>0</v>
      </c>
      <c r="BJ166" s="16" t="s">
        <v>89</v>
      </c>
      <c r="BK166" s="158">
        <f t="shared" si="29"/>
        <v>0</v>
      </c>
      <c r="BL166" s="16" t="s">
        <v>165</v>
      </c>
      <c r="BM166" s="157" t="s">
        <v>491</v>
      </c>
    </row>
    <row r="167" spans="2:65" s="1" customFormat="1" ht="21.75" customHeight="1" x14ac:dyDescent="0.2">
      <c r="B167" s="144"/>
      <c r="C167" s="180" t="s">
        <v>76</v>
      </c>
      <c r="D167" s="180" t="s">
        <v>359</v>
      </c>
      <c r="E167" s="181" t="s">
        <v>1020</v>
      </c>
      <c r="F167" s="182" t="s">
        <v>1021</v>
      </c>
      <c r="G167" s="183" t="s">
        <v>368</v>
      </c>
      <c r="H167" s="184">
        <v>12</v>
      </c>
      <c r="I167" s="185"/>
      <c r="J167" s="186">
        <f t="shared" si="20"/>
        <v>0</v>
      </c>
      <c r="K167" s="187"/>
      <c r="L167" s="188"/>
      <c r="M167" s="189" t="s">
        <v>1</v>
      </c>
      <c r="N167" s="190" t="s">
        <v>42</v>
      </c>
      <c r="P167" s="155">
        <f t="shared" si="21"/>
        <v>0</v>
      </c>
      <c r="Q167" s="155">
        <v>0</v>
      </c>
      <c r="R167" s="155">
        <f t="shared" si="22"/>
        <v>0</v>
      </c>
      <c r="S167" s="155">
        <v>0</v>
      </c>
      <c r="T167" s="156">
        <f t="shared" si="23"/>
        <v>0</v>
      </c>
      <c r="AR167" s="157" t="s">
        <v>207</v>
      </c>
      <c r="AT167" s="157" t="s">
        <v>359</v>
      </c>
      <c r="AU167" s="157" t="s">
        <v>83</v>
      </c>
      <c r="AY167" s="16" t="s">
        <v>159</v>
      </c>
      <c r="BE167" s="158">
        <f t="shared" si="24"/>
        <v>0</v>
      </c>
      <c r="BF167" s="158">
        <f t="shared" si="25"/>
        <v>0</v>
      </c>
      <c r="BG167" s="158">
        <f t="shared" si="26"/>
        <v>0</v>
      </c>
      <c r="BH167" s="158">
        <f t="shared" si="27"/>
        <v>0</v>
      </c>
      <c r="BI167" s="158">
        <f t="shared" si="28"/>
        <v>0</v>
      </c>
      <c r="BJ167" s="16" t="s">
        <v>89</v>
      </c>
      <c r="BK167" s="158">
        <f t="shared" si="29"/>
        <v>0</v>
      </c>
      <c r="BL167" s="16" t="s">
        <v>165</v>
      </c>
      <c r="BM167" s="157" t="s">
        <v>501</v>
      </c>
    </row>
    <row r="168" spans="2:65" s="1" customFormat="1" ht="21.75" customHeight="1" x14ac:dyDescent="0.2">
      <c r="B168" s="144"/>
      <c r="C168" s="180" t="s">
        <v>76</v>
      </c>
      <c r="D168" s="180" t="s">
        <v>359</v>
      </c>
      <c r="E168" s="181" t="s">
        <v>1022</v>
      </c>
      <c r="F168" s="182" t="s">
        <v>1023</v>
      </c>
      <c r="G168" s="183" t="s">
        <v>368</v>
      </c>
      <c r="H168" s="184">
        <v>15</v>
      </c>
      <c r="I168" s="185"/>
      <c r="J168" s="186">
        <f t="shared" si="20"/>
        <v>0</v>
      </c>
      <c r="K168" s="187"/>
      <c r="L168" s="188"/>
      <c r="M168" s="189" t="s">
        <v>1</v>
      </c>
      <c r="N168" s="190" t="s">
        <v>42</v>
      </c>
      <c r="P168" s="155">
        <f t="shared" si="21"/>
        <v>0</v>
      </c>
      <c r="Q168" s="155">
        <v>0</v>
      </c>
      <c r="R168" s="155">
        <f t="shared" si="22"/>
        <v>0</v>
      </c>
      <c r="S168" s="155">
        <v>0</v>
      </c>
      <c r="T168" s="156">
        <f t="shared" si="23"/>
        <v>0</v>
      </c>
      <c r="AR168" s="157" t="s">
        <v>207</v>
      </c>
      <c r="AT168" s="157" t="s">
        <v>359</v>
      </c>
      <c r="AU168" s="157" t="s">
        <v>83</v>
      </c>
      <c r="AY168" s="16" t="s">
        <v>159</v>
      </c>
      <c r="BE168" s="158">
        <f t="shared" si="24"/>
        <v>0</v>
      </c>
      <c r="BF168" s="158">
        <f t="shared" si="25"/>
        <v>0</v>
      </c>
      <c r="BG168" s="158">
        <f t="shared" si="26"/>
        <v>0</v>
      </c>
      <c r="BH168" s="158">
        <f t="shared" si="27"/>
        <v>0</v>
      </c>
      <c r="BI168" s="158">
        <f t="shared" si="28"/>
        <v>0</v>
      </c>
      <c r="BJ168" s="16" t="s">
        <v>89</v>
      </c>
      <c r="BK168" s="158">
        <f t="shared" si="29"/>
        <v>0</v>
      </c>
      <c r="BL168" s="16" t="s">
        <v>165</v>
      </c>
      <c r="BM168" s="157" t="s">
        <v>516</v>
      </c>
    </row>
    <row r="169" spans="2:65" s="1" customFormat="1" ht="24.25" customHeight="1" x14ac:dyDescent="0.2">
      <c r="B169" s="144"/>
      <c r="C169" s="180" t="s">
        <v>76</v>
      </c>
      <c r="D169" s="180" t="s">
        <v>359</v>
      </c>
      <c r="E169" s="181" t="s">
        <v>1024</v>
      </c>
      <c r="F169" s="182" t="s">
        <v>1025</v>
      </c>
      <c r="G169" s="183" t="s">
        <v>368</v>
      </c>
      <c r="H169" s="184">
        <v>1</v>
      </c>
      <c r="I169" s="185"/>
      <c r="J169" s="186">
        <f t="shared" si="20"/>
        <v>0</v>
      </c>
      <c r="K169" s="187"/>
      <c r="L169" s="188"/>
      <c r="M169" s="189" t="s">
        <v>1</v>
      </c>
      <c r="N169" s="190" t="s">
        <v>42</v>
      </c>
      <c r="P169" s="155">
        <f t="shared" si="21"/>
        <v>0</v>
      </c>
      <c r="Q169" s="155">
        <v>0</v>
      </c>
      <c r="R169" s="155">
        <f t="shared" si="22"/>
        <v>0</v>
      </c>
      <c r="S169" s="155">
        <v>0</v>
      </c>
      <c r="T169" s="156">
        <f t="shared" si="23"/>
        <v>0</v>
      </c>
      <c r="AR169" s="157" t="s">
        <v>207</v>
      </c>
      <c r="AT169" s="157" t="s">
        <v>359</v>
      </c>
      <c r="AU169" s="157" t="s">
        <v>83</v>
      </c>
      <c r="AY169" s="16" t="s">
        <v>159</v>
      </c>
      <c r="BE169" s="158">
        <f t="shared" si="24"/>
        <v>0</v>
      </c>
      <c r="BF169" s="158">
        <f t="shared" si="25"/>
        <v>0</v>
      </c>
      <c r="BG169" s="158">
        <f t="shared" si="26"/>
        <v>0</v>
      </c>
      <c r="BH169" s="158">
        <f t="shared" si="27"/>
        <v>0</v>
      </c>
      <c r="BI169" s="158">
        <f t="shared" si="28"/>
        <v>0</v>
      </c>
      <c r="BJ169" s="16" t="s">
        <v>89</v>
      </c>
      <c r="BK169" s="158">
        <f t="shared" si="29"/>
        <v>0</v>
      </c>
      <c r="BL169" s="16" t="s">
        <v>165</v>
      </c>
      <c r="BM169" s="157" t="s">
        <v>528</v>
      </c>
    </row>
    <row r="170" spans="2:65" s="11" customFormat="1" ht="26" customHeight="1" x14ac:dyDescent="0.35">
      <c r="B170" s="133"/>
      <c r="D170" s="134" t="s">
        <v>75</v>
      </c>
      <c r="E170" s="135" t="s">
        <v>1026</v>
      </c>
      <c r="F170" s="135" t="s">
        <v>1027</v>
      </c>
      <c r="I170" s="136"/>
      <c r="J170" s="123">
        <f>BK170</f>
        <v>0</v>
      </c>
      <c r="L170" s="133"/>
      <c r="M170" s="137"/>
      <c r="P170" s="138">
        <f>SUM(P171:P175)</f>
        <v>0</v>
      </c>
      <c r="R170" s="138">
        <f>SUM(R171:R175)</f>
        <v>0</v>
      </c>
      <c r="T170" s="139">
        <f>SUM(T171:T175)</f>
        <v>0</v>
      </c>
      <c r="AR170" s="134" t="s">
        <v>165</v>
      </c>
      <c r="AT170" s="140" t="s">
        <v>75</v>
      </c>
      <c r="AU170" s="140" t="s">
        <v>76</v>
      </c>
      <c r="AY170" s="134" t="s">
        <v>159</v>
      </c>
      <c r="BK170" s="141">
        <f>SUM(BK171:BK175)</f>
        <v>0</v>
      </c>
    </row>
    <row r="171" spans="2:65" s="1" customFormat="1" ht="24.25" customHeight="1" x14ac:dyDescent="0.2">
      <c r="B171" s="144"/>
      <c r="C171" s="180" t="s">
        <v>76</v>
      </c>
      <c r="D171" s="180" t="s">
        <v>359</v>
      </c>
      <c r="E171" s="181" t="s">
        <v>1028</v>
      </c>
      <c r="F171" s="182" t="s">
        <v>1029</v>
      </c>
      <c r="G171" s="183" t="s">
        <v>995</v>
      </c>
      <c r="H171" s="184">
        <v>85</v>
      </c>
      <c r="I171" s="185"/>
      <c r="J171" s="186">
        <f>ROUND(I171*H171,2)</f>
        <v>0</v>
      </c>
      <c r="K171" s="187"/>
      <c r="L171" s="188"/>
      <c r="M171" s="189" t="s">
        <v>1</v>
      </c>
      <c r="N171" s="190" t="s">
        <v>42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AR171" s="157" t="s">
        <v>207</v>
      </c>
      <c r="AT171" s="157" t="s">
        <v>359</v>
      </c>
      <c r="AU171" s="157" t="s">
        <v>83</v>
      </c>
      <c r="AY171" s="16" t="s">
        <v>159</v>
      </c>
      <c r="BE171" s="158">
        <f>IF(N171="základná",J171,0)</f>
        <v>0</v>
      </c>
      <c r="BF171" s="158">
        <f>IF(N171="znížená",J171,0)</f>
        <v>0</v>
      </c>
      <c r="BG171" s="158">
        <f>IF(N171="zákl. prenesená",J171,0)</f>
        <v>0</v>
      </c>
      <c r="BH171" s="158">
        <f>IF(N171="zníž. prenesená",J171,0)</f>
        <v>0</v>
      </c>
      <c r="BI171" s="158">
        <f>IF(N171="nulová",J171,0)</f>
        <v>0</v>
      </c>
      <c r="BJ171" s="16" t="s">
        <v>89</v>
      </c>
      <c r="BK171" s="158">
        <f>ROUND(I171*H171,2)</f>
        <v>0</v>
      </c>
      <c r="BL171" s="16" t="s">
        <v>165</v>
      </c>
      <c r="BM171" s="157" t="s">
        <v>541</v>
      </c>
    </row>
    <row r="172" spans="2:65" s="1" customFormat="1" ht="21.75" customHeight="1" x14ac:dyDescent="0.2">
      <c r="B172" s="144"/>
      <c r="C172" s="180" t="s">
        <v>76</v>
      </c>
      <c r="D172" s="180" t="s">
        <v>359</v>
      </c>
      <c r="E172" s="181" t="s">
        <v>1030</v>
      </c>
      <c r="F172" s="182" t="s">
        <v>1031</v>
      </c>
      <c r="G172" s="183" t="s">
        <v>995</v>
      </c>
      <c r="H172" s="184">
        <v>45</v>
      </c>
      <c r="I172" s="185"/>
      <c r="J172" s="186">
        <f>ROUND(I172*H172,2)</f>
        <v>0</v>
      </c>
      <c r="K172" s="187"/>
      <c r="L172" s="188"/>
      <c r="M172" s="189" t="s">
        <v>1</v>
      </c>
      <c r="N172" s="190" t="s">
        <v>42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207</v>
      </c>
      <c r="AT172" s="157" t="s">
        <v>359</v>
      </c>
      <c r="AU172" s="157" t="s">
        <v>83</v>
      </c>
      <c r="AY172" s="16" t="s">
        <v>159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6" t="s">
        <v>89</v>
      </c>
      <c r="BK172" s="158">
        <f>ROUND(I172*H172,2)</f>
        <v>0</v>
      </c>
      <c r="BL172" s="16" t="s">
        <v>165</v>
      </c>
      <c r="BM172" s="157" t="s">
        <v>554</v>
      </c>
    </row>
    <row r="173" spans="2:65" s="1" customFormat="1" ht="21.75" customHeight="1" x14ac:dyDescent="0.2">
      <c r="B173" s="144"/>
      <c r="C173" s="180" t="s">
        <v>76</v>
      </c>
      <c r="D173" s="180" t="s">
        <v>359</v>
      </c>
      <c r="E173" s="181" t="s">
        <v>1032</v>
      </c>
      <c r="F173" s="182" t="s">
        <v>1033</v>
      </c>
      <c r="G173" s="183" t="s">
        <v>995</v>
      </c>
      <c r="H173" s="184">
        <v>350</v>
      </c>
      <c r="I173" s="185"/>
      <c r="J173" s="186">
        <f>ROUND(I173*H173,2)</f>
        <v>0</v>
      </c>
      <c r="K173" s="187"/>
      <c r="L173" s="188"/>
      <c r="M173" s="189" t="s">
        <v>1</v>
      </c>
      <c r="N173" s="190" t="s">
        <v>42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207</v>
      </c>
      <c r="AT173" s="157" t="s">
        <v>359</v>
      </c>
      <c r="AU173" s="157" t="s">
        <v>83</v>
      </c>
      <c r="AY173" s="16" t="s">
        <v>159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6" t="s">
        <v>89</v>
      </c>
      <c r="BK173" s="158">
        <f>ROUND(I173*H173,2)</f>
        <v>0</v>
      </c>
      <c r="BL173" s="16" t="s">
        <v>165</v>
      </c>
      <c r="BM173" s="157" t="s">
        <v>568</v>
      </c>
    </row>
    <row r="174" spans="2:65" s="1" customFormat="1" ht="16.5" customHeight="1" x14ac:dyDescent="0.2">
      <c r="B174" s="144"/>
      <c r="C174" s="180" t="s">
        <v>76</v>
      </c>
      <c r="D174" s="180" t="s">
        <v>359</v>
      </c>
      <c r="E174" s="181" t="s">
        <v>1034</v>
      </c>
      <c r="F174" s="182" t="s">
        <v>1035</v>
      </c>
      <c r="G174" s="183" t="s">
        <v>368</v>
      </c>
      <c r="H174" s="184">
        <v>23</v>
      </c>
      <c r="I174" s="185"/>
      <c r="J174" s="186">
        <f>ROUND(I174*H174,2)</f>
        <v>0</v>
      </c>
      <c r="K174" s="187"/>
      <c r="L174" s="188"/>
      <c r="M174" s="189" t="s">
        <v>1</v>
      </c>
      <c r="N174" s="190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AR174" s="157" t="s">
        <v>207</v>
      </c>
      <c r="AT174" s="157" t="s">
        <v>359</v>
      </c>
      <c r="AU174" s="157" t="s">
        <v>83</v>
      </c>
      <c r="AY174" s="16" t="s">
        <v>159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6" t="s">
        <v>89</v>
      </c>
      <c r="BK174" s="158">
        <f>ROUND(I174*H174,2)</f>
        <v>0</v>
      </c>
      <c r="BL174" s="16" t="s">
        <v>165</v>
      </c>
      <c r="BM174" s="157" t="s">
        <v>580</v>
      </c>
    </row>
    <row r="175" spans="2:65" s="1" customFormat="1" ht="16.5" customHeight="1" x14ac:dyDescent="0.2">
      <c r="B175" s="144"/>
      <c r="C175" s="180" t="s">
        <v>76</v>
      </c>
      <c r="D175" s="180" t="s">
        <v>359</v>
      </c>
      <c r="E175" s="181" t="s">
        <v>1036</v>
      </c>
      <c r="F175" s="182" t="s">
        <v>1037</v>
      </c>
      <c r="G175" s="183" t="s">
        <v>368</v>
      </c>
      <c r="H175" s="184">
        <v>10</v>
      </c>
      <c r="I175" s="185"/>
      <c r="J175" s="186">
        <f>ROUND(I175*H175,2)</f>
        <v>0</v>
      </c>
      <c r="K175" s="187"/>
      <c r="L175" s="188"/>
      <c r="M175" s="189" t="s">
        <v>1</v>
      </c>
      <c r="N175" s="190" t="s">
        <v>42</v>
      </c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AR175" s="157" t="s">
        <v>207</v>
      </c>
      <c r="AT175" s="157" t="s">
        <v>359</v>
      </c>
      <c r="AU175" s="157" t="s">
        <v>83</v>
      </c>
      <c r="AY175" s="16" t="s">
        <v>159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6" t="s">
        <v>89</v>
      </c>
      <c r="BK175" s="158">
        <f>ROUND(I175*H175,2)</f>
        <v>0</v>
      </c>
      <c r="BL175" s="16" t="s">
        <v>165</v>
      </c>
      <c r="BM175" s="157" t="s">
        <v>590</v>
      </c>
    </row>
    <row r="176" spans="2:65" s="11" customFormat="1" ht="26" customHeight="1" x14ac:dyDescent="0.35">
      <c r="B176" s="133"/>
      <c r="D176" s="134" t="s">
        <v>75</v>
      </c>
      <c r="E176" s="135" t="s">
        <v>1038</v>
      </c>
      <c r="F176" s="135" t="s">
        <v>1039</v>
      </c>
      <c r="I176" s="136"/>
      <c r="J176" s="123">
        <f>BK176</f>
        <v>0</v>
      </c>
      <c r="L176" s="133"/>
      <c r="M176" s="137"/>
      <c r="P176" s="138">
        <f>SUM(P177:P191)</f>
        <v>0</v>
      </c>
      <c r="R176" s="138">
        <f>SUM(R177:R191)</f>
        <v>0</v>
      </c>
      <c r="T176" s="139">
        <f>SUM(T177:T191)</f>
        <v>0</v>
      </c>
      <c r="AR176" s="134" t="s">
        <v>165</v>
      </c>
      <c r="AT176" s="140" t="s">
        <v>75</v>
      </c>
      <c r="AU176" s="140" t="s">
        <v>76</v>
      </c>
      <c r="AY176" s="134" t="s">
        <v>159</v>
      </c>
      <c r="BK176" s="141">
        <f>SUM(BK177:BK191)</f>
        <v>0</v>
      </c>
    </row>
    <row r="177" spans="2:65" s="1" customFormat="1" ht="24.25" customHeight="1" x14ac:dyDescent="0.2">
      <c r="B177" s="144"/>
      <c r="C177" s="180" t="s">
        <v>76</v>
      </c>
      <c r="D177" s="180" t="s">
        <v>359</v>
      </c>
      <c r="E177" s="181" t="s">
        <v>1040</v>
      </c>
      <c r="F177" s="182" t="s">
        <v>1041</v>
      </c>
      <c r="G177" s="183" t="s">
        <v>368</v>
      </c>
      <c r="H177" s="184">
        <v>10</v>
      </c>
      <c r="I177" s="185"/>
      <c r="J177" s="186">
        <f t="shared" ref="J177:J191" si="30">ROUND(I177*H177,2)</f>
        <v>0</v>
      </c>
      <c r="K177" s="187"/>
      <c r="L177" s="188"/>
      <c r="M177" s="189" t="s">
        <v>1</v>
      </c>
      <c r="N177" s="190" t="s">
        <v>42</v>
      </c>
      <c r="P177" s="155">
        <f t="shared" ref="P177:P191" si="31">O177*H177</f>
        <v>0</v>
      </c>
      <c r="Q177" s="155">
        <v>0</v>
      </c>
      <c r="R177" s="155">
        <f t="shared" ref="R177:R191" si="32">Q177*H177</f>
        <v>0</v>
      </c>
      <c r="S177" s="155">
        <v>0</v>
      </c>
      <c r="T177" s="156">
        <f t="shared" ref="T177:T191" si="33">S177*H177</f>
        <v>0</v>
      </c>
      <c r="AR177" s="157" t="s">
        <v>207</v>
      </c>
      <c r="AT177" s="157" t="s">
        <v>359</v>
      </c>
      <c r="AU177" s="157" t="s">
        <v>83</v>
      </c>
      <c r="AY177" s="16" t="s">
        <v>159</v>
      </c>
      <c r="BE177" s="158">
        <f t="shared" ref="BE177:BE191" si="34">IF(N177="základná",J177,0)</f>
        <v>0</v>
      </c>
      <c r="BF177" s="158">
        <f t="shared" ref="BF177:BF191" si="35">IF(N177="znížená",J177,0)</f>
        <v>0</v>
      </c>
      <c r="BG177" s="158">
        <f t="shared" ref="BG177:BG191" si="36">IF(N177="zákl. prenesená",J177,0)</f>
        <v>0</v>
      </c>
      <c r="BH177" s="158">
        <f t="shared" ref="BH177:BH191" si="37">IF(N177="zníž. prenesená",J177,0)</f>
        <v>0</v>
      </c>
      <c r="BI177" s="158">
        <f t="shared" ref="BI177:BI191" si="38">IF(N177="nulová",J177,0)</f>
        <v>0</v>
      </c>
      <c r="BJ177" s="16" t="s">
        <v>89</v>
      </c>
      <c r="BK177" s="158">
        <f t="shared" ref="BK177:BK191" si="39">ROUND(I177*H177,2)</f>
        <v>0</v>
      </c>
      <c r="BL177" s="16" t="s">
        <v>165</v>
      </c>
      <c r="BM177" s="157" t="s">
        <v>598</v>
      </c>
    </row>
    <row r="178" spans="2:65" s="1" customFormat="1" ht="24.25" customHeight="1" x14ac:dyDescent="0.2">
      <c r="B178" s="144"/>
      <c r="C178" s="180" t="s">
        <v>76</v>
      </c>
      <c r="D178" s="180" t="s">
        <v>359</v>
      </c>
      <c r="E178" s="181" t="s">
        <v>1042</v>
      </c>
      <c r="F178" s="182" t="s">
        <v>1043</v>
      </c>
      <c r="G178" s="183" t="s">
        <v>368</v>
      </c>
      <c r="H178" s="184">
        <v>11</v>
      </c>
      <c r="I178" s="185"/>
      <c r="J178" s="186">
        <f t="shared" si="30"/>
        <v>0</v>
      </c>
      <c r="K178" s="187"/>
      <c r="L178" s="188"/>
      <c r="M178" s="189" t="s">
        <v>1</v>
      </c>
      <c r="N178" s="190" t="s">
        <v>42</v>
      </c>
      <c r="P178" s="155">
        <f t="shared" si="31"/>
        <v>0</v>
      </c>
      <c r="Q178" s="155">
        <v>0</v>
      </c>
      <c r="R178" s="155">
        <f t="shared" si="32"/>
        <v>0</v>
      </c>
      <c r="S178" s="155">
        <v>0</v>
      </c>
      <c r="T178" s="156">
        <f t="shared" si="33"/>
        <v>0</v>
      </c>
      <c r="AR178" s="157" t="s">
        <v>207</v>
      </c>
      <c r="AT178" s="157" t="s">
        <v>359</v>
      </c>
      <c r="AU178" s="157" t="s">
        <v>83</v>
      </c>
      <c r="AY178" s="16" t="s">
        <v>159</v>
      </c>
      <c r="BE178" s="158">
        <f t="shared" si="34"/>
        <v>0</v>
      </c>
      <c r="BF178" s="158">
        <f t="shared" si="35"/>
        <v>0</v>
      </c>
      <c r="BG178" s="158">
        <f t="shared" si="36"/>
        <v>0</v>
      </c>
      <c r="BH178" s="158">
        <f t="shared" si="37"/>
        <v>0</v>
      </c>
      <c r="BI178" s="158">
        <f t="shared" si="38"/>
        <v>0</v>
      </c>
      <c r="BJ178" s="16" t="s">
        <v>89</v>
      </c>
      <c r="BK178" s="158">
        <f t="shared" si="39"/>
        <v>0</v>
      </c>
      <c r="BL178" s="16" t="s">
        <v>165</v>
      </c>
      <c r="BM178" s="157" t="s">
        <v>610</v>
      </c>
    </row>
    <row r="179" spans="2:65" s="1" customFormat="1" ht="24.25" customHeight="1" x14ac:dyDescent="0.2">
      <c r="B179" s="144"/>
      <c r="C179" s="180" t="s">
        <v>76</v>
      </c>
      <c r="D179" s="180" t="s">
        <v>359</v>
      </c>
      <c r="E179" s="181" t="s">
        <v>1044</v>
      </c>
      <c r="F179" s="182" t="s">
        <v>1045</v>
      </c>
      <c r="G179" s="183" t="s">
        <v>368</v>
      </c>
      <c r="H179" s="184">
        <v>1</v>
      </c>
      <c r="I179" s="185"/>
      <c r="J179" s="186">
        <f t="shared" si="30"/>
        <v>0</v>
      </c>
      <c r="K179" s="187"/>
      <c r="L179" s="188"/>
      <c r="M179" s="189" t="s">
        <v>1</v>
      </c>
      <c r="N179" s="190" t="s">
        <v>42</v>
      </c>
      <c r="P179" s="155">
        <f t="shared" si="31"/>
        <v>0</v>
      </c>
      <c r="Q179" s="155">
        <v>0</v>
      </c>
      <c r="R179" s="155">
        <f t="shared" si="32"/>
        <v>0</v>
      </c>
      <c r="S179" s="155">
        <v>0</v>
      </c>
      <c r="T179" s="156">
        <f t="shared" si="33"/>
        <v>0</v>
      </c>
      <c r="AR179" s="157" t="s">
        <v>207</v>
      </c>
      <c r="AT179" s="157" t="s">
        <v>359</v>
      </c>
      <c r="AU179" s="157" t="s">
        <v>83</v>
      </c>
      <c r="AY179" s="16" t="s">
        <v>159</v>
      </c>
      <c r="BE179" s="158">
        <f t="shared" si="34"/>
        <v>0</v>
      </c>
      <c r="BF179" s="158">
        <f t="shared" si="35"/>
        <v>0</v>
      </c>
      <c r="BG179" s="158">
        <f t="shared" si="36"/>
        <v>0</v>
      </c>
      <c r="BH179" s="158">
        <f t="shared" si="37"/>
        <v>0</v>
      </c>
      <c r="BI179" s="158">
        <f t="shared" si="38"/>
        <v>0</v>
      </c>
      <c r="BJ179" s="16" t="s">
        <v>89</v>
      </c>
      <c r="BK179" s="158">
        <f t="shared" si="39"/>
        <v>0</v>
      </c>
      <c r="BL179" s="16" t="s">
        <v>165</v>
      </c>
      <c r="BM179" s="157" t="s">
        <v>620</v>
      </c>
    </row>
    <row r="180" spans="2:65" s="1" customFormat="1" ht="24.25" customHeight="1" x14ac:dyDescent="0.2">
      <c r="B180" s="144"/>
      <c r="C180" s="180" t="s">
        <v>76</v>
      </c>
      <c r="D180" s="180" t="s">
        <v>359</v>
      </c>
      <c r="E180" s="181" t="s">
        <v>1046</v>
      </c>
      <c r="F180" s="182" t="s">
        <v>1047</v>
      </c>
      <c r="G180" s="183" t="s">
        <v>368</v>
      </c>
      <c r="H180" s="184">
        <v>5</v>
      </c>
      <c r="I180" s="185"/>
      <c r="J180" s="186">
        <f t="shared" si="30"/>
        <v>0</v>
      </c>
      <c r="K180" s="187"/>
      <c r="L180" s="188"/>
      <c r="M180" s="189" t="s">
        <v>1</v>
      </c>
      <c r="N180" s="190" t="s">
        <v>42</v>
      </c>
      <c r="P180" s="155">
        <f t="shared" si="31"/>
        <v>0</v>
      </c>
      <c r="Q180" s="155">
        <v>0</v>
      </c>
      <c r="R180" s="155">
        <f t="shared" si="32"/>
        <v>0</v>
      </c>
      <c r="S180" s="155">
        <v>0</v>
      </c>
      <c r="T180" s="156">
        <f t="shared" si="33"/>
        <v>0</v>
      </c>
      <c r="AR180" s="157" t="s">
        <v>207</v>
      </c>
      <c r="AT180" s="157" t="s">
        <v>359</v>
      </c>
      <c r="AU180" s="157" t="s">
        <v>83</v>
      </c>
      <c r="AY180" s="16" t="s">
        <v>159</v>
      </c>
      <c r="BE180" s="158">
        <f t="shared" si="34"/>
        <v>0</v>
      </c>
      <c r="BF180" s="158">
        <f t="shared" si="35"/>
        <v>0</v>
      </c>
      <c r="BG180" s="158">
        <f t="shared" si="36"/>
        <v>0</v>
      </c>
      <c r="BH180" s="158">
        <f t="shared" si="37"/>
        <v>0</v>
      </c>
      <c r="BI180" s="158">
        <f t="shared" si="38"/>
        <v>0</v>
      </c>
      <c r="BJ180" s="16" t="s">
        <v>89</v>
      </c>
      <c r="BK180" s="158">
        <f t="shared" si="39"/>
        <v>0</v>
      </c>
      <c r="BL180" s="16" t="s">
        <v>165</v>
      </c>
      <c r="BM180" s="157" t="s">
        <v>629</v>
      </c>
    </row>
    <row r="181" spans="2:65" s="1" customFormat="1" ht="24.25" customHeight="1" x14ac:dyDescent="0.2">
      <c r="B181" s="144"/>
      <c r="C181" s="180" t="s">
        <v>76</v>
      </c>
      <c r="D181" s="180" t="s">
        <v>359</v>
      </c>
      <c r="E181" s="181" t="s">
        <v>1048</v>
      </c>
      <c r="F181" s="182" t="s">
        <v>1049</v>
      </c>
      <c r="G181" s="183" t="s">
        <v>368</v>
      </c>
      <c r="H181" s="184">
        <v>5</v>
      </c>
      <c r="I181" s="185"/>
      <c r="J181" s="186">
        <f t="shared" si="30"/>
        <v>0</v>
      </c>
      <c r="K181" s="187"/>
      <c r="L181" s="188"/>
      <c r="M181" s="189" t="s">
        <v>1</v>
      </c>
      <c r="N181" s="190" t="s">
        <v>42</v>
      </c>
      <c r="P181" s="155">
        <f t="shared" si="31"/>
        <v>0</v>
      </c>
      <c r="Q181" s="155">
        <v>0</v>
      </c>
      <c r="R181" s="155">
        <f t="shared" si="32"/>
        <v>0</v>
      </c>
      <c r="S181" s="155">
        <v>0</v>
      </c>
      <c r="T181" s="156">
        <f t="shared" si="33"/>
        <v>0</v>
      </c>
      <c r="AR181" s="157" t="s">
        <v>207</v>
      </c>
      <c r="AT181" s="157" t="s">
        <v>359</v>
      </c>
      <c r="AU181" s="157" t="s">
        <v>83</v>
      </c>
      <c r="AY181" s="16" t="s">
        <v>159</v>
      </c>
      <c r="BE181" s="158">
        <f t="shared" si="34"/>
        <v>0</v>
      </c>
      <c r="BF181" s="158">
        <f t="shared" si="35"/>
        <v>0</v>
      </c>
      <c r="BG181" s="158">
        <f t="shared" si="36"/>
        <v>0</v>
      </c>
      <c r="BH181" s="158">
        <f t="shared" si="37"/>
        <v>0</v>
      </c>
      <c r="BI181" s="158">
        <f t="shared" si="38"/>
        <v>0</v>
      </c>
      <c r="BJ181" s="16" t="s">
        <v>89</v>
      </c>
      <c r="BK181" s="158">
        <f t="shared" si="39"/>
        <v>0</v>
      </c>
      <c r="BL181" s="16" t="s">
        <v>165</v>
      </c>
      <c r="BM181" s="157" t="s">
        <v>640</v>
      </c>
    </row>
    <row r="182" spans="2:65" s="1" customFormat="1" ht="21.75" customHeight="1" x14ac:dyDescent="0.2">
      <c r="B182" s="144"/>
      <c r="C182" s="180" t="s">
        <v>76</v>
      </c>
      <c r="D182" s="180" t="s">
        <v>359</v>
      </c>
      <c r="E182" s="181" t="s">
        <v>1050</v>
      </c>
      <c r="F182" s="182" t="s">
        <v>1051</v>
      </c>
      <c r="G182" s="183" t="s">
        <v>368</v>
      </c>
      <c r="H182" s="184">
        <v>5</v>
      </c>
      <c r="I182" s="185"/>
      <c r="J182" s="186">
        <f t="shared" si="30"/>
        <v>0</v>
      </c>
      <c r="K182" s="187"/>
      <c r="L182" s="188"/>
      <c r="M182" s="189" t="s">
        <v>1</v>
      </c>
      <c r="N182" s="190" t="s">
        <v>42</v>
      </c>
      <c r="P182" s="155">
        <f t="shared" si="31"/>
        <v>0</v>
      </c>
      <c r="Q182" s="155">
        <v>0</v>
      </c>
      <c r="R182" s="155">
        <f t="shared" si="32"/>
        <v>0</v>
      </c>
      <c r="S182" s="155">
        <v>0</v>
      </c>
      <c r="T182" s="156">
        <f t="shared" si="33"/>
        <v>0</v>
      </c>
      <c r="AR182" s="157" t="s">
        <v>207</v>
      </c>
      <c r="AT182" s="157" t="s">
        <v>359</v>
      </c>
      <c r="AU182" s="157" t="s">
        <v>83</v>
      </c>
      <c r="AY182" s="16" t="s">
        <v>159</v>
      </c>
      <c r="BE182" s="158">
        <f t="shared" si="34"/>
        <v>0</v>
      </c>
      <c r="BF182" s="158">
        <f t="shared" si="35"/>
        <v>0</v>
      </c>
      <c r="BG182" s="158">
        <f t="shared" si="36"/>
        <v>0</v>
      </c>
      <c r="BH182" s="158">
        <f t="shared" si="37"/>
        <v>0</v>
      </c>
      <c r="BI182" s="158">
        <f t="shared" si="38"/>
        <v>0</v>
      </c>
      <c r="BJ182" s="16" t="s">
        <v>89</v>
      </c>
      <c r="BK182" s="158">
        <f t="shared" si="39"/>
        <v>0</v>
      </c>
      <c r="BL182" s="16" t="s">
        <v>165</v>
      </c>
      <c r="BM182" s="157" t="s">
        <v>652</v>
      </c>
    </row>
    <row r="183" spans="2:65" s="1" customFormat="1" ht="24.25" customHeight="1" x14ac:dyDescent="0.2">
      <c r="B183" s="144"/>
      <c r="C183" s="180" t="s">
        <v>76</v>
      </c>
      <c r="D183" s="180" t="s">
        <v>359</v>
      </c>
      <c r="E183" s="181" t="s">
        <v>1052</v>
      </c>
      <c r="F183" s="182" t="s">
        <v>1053</v>
      </c>
      <c r="G183" s="183" t="s">
        <v>368</v>
      </c>
      <c r="H183" s="184">
        <v>3</v>
      </c>
      <c r="I183" s="185"/>
      <c r="J183" s="186">
        <f t="shared" si="30"/>
        <v>0</v>
      </c>
      <c r="K183" s="187"/>
      <c r="L183" s="188"/>
      <c r="M183" s="189" t="s">
        <v>1</v>
      </c>
      <c r="N183" s="190" t="s">
        <v>42</v>
      </c>
      <c r="P183" s="155">
        <f t="shared" si="31"/>
        <v>0</v>
      </c>
      <c r="Q183" s="155">
        <v>0</v>
      </c>
      <c r="R183" s="155">
        <f t="shared" si="32"/>
        <v>0</v>
      </c>
      <c r="S183" s="155">
        <v>0</v>
      </c>
      <c r="T183" s="156">
        <f t="shared" si="33"/>
        <v>0</v>
      </c>
      <c r="AR183" s="157" t="s">
        <v>207</v>
      </c>
      <c r="AT183" s="157" t="s">
        <v>359</v>
      </c>
      <c r="AU183" s="157" t="s">
        <v>83</v>
      </c>
      <c r="AY183" s="16" t="s">
        <v>159</v>
      </c>
      <c r="BE183" s="158">
        <f t="shared" si="34"/>
        <v>0</v>
      </c>
      <c r="BF183" s="158">
        <f t="shared" si="35"/>
        <v>0</v>
      </c>
      <c r="BG183" s="158">
        <f t="shared" si="36"/>
        <v>0</v>
      </c>
      <c r="BH183" s="158">
        <f t="shared" si="37"/>
        <v>0</v>
      </c>
      <c r="BI183" s="158">
        <f t="shared" si="38"/>
        <v>0</v>
      </c>
      <c r="BJ183" s="16" t="s">
        <v>89</v>
      </c>
      <c r="BK183" s="158">
        <f t="shared" si="39"/>
        <v>0</v>
      </c>
      <c r="BL183" s="16" t="s">
        <v>165</v>
      </c>
      <c r="BM183" s="157" t="s">
        <v>664</v>
      </c>
    </row>
    <row r="184" spans="2:65" s="1" customFormat="1" ht="24.25" customHeight="1" x14ac:dyDescent="0.2">
      <c r="B184" s="144"/>
      <c r="C184" s="180" t="s">
        <v>76</v>
      </c>
      <c r="D184" s="180" t="s">
        <v>359</v>
      </c>
      <c r="E184" s="181" t="s">
        <v>1054</v>
      </c>
      <c r="F184" s="182" t="s">
        <v>1055</v>
      </c>
      <c r="G184" s="183" t="s">
        <v>368</v>
      </c>
      <c r="H184" s="184">
        <v>10</v>
      </c>
      <c r="I184" s="185"/>
      <c r="J184" s="186">
        <f t="shared" si="30"/>
        <v>0</v>
      </c>
      <c r="K184" s="187"/>
      <c r="L184" s="188"/>
      <c r="M184" s="189" t="s">
        <v>1</v>
      </c>
      <c r="N184" s="190" t="s">
        <v>42</v>
      </c>
      <c r="P184" s="155">
        <f t="shared" si="31"/>
        <v>0</v>
      </c>
      <c r="Q184" s="155">
        <v>0</v>
      </c>
      <c r="R184" s="155">
        <f t="shared" si="32"/>
        <v>0</v>
      </c>
      <c r="S184" s="155">
        <v>0</v>
      </c>
      <c r="T184" s="156">
        <f t="shared" si="33"/>
        <v>0</v>
      </c>
      <c r="AR184" s="157" t="s">
        <v>207</v>
      </c>
      <c r="AT184" s="157" t="s">
        <v>359</v>
      </c>
      <c r="AU184" s="157" t="s">
        <v>83</v>
      </c>
      <c r="AY184" s="16" t="s">
        <v>159</v>
      </c>
      <c r="BE184" s="158">
        <f t="shared" si="34"/>
        <v>0</v>
      </c>
      <c r="BF184" s="158">
        <f t="shared" si="35"/>
        <v>0</v>
      </c>
      <c r="BG184" s="158">
        <f t="shared" si="36"/>
        <v>0</v>
      </c>
      <c r="BH184" s="158">
        <f t="shared" si="37"/>
        <v>0</v>
      </c>
      <c r="BI184" s="158">
        <f t="shared" si="38"/>
        <v>0</v>
      </c>
      <c r="BJ184" s="16" t="s">
        <v>89</v>
      </c>
      <c r="BK184" s="158">
        <f t="shared" si="39"/>
        <v>0</v>
      </c>
      <c r="BL184" s="16" t="s">
        <v>165</v>
      </c>
      <c r="BM184" s="157" t="s">
        <v>675</v>
      </c>
    </row>
    <row r="185" spans="2:65" s="1" customFormat="1" ht="16.5" customHeight="1" x14ac:dyDescent="0.2">
      <c r="B185" s="144"/>
      <c r="C185" s="180" t="s">
        <v>76</v>
      </c>
      <c r="D185" s="180" t="s">
        <v>359</v>
      </c>
      <c r="E185" s="181" t="s">
        <v>1056</v>
      </c>
      <c r="F185" s="182" t="s">
        <v>1057</v>
      </c>
      <c r="G185" s="183" t="s">
        <v>368</v>
      </c>
      <c r="H185" s="184">
        <v>3</v>
      </c>
      <c r="I185" s="185"/>
      <c r="J185" s="186">
        <f t="shared" si="30"/>
        <v>0</v>
      </c>
      <c r="K185" s="187"/>
      <c r="L185" s="188"/>
      <c r="M185" s="189" t="s">
        <v>1</v>
      </c>
      <c r="N185" s="190" t="s">
        <v>42</v>
      </c>
      <c r="P185" s="155">
        <f t="shared" si="31"/>
        <v>0</v>
      </c>
      <c r="Q185" s="155">
        <v>0</v>
      </c>
      <c r="R185" s="155">
        <f t="shared" si="32"/>
        <v>0</v>
      </c>
      <c r="S185" s="155">
        <v>0</v>
      </c>
      <c r="T185" s="156">
        <f t="shared" si="33"/>
        <v>0</v>
      </c>
      <c r="AR185" s="157" t="s">
        <v>207</v>
      </c>
      <c r="AT185" s="157" t="s">
        <v>359</v>
      </c>
      <c r="AU185" s="157" t="s">
        <v>83</v>
      </c>
      <c r="AY185" s="16" t="s">
        <v>159</v>
      </c>
      <c r="BE185" s="158">
        <f t="shared" si="34"/>
        <v>0</v>
      </c>
      <c r="BF185" s="158">
        <f t="shared" si="35"/>
        <v>0</v>
      </c>
      <c r="BG185" s="158">
        <f t="shared" si="36"/>
        <v>0</v>
      </c>
      <c r="BH185" s="158">
        <f t="shared" si="37"/>
        <v>0</v>
      </c>
      <c r="BI185" s="158">
        <f t="shared" si="38"/>
        <v>0</v>
      </c>
      <c r="BJ185" s="16" t="s">
        <v>89</v>
      </c>
      <c r="BK185" s="158">
        <f t="shared" si="39"/>
        <v>0</v>
      </c>
      <c r="BL185" s="16" t="s">
        <v>165</v>
      </c>
      <c r="BM185" s="157" t="s">
        <v>683</v>
      </c>
    </row>
    <row r="186" spans="2:65" s="1" customFormat="1" ht="16.5" customHeight="1" x14ac:dyDescent="0.2">
      <c r="B186" s="144"/>
      <c r="C186" s="180" t="s">
        <v>76</v>
      </c>
      <c r="D186" s="180" t="s">
        <v>359</v>
      </c>
      <c r="E186" s="181" t="s">
        <v>1058</v>
      </c>
      <c r="F186" s="182" t="s">
        <v>1059</v>
      </c>
      <c r="G186" s="183" t="s">
        <v>368</v>
      </c>
      <c r="H186" s="184">
        <v>3</v>
      </c>
      <c r="I186" s="185"/>
      <c r="J186" s="186">
        <f t="shared" si="30"/>
        <v>0</v>
      </c>
      <c r="K186" s="187"/>
      <c r="L186" s="188"/>
      <c r="M186" s="189" t="s">
        <v>1</v>
      </c>
      <c r="N186" s="190" t="s">
        <v>42</v>
      </c>
      <c r="P186" s="155">
        <f t="shared" si="31"/>
        <v>0</v>
      </c>
      <c r="Q186" s="155">
        <v>0</v>
      </c>
      <c r="R186" s="155">
        <f t="shared" si="32"/>
        <v>0</v>
      </c>
      <c r="S186" s="155">
        <v>0</v>
      </c>
      <c r="T186" s="156">
        <f t="shared" si="33"/>
        <v>0</v>
      </c>
      <c r="AR186" s="157" t="s">
        <v>207</v>
      </c>
      <c r="AT186" s="157" t="s">
        <v>359</v>
      </c>
      <c r="AU186" s="157" t="s">
        <v>83</v>
      </c>
      <c r="AY186" s="16" t="s">
        <v>159</v>
      </c>
      <c r="BE186" s="158">
        <f t="shared" si="34"/>
        <v>0</v>
      </c>
      <c r="BF186" s="158">
        <f t="shared" si="35"/>
        <v>0</v>
      </c>
      <c r="BG186" s="158">
        <f t="shared" si="36"/>
        <v>0</v>
      </c>
      <c r="BH186" s="158">
        <f t="shared" si="37"/>
        <v>0</v>
      </c>
      <c r="BI186" s="158">
        <f t="shared" si="38"/>
        <v>0</v>
      </c>
      <c r="BJ186" s="16" t="s">
        <v>89</v>
      </c>
      <c r="BK186" s="158">
        <f t="shared" si="39"/>
        <v>0</v>
      </c>
      <c r="BL186" s="16" t="s">
        <v>165</v>
      </c>
      <c r="BM186" s="157" t="s">
        <v>694</v>
      </c>
    </row>
    <row r="187" spans="2:65" s="1" customFormat="1" ht="16.5" customHeight="1" x14ac:dyDescent="0.2">
      <c r="B187" s="144"/>
      <c r="C187" s="180" t="s">
        <v>76</v>
      </c>
      <c r="D187" s="180" t="s">
        <v>359</v>
      </c>
      <c r="E187" s="181" t="s">
        <v>1060</v>
      </c>
      <c r="F187" s="182" t="s">
        <v>1061</v>
      </c>
      <c r="G187" s="183" t="s">
        <v>368</v>
      </c>
      <c r="H187" s="184">
        <v>2</v>
      </c>
      <c r="I187" s="185"/>
      <c r="J187" s="186">
        <f t="shared" si="30"/>
        <v>0</v>
      </c>
      <c r="K187" s="187"/>
      <c r="L187" s="188"/>
      <c r="M187" s="189" t="s">
        <v>1</v>
      </c>
      <c r="N187" s="190" t="s">
        <v>42</v>
      </c>
      <c r="P187" s="155">
        <f t="shared" si="31"/>
        <v>0</v>
      </c>
      <c r="Q187" s="155">
        <v>0</v>
      </c>
      <c r="R187" s="155">
        <f t="shared" si="32"/>
        <v>0</v>
      </c>
      <c r="S187" s="155">
        <v>0</v>
      </c>
      <c r="T187" s="156">
        <f t="shared" si="33"/>
        <v>0</v>
      </c>
      <c r="AR187" s="157" t="s">
        <v>207</v>
      </c>
      <c r="AT187" s="157" t="s">
        <v>359</v>
      </c>
      <c r="AU187" s="157" t="s">
        <v>83</v>
      </c>
      <c r="AY187" s="16" t="s">
        <v>159</v>
      </c>
      <c r="BE187" s="158">
        <f t="shared" si="34"/>
        <v>0</v>
      </c>
      <c r="BF187" s="158">
        <f t="shared" si="35"/>
        <v>0</v>
      </c>
      <c r="BG187" s="158">
        <f t="shared" si="36"/>
        <v>0</v>
      </c>
      <c r="BH187" s="158">
        <f t="shared" si="37"/>
        <v>0</v>
      </c>
      <c r="BI187" s="158">
        <f t="shared" si="38"/>
        <v>0</v>
      </c>
      <c r="BJ187" s="16" t="s">
        <v>89</v>
      </c>
      <c r="BK187" s="158">
        <f t="shared" si="39"/>
        <v>0</v>
      </c>
      <c r="BL187" s="16" t="s">
        <v>165</v>
      </c>
      <c r="BM187" s="157" t="s">
        <v>704</v>
      </c>
    </row>
    <row r="188" spans="2:65" s="1" customFormat="1" ht="16.5" customHeight="1" x14ac:dyDescent="0.2">
      <c r="B188" s="144"/>
      <c r="C188" s="180" t="s">
        <v>76</v>
      </c>
      <c r="D188" s="180" t="s">
        <v>359</v>
      </c>
      <c r="E188" s="181" t="s">
        <v>1062</v>
      </c>
      <c r="F188" s="182" t="s">
        <v>1063</v>
      </c>
      <c r="G188" s="183" t="s">
        <v>368</v>
      </c>
      <c r="H188" s="184">
        <v>2</v>
      </c>
      <c r="I188" s="185"/>
      <c r="J188" s="186">
        <f t="shared" si="30"/>
        <v>0</v>
      </c>
      <c r="K188" s="187"/>
      <c r="L188" s="188"/>
      <c r="M188" s="189" t="s">
        <v>1</v>
      </c>
      <c r="N188" s="190" t="s">
        <v>42</v>
      </c>
      <c r="P188" s="155">
        <f t="shared" si="31"/>
        <v>0</v>
      </c>
      <c r="Q188" s="155">
        <v>0</v>
      </c>
      <c r="R188" s="155">
        <f t="shared" si="32"/>
        <v>0</v>
      </c>
      <c r="S188" s="155">
        <v>0</v>
      </c>
      <c r="T188" s="156">
        <f t="shared" si="33"/>
        <v>0</v>
      </c>
      <c r="AR188" s="157" t="s">
        <v>207</v>
      </c>
      <c r="AT188" s="157" t="s">
        <v>359</v>
      </c>
      <c r="AU188" s="157" t="s">
        <v>83</v>
      </c>
      <c r="AY188" s="16" t="s">
        <v>159</v>
      </c>
      <c r="BE188" s="158">
        <f t="shared" si="34"/>
        <v>0</v>
      </c>
      <c r="BF188" s="158">
        <f t="shared" si="35"/>
        <v>0</v>
      </c>
      <c r="BG188" s="158">
        <f t="shared" si="36"/>
        <v>0</v>
      </c>
      <c r="BH188" s="158">
        <f t="shared" si="37"/>
        <v>0</v>
      </c>
      <c r="BI188" s="158">
        <f t="shared" si="38"/>
        <v>0</v>
      </c>
      <c r="BJ188" s="16" t="s">
        <v>89</v>
      </c>
      <c r="BK188" s="158">
        <f t="shared" si="39"/>
        <v>0</v>
      </c>
      <c r="BL188" s="16" t="s">
        <v>165</v>
      </c>
      <c r="BM188" s="157" t="s">
        <v>712</v>
      </c>
    </row>
    <row r="189" spans="2:65" s="1" customFormat="1" ht="16.5" customHeight="1" x14ac:dyDescent="0.2">
      <c r="B189" s="144"/>
      <c r="C189" s="180" t="s">
        <v>76</v>
      </c>
      <c r="D189" s="180" t="s">
        <v>359</v>
      </c>
      <c r="E189" s="181" t="s">
        <v>1064</v>
      </c>
      <c r="F189" s="182" t="s">
        <v>1065</v>
      </c>
      <c r="G189" s="183" t="s">
        <v>368</v>
      </c>
      <c r="H189" s="184">
        <v>2</v>
      </c>
      <c r="I189" s="185"/>
      <c r="J189" s="186">
        <f t="shared" si="30"/>
        <v>0</v>
      </c>
      <c r="K189" s="187"/>
      <c r="L189" s="188"/>
      <c r="M189" s="189" t="s">
        <v>1</v>
      </c>
      <c r="N189" s="190" t="s">
        <v>42</v>
      </c>
      <c r="P189" s="155">
        <f t="shared" si="31"/>
        <v>0</v>
      </c>
      <c r="Q189" s="155">
        <v>0</v>
      </c>
      <c r="R189" s="155">
        <f t="shared" si="32"/>
        <v>0</v>
      </c>
      <c r="S189" s="155">
        <v>0</v>
      </c>
      <c r="T189" s="156">
        <f t="shared" si="33"/>
        <v>0</v>
      </c>
      <c r="AR189" s="157" t="s">
        <v>207</v>
      </c>
      <c r="AT189" s="157" t="s">
        <v>359</v>
      </c>
      <c r="AU189" s="157" t="s">
        <v>83</v>
      </c>
      <c r="AY189" s="16" t="s">
        <v>159</v>
      </c>
      <c r="BE189" s="158">
        <f t="shared" si="34"/>
        <v>0</v>
      </c>
      <c r="BF189" s="158">
        <f t="shared" si="35"/>
        <v>0</v>
      </c>
      <c r="BG189" s="158">
        <f t="shared" si="36"/>
        <v>0</v>
      </c>
      <c r="BH189" s="158">
        <f t="shared" si="37"/>
        <v>0</v>
      </c>
      <c r="BI189" s="158">
        <f t="shared" si="38"/>
        <v>0</v>
      </c>
      <c r="BJ189" s="16" t="s">
        <v>89</v>
      </c>
      <c r="BK189" s="158">
        <f t="shared" si="39"/>
        <v>0</v>
      </c>
      <c r="BL189" s="16" t="s">
        <v>165</v>
      </c>
      <c r="BM189" s="157" t="s">
        <v>722</v>
      </c>
    </row>
    <row r="190" spans="2:65" s="1" customFormat="1" ht="16.5" customHeight="1" x14ac:dyDescent="0.2">
      <c r="B190" s="144"/>
      <c r="C190" s="180" t="s">
        <v>76</v>
      </c>
      <c r="D190" s="180" t="s">
        <v>359</v>
      </c>
      <c r="E190" s="181" t="s">
        <v>1066</v>
      </c>
      <c r="F190" s="182" t="s">
        <v>1067</v>
      </c>
      <c r="G190" s="183" t="s">
        <v>368</v>
      </c>
      <c r="H190" s="184">
        <v>3</v>
      </c>
      <c r="I190" s="185"/>
      <c r="J190" s="186">
        <f t="shared" si="30"/>
        <v>0</v>
      </c>
      <c r="K190" s="187"/>
      <c r="L190" s="188"/>
      <c r="M190" s="189" t="s">
        <v>1</v>
      </c>
      <c r="N190" s="190" t="s">
        <v>42</v>
      </c>
      <c r="P190" s="155">
        <f t="shared" si="31"/>
        <v>0</v>
      </c>
      <c r="Q190" s="155">
        <v>0</v>
      </c>
      <c r="R190" s="155">
        <f t="shared" si="32"/>
        <v>0</v>
      </c>
      <c r="S190" s="155">
        <v>0</v>
      </c>
      <c r="T190" s="156">
        <f t="shared" si="33"/>
        <v>0</v>
      </c>
      <c r="AR190" s="157" t="s">
        <v>207</v>
      </c>
      <c r="AT190" s="157" t="s">
        <v>359</v>
      </c>
      <c r="AU190" s="157" t="s">
        <v>83</v>
      </c>
      <c r="AY190" s="16" t="s">
        <v>159</v>
      </c>
      <c r="BE190" s="158">
        <f t="shared" si="34"/>
        <v>0</v>
      </c>
      <c r="BF190" s="158">
        <f t="shared" si="35"/>
        <v>0</v>
      </c>
      <c r="BG190" s="158">
        <f t="shared" si="36"/>
        <v>0</v>
      </c>
      <c r="BH190" s="158">
        <f t="shared" si="37"/>
        <v>0</v>
      </c>
      <c r="BI190" s="158">
        <f t="shared" si="38"/>
        <v>0</v>
      </c>
      <c r="BJ190" s="16" t="s">
        <v>89</v>
      </c>
      <c r="BK190" s="158">
        <f t="shared" si="39"/>
        <v>0</v>
      </c>
      <c r="BL190" s="16" t="s">
        <v>165</v>
      </c>
      <c r="BM190" s="157" t="s">
        <v>848</v>
      </c>
    </row>
    <row r="191" spans="2:65" s="1" customFormat="1" ht="24.25" customHeight="1" x14ac:dyDescent="0.2">
      <c r="B191" s="144"/>
      <c r="C191" s="180" t="s">
        <v>76</v>
      </c>
      <c r="D191" s="180" t="s">
        <v>359</v>
      </c>
      <c r="E191" s="181" t="s">
        <v>1068</v>
      </c>
      <c r="F191" s="182" t="s">
        <v>1069</v>
      </c>
      <c r="G191" s="183" t="s">
        <v>368</v>
      </c>
      <c r="H191" s="184">
        <v>1</v>
      </c>
      <c r="I191" s="185"/>
      <c r="J191" s="186">
        <f t="shared" si="30"/>
        <v>0</v>
      </c>
      <c r="K191" s="187"/>
      <c r="L191" s="188"/>
      <c r="M191" s="189" t="s">
        <v>1</v>
      </c>
      <c r="N191" s="190" t="s">
        <v>42</v>
      </c>
      <c r="P191" s="155">
        <f t="shared" si="31"/>
        <v>0</v>
      </c>
      <c r="Q191" s="155">
        <v>0</v>
      </c>
      <c r="R191" s="155">
        <f t="shared" si="32"/>
        <v>0</v>
      </c>
      <c r="S191" s="155">
        <v>0</v>
      </c>
      <c r="T191" s="156">
        <f t="shared" si="33"/>
        <v>0</v>
      </c>
      <c r="AR191" s="157" t="s">
        <v>207</v>
      </c>
      <c r="AT191" s="157" t="s">
        <v>359</v>
      </c>
      <c r="AU191" s="157" t="s">
        <v>83</v>
      </c>
      <c r="AY191" s="16" t="s">
        <v>159</v>
      </c>
      <c r="BE191" s="158">
        <f t="shared" si="34"/>
        <v>0</v>
      </c>
      <c r="BF191" s="158">
        <f t="shared" si="35"/>
        <v>0</v>
      </c>
      <c r="BG191" s="158">
        <f t="shared" si="36"/>
        <v>0</v>
      </c>
      <c r="BH191" s="158">
        <f t="shared" si="37"/>
        <v>0</v>
      </c>
      <c r="BI191" s="158">
        <f t="shared" si="38"/>
        <v>0</v>
      </c>
      <c r="BJ191" s="16" t="s">
        <v>89</v>
      </c>
      <c r="BK191" s="158">
        <f t="shared" si="39"/>
        <v>0</v>
      </c>
      <c r="BL191" s="16" t="s">
        <v>165</v>
      </c>
      <c r="BM191" s="157" t="s">
        <v>851</v>
      </c>
    </row>
    <row r="192" spans="2:65" s="11" customFormat="1" ht="26" customHeight="1" x14ac:dyDescent="0.35">
      <c r="B192" s="133"/>
      <c r="D192" s="134" t="s">
        <v>75</v>
      </c>
      <c r="E192" s="135" t="s">
        <v>1070</v>
      </c>
      <c r="F192" s="135" t="s">
        <v>1071</v>
      </c>
      <c r="I192" s="136"/>
      <c r="J192" s="123">
        <f>BK192</f>
        <v>0</v>
      </c>
      <c r="L192" s="133"/>
      <c r="M192" s="137"/>
      <c r="P192" s="138">
        <f>SUM(P193:P199)</f>
        <v>0</v>
      </c>
      <c r="R192" s="138">
        <f>SUM(R193:R199)</f>
        <v>0</v>
      </c>
      <c r="T192" s="139">
        <f>SUM(T193:T199)</f>
        <v>0</v>
      </c>
      <c r="AR192" s="134" t="s">
        <v>165</v>
      </c>
      <c r="AT192" s="140" t="s">
        <v>75</v>
      </c>
      <c r="AU192" s="140" t="s">
        <v>76</v>
      </c>
      <c r="AY192" s="134" t="s">
        <v>159</v>
      </c>
      <c r="BK192" s="141">
        <f>SUM(BK193:BK199)</f>
        <v>0</v>
      </c>
    </row>
    <row r="193" spans="2:65" s="1" customFormat="1" ht="24.25" customHeight="1" x14ac:dyDescent="0.2">
      <c r="B193" s="144"/>
      <c r="C193" s="180" t="s">
        <v>76</v>
      </c>
      <c r="D193" s="180" t="s">
        <v>359</v>
      </c>
      <c r="E193" s="181" t="s">
        <v>1072</v>
      </c>
      <c r="F193" s="182" t="s">
        <v>1073</v>
      </c>
      <c r="G193" s="183" t="s">
        <v>368</v>
      </c>
      <c r="H193" s="184">
        <v>1</v>
      </c>
      <c r="I193" s="185"/>
      <c r="J193" s="186">
        <f t="shared" ref="J193:J199" si="40">ROUND(I193*H193,2)</f>
        <v>0</v>
      </c>
      <c r="K193" s="187"/>
      <c r="L193" s="188"/>
      <c r="M193" s="189" t="s">
        <v>1</v>
      </c>
      <c r="N193" s="190" t="s">
        <v>42</v>
      </c>
      <c r="P193" s="155">
        <f t="shared" ref="P193:P199" si="41">O193*H193</f>
        <v>0</v>
      </c>
      <c r="Q193" s="155">
        <v>0</v>
      </c>
      <c r="R193" s="155">
        <f t="shared" ref="R193:R199" si="42">Q193*H193</f>
        <v>0</v>
      </c>
      <c r="S193" s="155">
        <v>0</v>
      </c>
      <c r="T193" s="156">
        <f t="shared" ref="T193:T199" si="43">S193*H193</f>
        <v>0</v>
      </c>
      <c r="AR193" s="157" t="s">
        <v>207</v>
      </c>
      <c r="AT193" s="157" t="s">
        <v>359</v>
      </c>
      <c r="AU193" s="157" t="s">
        <v>83</v>
      </c>
      <c r="AY193" s="16" t="s">
        <v>159</v>
      </c>
      <c r="BE193" s="158">
        <f t="shared" ref="BE193:BE199" si="44">IF(N193="základná",J193,0)</f>
        <v>0</v>
      </c>
      <c r="BF193" s="158">
        <f t="shared" ref="BF193:BF199" si="45">IF(N193="znížená",J193,0)</f>
        <v>0</v>
      </c>
      <c r="BG193" s="158">
        <f t="shared" ref="BG193:BG199" si="46">IF(N193="zákl. prenesená",J193,0)</f>
        <v>0</v>
      </c>
      <c r="BH193" s="158">
        <f t="shared" ref="BH193:BH199" si="47">IF(N193="zníž. prenesená",J193,0)</f>
        <v>0</v>
      </c>
      <c r="BI193" s="158">
        <f t="shared" ref="BI193:BI199" si="48">IF(N193="nulová",J193,0)</f>
        <v>0</v>
      </c>
      <c r="BJ193" s="16" t="s">
        <v>89</v>
      </c>
      <c r="BK193" s="158">
        <f t="shared" ref="BK193:BK199" si="49">ROUND(I193*H193,2)</f>
        <v>0</v>
      </c>
      <c r="BL193" s="16" t="s">
        <v>165</v>
      </c>
      <c r="BM193" s="157" t="s">
        <v>854</v>
      </c>
    </row>
    <row r="194" spans="2:65" s="1" customFormat="1" ht="24.25" customHeight="1" x14ac:dyDescent="0.2">
      <c r="B194" s="144"/>
      <c r="C194" s="180" t="s">
        <v>76</v>
      </c>
      <c r="D194" s="180" t="s">
        <v>359</v>
      </c>
      <c r="E194" s="181" t="s">
        <v>1074</v>
      </c>
      <c r="F194" s="182" t="s">
        <v>1075</v>
      </c>
      <c r="G194" s="183" t="s">
        <v>368</v>
      </c>
      <c r="H194" s="184">
        <v>1</v>
      </c>
      <c r="I194" s="185"/>
      <c r="J194" s="186">
        <f t="shared" si="40"/>
        <v>0</v>
      </c>
      <c r="K194" s="187"/>
      <c r="L194" s="188"/>
      <c r="M194" s="189" t="s">
        <v>1</v>
      </c>
      <c r="N194" s="190" t="s">
        <v>42</v>
      </c>
      <c r="P194" s="155">
        <f t="shared" si="41"/>
        <v>0</v>
      </c>
      <c r="Q194" s="155">
        <v>0</v>
      </c>
      <c r="R194" s="155">
        <f t="shared" si="42"/>
        <v>0</v>
      </c>
      <c r="S194" s="155">
        <v>0</v>
      </c>
      <c r="T194" s="156">
        <f t="shared" si="43"/>
        <v>0</v>
      </c>
      <c r="AR194" s="157" t="s">
        <v>207</v>
      </c>
      <c r="AT194" s="157" t="s">
        <v>359</v>
      </c>
      <c r="AU194" s="157" t="s">
        <v>83</v>
      </c>
      <c r="AY194" s="16" t="s">
        <v>159</v>
      </c>
      <c r="BE194" s="158">
        <f t="shared" si="44"/>
        <v>0</v>
      </c>
      <c r="BF194" s="158">
        <f t="shared" si="45"/>
        <v>0</v>
      </c>
      <c r="BG194" s="158">
        <f t="shared" si="46"/>
        <v>0</v>
      </c>
      <c r="BH194" s="158">
        <f t="shared" si="47"/>
        <v>0</v>
      </c>
      <c r="BI194" s="158">
        <f t="shared" si="48"/>
        <v>0</v>
      </c>
      <c r="BJ194" s="16" t="s">
        <v>89</v>
      </c>
      <c r="BK194" s="158">
        <f t="shared" si="49"/>
        <v>0</v>
      </c>
      <c r="BL194" s="16" t="s">
        <v>165</v>
      </c>
      <c r="BM194" s="157" t="s">
        <v>857</v>
      </c>
    </row>
    <row r="195" spans="2:65" s="1" customFormat="1" ht="21.75" customHeight="1" x14ac:dyDescent="0.2">
      <c r="B195" s="144"/>
      <c r="C195" s="180" t="s">
        <v>76</v>
      </c>
      <c r="D195" s="180" t="s">
        <v>359</v>
      </c>
      <c r="E195" s="181" t="s">
        <v>1076</v>
      </c>
      <c r="F195" s="182" t="s">
        <v>1077</v>
      </c>
      <c r="G195" s="183" t="s">
        <v>995</v>
      </c>
      <c r="H195" s="184">
        <v>100</v>
      </c>
      <c r="I195" s="185"/>
      <c r="J195" s="186">
        <f t="shared" si="40"/>
        <v>0</v>
      </c>
      <c r="K195" s="187"/>
      <c r="L195" s="188"/>
      <c r="M195" s="189" t="s">
        <v>1</v>
      </c>
      <c r="N195" s="190" t="s">
        <v>42</v>
      </c>
      <c r="P195" s="155">
        <f t="shared" si="41"/>
        <v>0</v>
      </c>
      <c r="Q195" s="155">
        <v>0</v>
      </c>
      <c r="R195" s="155">
        <f t="shared" si="42"/>
        <v>0</v>
      </c>
      <c r="S195" s="155">
        <v>0</v>
      </c>
      <c r="T195" s="156">
        <f t="shared" si="43"/>
        <v>0</v>
      </c>
      <c r="AR195" s="157" t="s">
        <v>207</v>
      </c>
      <c r="AT195" s="157" t="s">
        <v>359</v>
      </c>
      <c r="AU195" s="157" t="s">
        <v>83</v>
      </c>
      <c r="AY195" s="16" t="s">
        <v>159</v>
      </c>
      <c r="BE195" s="158">
        <f t="shared" si="44"/>
        <v>0</v>
      </c>
      <c r="BF195" s="158">
        <f t="shared" si="45"/>
        <v>0</v>
      </c>
      <c r="BG195" s="158">
        <f t="shared" si="46"/>
        <v>0</v>
      </c>
      <c r="BH195" s="158">
        <f t="shared" si="47"/>
        <v>0</v>
      </c>
      <c r="BI195" s="158">
        <f t="shared" si="48"/>
        <v>0</v>
      </c>
      <c r="BJ195" s="16" t="s">
        <v>89</v>
      </c>
      <c r="BK195" s="158">
        <f t="shared" si="49"/>
        <v>0</v>
      </c>
      <c r="BL195" s="16" t="s">
        <v>165</v>
      </c>
      <c r="BM195" s="157" t="s">
        <v>858</v>
      </c>
    </row>
    <row r="196" spans="2:65" s="1" customFormat="1" ht="24.25" customHeight="1" x14ac:dyDescent="0.2">
      <c r="B196" s="144"/>
      <c r="C196" s="180" t="s">
        <v>76</v>
      </c>
      <c r="D196" s="180" t="s">
        <v>359</v>
      </c>
      <c r="E196" s="181" t="s">
        <v>1078</v>
      </c>
      <c r="F196" s="182" t="s">
        <v>1079</v>
      </c>
      <c r="G196" s="183" t="s">
        <v>368</v>
      </c>
      <c r="H196" s="184">
        <v>1</v>
      </c>
      <c r="I196" s="185"/>
      <c r="J196" s="186">
        <f t="shared" si="40"/>
        <v>0</v>
      </c>
      <c r="K196" s="187"/>
      <c r="L196" s="188"/>
      <c r="M196" s="189" t="s">
        <v>1</v>
      </c>
      <c r="N196" s="190" t="s">
        <v>42</v>
      </c>
      <c r="P196" s="155">
        <f t="shared" si="41"/>
        <v>0</v>
      </c>
      <c r="Q196" s="155">
        <v>0</v>
      </c>
      <c r="R196" s="155">
        <f t="shared" si="42"/>
        <v>0</v>
      </c>
      <c r="S196" s="155">
        <v>0</v>
      </c>
      <c r="T196" s="156">
        <f t="shared" si="43"/>
        <v>0</v>
      </c>
      <c r="AR196" s="157" t="s">
        <v>207</v>
      </c>
      <c r="AT196" s="157" t="s">
        <v>359</v>
      </c>
      <c r="AU196" s="157" t="s">
        <v>83</v>
      </c>
      <c r="AY196" s="16" t="s">
        <v>159</v>
      </c>
      <c r="BE196" s="158">
        <f t="shared" si="44"/>
        <v>0</v>
      </c>
      <c r="BF196" s="158">
        <f t="shared" si="45"/>
        <v>0</v>
      </c>
      <c r="BG196" s="158">
        <f t="shared" si="46"/>
        <v>0</v>
      </c>
      <c r="BH196" s="158">
        <f t="shared" si="47"/>
        <v>0</v>
      </c>
      <c r="BI196" s="158">
        <f t="shared" si="48"/>
        <v>0</v>
      </c>
      <c r="BJ196" s="16" t="s">
        <v>89</v>
      </c>
      <c r="BK196" s="158">
        <f t="shared" si="49"/>
        <v>0</v>
      </c>
      <c r="BL196" s="16" t="s">
        <v>165</v>
      </c>
      <c r="BM196" s="157" t="s">
        <v>861</v>
      </c>
    </row>
    <row r="197" spans="2:65" s="1" customFormat="1" ht="24.25" customHeight="1" x14ac:dyDescent="0.2">
      <c r="B197" s="144"/>
      <c r="C197" s="180" t="s">
        <v>76</v>
      </c>
      <c r="D197" s="180" t="s">
        <v>359</v>
      </c>
      <c r="E197" s="181" t="s">
        <v>1080</v>
      </c>
      <c r="F197" s="182" t="s">
        <v>1081</v>
      </c>
      <c r="G197" s="183" t="s">
        <v>368</v>
      </c>
      <c r="H197" s="184">
        <v>3</v>
      </c>
      <c r="I197" s="185"/>
      <c r="J197" s="186">
        <f t="shared" si="40"/>
        <v>0</v>
      </c>
      <c r="K197" s="187"/>
      <c r="L197" s="188"/>
      <c r="M197" s="189" t="s">
        <v>1</v>
      </c>
      <c r="N197" s="190" t="s">
        <v>42</v>
      </c>
      <c r="P197" s="155">
        <f t="shared" si="41"/>
        <v>0</v>
      </c>
      <c r="Q197" s="155">
        <v>0</v>
      </c>
      <c r="R197" s="155">
        <f t="shared" si="42"/>
        <v>0</v>
      </c>
      <c r="S197" s="155">
        <v>0</v>
      </c>
      <c r="T197" s="156">
        <f t="shared" si="43"/>
        <v>0</v>
      </c>
      <c r="AR197" s="157" t="s">
        <v>207</v>
      </c>
      <c r="AT197" s="157" t="s">
        <v>359</v>
      </c>
      <c r="AU197" s="157" t="s">
        <v>83</v>
      </c>
      <c r="AY197" s="16" t="s">
        <v>159</v>
      </c>
      <c r="BE197" s="158">
        <f t="shared" si="44"/>
        <v>0</v>
      </c>
      <c r="BF197" s="158">
        <f t="shared" si="45"/>
        <v>0</v>
      </c>
      <c r="BG197" s="158">
        <f t="shared" si="46"/>
        <v>0</v>
      </c>
      <c r="BH197" s="158">
        <f t="shared" si="47"/>
        <v>0</v>
      </c>
      <c r="BI197" s="158">
        <f t="shared" si="48"/>
        <v>0</v>
      </c>
      <c r="BJ197" s="16" t="s">
        <v>89</v>
      </c>
      <c r="BK197" s="158">
        <f t="shared" si="49"/>
        <v>0</v>
      </c>
      <c r="BL197" s="16" t="s">
        <v>165</v>
      </c>
      <c r="BM197" s="157" t="s">
        <v>862</v>
      </c>
    </row>
    <row r="198" spans="2:65" s="1" customFormat="1" ht="24.25" customHeight="1" x14ac:dyDescent="0.2">
      <c r="B198" s="144"/>
      <c r="C198" s="180" t="s">
        <v>76</v>
      </c>
      <c r="D198" s="180" t="s">
        <v>359</v>
      </c>
      <c r="E198" s="181" t="s">
        <v>1082</v>
      </c>
      <c r="F198" s="182" t="s">
        <v>1083</v>
      </c>
      <c r="G198" s="183" t="s">
        <v>368</v>
      </c>
      <c r="H198" s="184">
        <v>15</v>
      </c>
      <c r="I198" s="185"/>
      <c r="J198" s="186">
        <f t="shared" si="40"/>
        <v>0</v>
      </c>
      <c r="K198" s="187"/>
      <c r="L198" s="188"/>
      <c r="M198" s="189" t="s">
        <v>1</v>
      </c>
      <c r="N198" s="190" t="s">
        <v>42</v>
      </c>
      <c r="P198" s="155">
        <f t="shared" si="41"/>
        <v>0</v>
      </c>
      <c r="Q198" s="155">
        <v>0</v>
      </c>
      <c r="R198" s="155">
        <f t="shared" si="42"/>
        <v>0</v>
      </c>
      <c r="S198" s="155">
        <v>0</v>
      </c>
      <c r="T198" s="156">
        <f t="shared" si="43"/>
        <v>0</v>
      </c>
      <c r="AR198" s="157" t="s">
        <v>207</v>
      </c>
      <c r="AT198" s="157" t="s">
        <v>359</v>
      </c>
      <c r="AU198" s="157" t="s">
        <v>83</v>
      </c>
      <c r="AY198" s="16" t="s">
        <v>159</v>
      </c>
      <c r="BE198" s="158">
        <f t="shared" si="44"/>
        <v>0</v>
      </c>
      <c r="BF198" s="158">
        <f t="shared" si="45"/>
        <v>0</v>
      </c>
      <c r="BG198" s="158">
        <f t="shared" si="46"/>
        <v>0</v>
      </c>
      <c r="BH198" s="158">
        <f t="shared" si="47"/>
        <v>0</v>
      </c>
      <c r="BI198" s="158">
        <f t="shared" si="48"/>
        <v>0</v>
      </c>
      <c r="BJ198" s="16" t="s">
        <v>89</v>
      </c>
      <c r="BK198" s="158">
        <f t="shared" si="49"/>
        <v>0</v>
      </c>
      <c r="BL198" s="16" t="s">
        <v>165</v>
      </c>
      <c r="BM198" s="157" t="s">
        <v>867</v>
      </c>
    </row>
    <row r="199" spans="2:65" s="1" customFormat="1" ht="24.25" customHeight="1" x14ac:dyDescent="0.2">
      <c r="B199" s="144"/>
      <c r="C199" s="180" t="s">
        <v>76</v>
      </c>
      <c r="D199" s="180" t="s">
        <v>359</v>
      </c>
      <c r="E199" s="181" t="s">
        <v>1084</v>
      </c>
      <c r="F199" s="182" t="s">
        <v>1085</v>
      </c>
      <c r="G199" s="183" t="s">
        <v>368</v>
      </c>
      <c r="H199" s="184">
        <v>1</v>
      </c>
      <c r="I199" s="185"/>
      <c r="J199" s="186">
        <f t="shared" si="40"/>
        <v>0</v>
      </c>
      <c r="K199" s="187"/>
      <c r="L199" s="188"/>
      <c r="M199" s="189" t="s">
        <v>1</v>
      </c>
      <c r="N199" s="190" t="s">
        <v>42</v>
      </c>
      <c r="P199" s="155">
        <f t="shared" si="41"/>
        <v>0</v>
      </c>
      <c r="Q199" s="155">
        <v>0</v>
      </c>
      <c r="R199" s="155">
        <f t="shared" si="42"/>
        <v>0</v>
      </c>
      <c r="S199" s="155">
        <v>0</v>
      </c>
      <c r="T199" s="156">
        <f t="shared" si="43"/>
        <v>0</v>
      </c>
      <c r="AR199" s="157" t="s">
        <v>207</v>
      </c>
      <c r="AT199" s="157" t="s">
        <v>359</v>
      </c>
      <c r="AU199" s="157" t="s">
        <v>83</v>
      </c>
      <c r="AY199" s="16" t="s">
        <v>159</v>
      </c>
      <c r="BE199" s="158">
        <f t="shared" si="44"/>
        <v>0</v>
      </c>
      <c r="BF199" s="158">
        <f t="shared" si="45"/>
        <v>0</v>
      </c>
      <c r="BG199" s="158">
        <f t="shared" si="46"/>
        <v>0</v>
      </c>
      <c r="BH199" s="158">
        <f t="shared" si="47"/>
        <v>0</v>
      </c>
      <c r="BI199" s="158">
        <f t="shared" si="48"/>
        <v>0</v>
      </c>
      <c r="BJ199" s="16" t="s">
        <v>89</v>
      </c>
      <c r="BK199" s="158">
        <f t="shared" si="49"/>
        <v>0</v>
      </c>
      <c r="BL199" s="16" t="s">
        <v>165</v>
      </c>
      <c r="BM199" s="157" t="s">
        <v>870</v>
      </c>
    </row>
    <row r="200" spans="2:65" s="11" customFormat="1" ht="26" customHeight="1" x14ac:dyDescent="0.35">
      <c r="B200" s="133"/>
      <c r="D200" s="134" t="s">
        <v>75</v>
      </c>
      <c r="E200" s="135" t="s">
        <v>1086</v>
      </c>
      <c r="F200" s="135" t="s">
        <v>1087</v>
      </c>
      <c r="I200" s="136"/>
      <c r="J200" s="123">
        <f>BK200</f>
        <v>0</v>
      </c>
      <c r="L200" s="133"/>
      <c r="M200" s="137"/>
      <c r="P200" s="138">
        <f>SUM(P201:P203)</f>
        <v>0</v>
      </c>
      <c r="R200" s="138">
        <f>SUM(R201:R203)</f>
        <v>0</v>
      </c>
      <c r="T200" s="139">
        <f>SUM(T201:T203)</f>
        <v>0</v>
      </c>
      <c r="AR200" s="134" t="s">
        <v>165</v>
      </c>
      <c r="AT200" s="140" t="s">
        <v>75</v>
      </c>
      <c r="AU200" s="140" t="s">
        <v>76</v>
      </c>
      <c r="AY200" s="134" t="s">
        <v>159</v>
      </c>
      <c r="BK200" s="141">
        <f>SUM(BK201:BK203)</f>
        <v>0</v>
      </c>
    </row>
    <row r="201" spans="2:65" s="1" customFormat="1" ht="24.25" customHeight="1" x14ac:dyDescent="0.2">
      <c r="B201" s="144"/>
      <c r="C201" s="180" t="s">
        <v>76</v>
      </c>
      <c r="D201" s="180" t="s">
        <v>359</v>
      </c>
      <c r="E201" s="181" t="s">
        <v>1088</v>
      </c>
      <c r="F201" s="182" t="s">
        <v>1089</v>
      </c>
      <c r="G201" s="183" t="s">
        <v>368</v>
      </c>
      <c r="H201" s="184">
        <v>2</v>
      </c>
      <c r="I201" s="185"/>
      <c r="J201" s="186">
        <f>ROUND(I201*H201,2)</f>
        <v>0</v>
      </c>
      <c r="K201" s="187"/>
      <c r="L201" s="188"/>
      <c r="M201" s="189" t="s">
        <v>1</v>
      </c>
      <c r="N201" s="190" t="s">
        <v>42</v>
      </c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AR201" s="157" t="s">
        <v>207</v>
      </c>
      <c r="AT201" s="157" t="s">
        <v>359</v>
      </c>
      <c r="AU201" s="157" t="s">
        <v>83</v>
      </c>
      <c r="AY201" s="16" t="s">
        <v>159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6" t="s">
        <v>89</v>
      </c>
      <c r="BK201" s="158">
        <f>ROUND(I201*H201,2)</f>
        <v>0</v>
      </c>
      <c r="BL201" s="16" t="s">
        <v>165</v>
      </c>
      <c r="BM201" s="157" t="s">
        <v>876</v>
      </c>
    </row>
    <row r="202" spans="2:65" s="1" customFormat="1" ht="24.25" customHeight="1" x14ac:dyDescent="0.2">
      <c r="B202" s="144"/>
      <c r="C202" s="180" t="s">
        <v>76</v>
      </c>
      <c r="D202" s="180" t="s">
        <v>359</v>
      </c>
      <c r="E202" s="181" t="s">
        <v>1090</v>
      </c>
      <c r="F202" s="182" t="s">
        <v>1091</v>
      </c>
      <c r="G202" s="183" t="s">
        <v>368</v>
      </c>
      <c r="H202" s="184">
        <v>3</v>
      </c>
      <c r="I202" s="185"/>
      <c r="J202" s="186">
        <f>ROUND(I202*H202,2)</f>
        <v>0</v>
      </c>
      <c r="K202" s="187"/>
      <c r="L202" s="188"/>
      <c r="M202" s="189" t="s">
        <v>1</v>
      </c>
      <c r="N202" s="190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207</v>
      </c>
      <c r="AT202" s="157" t="s">
        <v>359</v>
      </c>
      <c r="AU202" s="157" t="s">
        <v>83</v>
      </c>
      <c r="AY202" s="16" t="s">
        <v>159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6" t="s">
        <v>89</v>
      </c>
      <c r="BK202" s="158">
        <f>ROUND(I202*H202,2)</f>
        <v>0</v>
      </c>
      <c r="BL202" s="16" t="s">
        <v>165</v>
      </c>
      <c r="BM202" s="157" t="s">
        <v>879</v>
      </c>
    </row>
    <row r="203" spans="2:65" s="1" customFormat="1" ht="24.25" customHeight="1" x14ac:dyDescent="0.2">
      <c r="B203" s="144"/>
      <c r="C203" s="180" t="s">
        <v>76</v>
      </c>
      <c r="D203" s="180" t="s">
        <v>359</v>
      </c>
      <c r="E203" s="181" t="s">
        <v>1092</v>
      </c>
      <c r="F203" s="182" t="s">
        <v>1093</v>
      </c>
      <c r="G203" s="183" t="s">
        <v>164</v>
      </c>
      <c r="H203" s="184">
        <v>10</v>
      </c>
      <c r="I203" s="185"/>
      <c r="J203" s="186">
        <f>ROUND(I203*H203,2)</f>
        <v>0</v>
      </c>
      <c r="K203" s="187"/>
      <c r="L203" s="188"/>
      <c r="M203" s="189" t="s">
        <v>1</v>
      </c>
      <c r="N203" s="190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207</v>
      </c>
      <c r="AT203" s="157" t="s">
        <v>359</v>
      </c>
      <c r="AU203" s="157" t="s">
        <v>83</v>
      </c>
      <c r="AY203" s="16" t="s">
        <v>159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6" t="s">
        <v>89</v>
      </c>
      <c r="BK203" s="158">
        <f>ROUND(I203*H203,2)</f>
        <v>0</v>
      </c>
      <c r="BL203" s="16" t="s">
        <v>165</v>
      </c>
      <c r="BM203" s="157" t="s">
        <v>702</v>
      </c>
    </row>
    <row r="204" spans="2:65" s="11" customFormat="1" ht="26" customHeight="1" x14ac:dyDescent="0.35">
      <c r="B204" s="133"/>
      <c r="D204" s="134" t="s">
        <v>75</v>
      </c>
      <c r="E204" s="135" t="s">
        <v>1094</v>
      </c>
      <c r="F204" s="135" t="s">
        <v>1095</v>
      </c>
      <c r="I204" s="136"/>
      <c r="J204" s="123">
        <f>BK204</f>
        <v>0</v>
      </c>
      <c r="L204" s="133"/>
      <c r="M204" s="137"/>
      <c r="P204" s="138">
        <f>SUM(P205:P208)</f>
        <v>0</v>
      </c>
      <c r="R204" s="138">
        <f>SUM(R205:R208)</f>
        <v>0</v>
      </c>
      <c r="T204" s="139">
        <f>SUM(T205:T208)</f>
        <v>0</v>
      </c>
      <c r="AR204" s="134" t="s">
        <v>165</v>
      </c>
      <c r="AT204" s="140" t="s">
        <v>75</v>
      </c>
      <c r="AU204" s="140" t="s">
        <v>76</v>
      </c>
      <c r="AY204" s="134" t="s">
        <v>159</v>
      </c>
      <c r="BK204" s="141">
        <f>SUM(BK205:BK208)</f>
        <v>0</v>
      </c>
    </row>
    <row r="205" spans="2:65" s="1" customFormat="1" ht="16.5" customHeight="1" x14ac:dyDescent="0.2">
      <c r="B205" s="144"/>
      <c r="C205" s="180" t="s">
        <v>76</v>
      </c>
      <c r="D205" s="180" t="s">
        <v>359</v>
      </c>
      <c r="E205" s="181" t="s">
        <v>1096</v>
      </c>
      <c r="F205" s="182" t="s">
        <v>1097</v>
      </c>
      <c r="G205" s="183" t="s">
        <v>368</v>
      </c>
      <c r="H205" s="184">
        <v>1</v>
      </c>
      <c r="I205" s="185"/>
      <c r="J205" s="186">
        <f>ROUND(I205*H205,2)</f>
        <v>0</v>
      </c>
      <c r="K205" s="187"/>
      <c r="L205" s="188"/>
      <c r="M205" s="189" t="s">
        <v>1</v>
      </c>
      <c r="N205" s="190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207</v>
      </c>
      <c r="AT205" s="157" t="s">
        <v>359</v>
      </c>
      <c r="AU205" s="157" t="s">
        <v>83</v>
      </c>
      <c r="AY205" s="16" t="s">
        <v>159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6" t="s">
        <v>89</v>
      </c>
      <c r="BK205" s="158">
        <f>ROUND(I205*H205,2)</f>
        <v>0</v>
      </c>
      <c r="BL205" s="16" t="s">
        <v>165</v>
      </c>
      <c r="BM205" s="157" t="s">
        <v>884</v>
      </c>
    </row>
    <row r="206" spans="2:65" s="1" customFormat="1" ht="21.75" customHeight="1" x14ac:dyDescent="0.2">
      <c r="B206" s="144"/>
      <c r="C206" s="180" t="s">
        <v>76</v>
      </c>
      <c r="D206" s="180" t="s">
        <v>359</v>
      </c>
      <c r="E206" s="181" t="s">
        <v>1098</v>
      </c>
      <c r="F206" s="182" t="s">
        <v>1099</v>
      </c>
      <c r="G206" s="183" t="s">
        <v>368</v>
      </c>
      <c r="H206" s="184">
        <v>20</v>
      </c>
      <c r="I206" s="185"/>
      <c r="J206" s="186">
        <f>ROUND(I206*H206,2)</f>
        <v>0</v>
      </c>
      <c r="K206" s="187"/>
      <c r="L206" s="188"/>
      <c r="M206" s="189" t="s">
        <v>1</v>
      </c>
      <c r="N206" s="190" t="s">
        <v>42</v>
      </c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AR206" s="157" t="s">
        <v>207</v>
      </c>
      <c r="AT206" s="157" t="s">
        <v>359</v>
      </c>
      <c r="AU206" s="157" t="s">
        <v>83</v>
      </c>
      <c r="AY206" s="16" t="s">
        <v>159</v>
      </c>
      <c r="BE206" s="158">
        <f>IF(N206="základná",J206,0)</f>
        <v>0</v>
      </c>
      <c r="BF206" s="158">
        <f>IF(N206="znížená",J206,0)</f>
        <v>0</v>
      </c>
      <c r="BG206" s="158">
        <f>IF(N206="zákl. prenesená",J206,0)</f>
        <v>0</v>
      </c>
      <c r="BH206" s="158">
        <f>IF(N206="zníž. prenesená",J206,0)</f>
        <v>0</v>
      </c>
      <c r="BI206" s="158">
        <f>IF(N206="nulová",J206,0)</f>
        <v>0</v>
      </c>
      <c r="BJ206" s="16" t="s">
        <v>89</v>
      </c>
      <c r="BK206" s="158">
        <f>ROUND(I206*H206,2)</f>
        <v>0</v>
      </c>
      <c r="BL206" s="16" t="s">
        <v>165</v>
      </c>
      <c r="BM206" s="157" t="s">
        <v>887</v>
      </c>
    </row>
    <row r="207" spans="2:65" s="1" customFormat="1" ht="21.75" customHeight="1" x14ac:dyDescent="0.2">
      <c r="B207" s="144"/>
      <c r="C207" s="180" t="s">
        <v>76</v>
      </c>
      <c r="D207" s="180" t="s">
        <v>359</v>
      </c>
      <c r="E207" s="181" t="s">
        <v>1100</v>
      </c>
      <c r="F207" s="182" t="s">
        <v>1101</v>
      </c>
      <c r="G207" s="183" t="s">
        <v>176</v>
      </c>
      <c r="H207" s="184">
        <v>0.15</v>
      </c>
      <c r="I207" s="185"/>
      <c r="J207" s="186">
        <f>ROUND(I207*H207,2)</f>
        <v>0</v>
      </c>
      <c r="K207" s="187"/>
      <c r="L207" s="188"/>
      <c r="M207" s="189" t="s">
        <v>1</v>
      </c>
      <c r="N207" s="190" t="s">
        <v>42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207</v>
      </c>
      <c r="AT207" s="157" t="s">
        <v>359</v>
      </c>
      <c r="AU207" s="157" t="s">
        <v>83</v>
      </c>
      <c r="AY207" s="16" t="s">
        <v>159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6" t="s">
        <v>89</v>
      </c>
      <c r="BK207" s="158">
        <f>ROUND(I207*H207,2)</f>
        <v>0</v>
      </c>
      <c r="BL207" s="16" t="s">
        <v>165</v>
      </c>
      <c r="BM207" s="157" t="s">
        <v>888</v>
      </c>
    </row>
    <row r="208" spans="2:65" s="1" customFormat="1" ht="16.5" customHeight="1" x14ac:dyDescent="0.2">
      <c r="B208" s="144"/>
      <c r="C208" s="180" t="s">
        <v>76</v>
      </c>
      <c r="D208" s="180" t="s">
        <v>359</v>
      </c>
      <c r="E208" s="181" t="s">
        <v>1102</v>
      </c>
      <c r="F208" s="182" t="s">
        <v>1103</v>
      </c>
      <c r="G208" s="183" t="s">
        <v>995</v>
      </c>
      <c r="H208" s="184">
        <v>12</v>
      </c>
      <c r="I208" s="185"/>
      <c r="J208" s="186">
        <f>ROUND(I208*H208,2)</f>
        <v>0</v>
      </c>
      <c r="K208" s="187"/>
      <c r="L208" s="188"/>
      <c r="M208" s="189" t="s">
        <v>1</v>
      </c>
      <c r="N208" s="190" t="s">
        <v>42</v>
      </c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AR208" s="157" t="s">
        <v>207</v>
      </c>
      <c r="AT208" s="157" t="s">
        <v>359</v>
      </c>
      <c r="AU208" s="157" t="s">
        <v>83</v>
      </c>
      <c r="AY208" s="16" t="s">
        <v>159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6" t="s">
        <v>89</v>
      </c>
      <c r="BK208" s="158">
        <f>ROUND(I208*H208,2)</f>
        <v>0</v>
      </c>
      <c r="BL208" s="16" t="s">
        <v>165</v>
      </c>
      <c r="BM208" s="157" t="s">
        <v>891</v>
      </c>
    </row>
    <row r="209" spans="2:65" s="11" customFormat="1" ht="26" customHeight="1" x14ac:dyDescent="0.35">
      <c r="B209" s="133"/>
      <c r="D209" s="134" t="s">
        <v>75</v>
      </c>
      <c r="E209" s="135" t="s">
        <v>1104</v>
      </c>
      <c r="F209" s="135" t="s">
        <v>1105</v>
      </c>
      <c r="I209" s="136"/>
      <c r="J209" s="123">
        <f>BK209</f>
        <v>0</v>
      </c>
      <c r="L209" s="133"/>
      <c r="M209" s="137"/>
      <c r="P209" s="138">
        <f>SUM(P210:P227)</f>
        <v>0</v>
      </c>
      <c r="R209" s="138">
        <f>SUM(R210:R227)</f>
        <v>0</v>
      </c>
      <c r="T209" s="139">
        <f>SUM(T210:T227)</f>
        <v>0</v>
      </c>
      <c r="AR209" s="134" t="s">
        <v>83</v>
      </c>
      <c r="AT209" s="140" t="s">
        <v>75</v>
      </c>
      <c r="AU209" s="140" t="s">
        <v>76</v>
      </c>
      <c r="AY209" s="134" t="s">
        <v>159</v>
      </c>
      <c r="BK209" s="141">
        <f>SUM(BK210:BK227)</f>
        <v>0</v>
      </c>
    </row>
    <row r="210" spans="2:65" s="1" customFormat="1" ht="24.25" customHeight="1" x14ac:dyDescent="0.2">
      <c r="B210" s="144"/>
      <c r="C210" s="180" t="s">
        <v>76</v>
      </c>
      <c r="D210" s="180" t="s">
        <v>359</v>
      </c>
      <c r="E210" s="181" t="s">
        <v>1040</v>
      </c>
      <c r="F210" s="182" t="s">
        <v>1041</v>
      </c>
      <c r="G210" s="183" t="s">
        <v>368</v>
      </c>
      <c r="H210" s="184">
        <v>1</v>
      </c>
      <c r="I210" s="185"/>
      <c r="J210" s="186">
        <f t="shared" ref="J210:J227" si="50">ROUND(I210*H210,2)</f>
        <v>0</v>
      </c>
      <c r="K210" s="187"/>
      <c r="L210" s="188"/>
      <c r="M210" s="189" t="s">
        <v>1</v>
      </c>
      <c r="N210" s="190" t="s">
        <v>42</v>
      </c>
      <c r="P210" s="155">
        <f t="shared" ref="P210:P227" si="51">O210*H210</f>
        <v>0</v>
      </c>
      <c r="Q210" s="155">
        <v>0</v>
      </c>
      <c r="R210" s="155">
        <f t="shared" ref="R210:R227" si="52">Q210*H210</f>
        <v>0</v>
      </c>
      <c r="S210" s="155">
        <v>0</v>
      </c>
      <c r="T210" s="156">
        <f t="shared" ref="T210:T227" si="53">S210*H210</f>
        <v>0</v>
      </c>
      <c r="AR210" s="157" t="s">
        <v>207</v>
      </c>
      <c r="AT210" s="157" t="s">
        <v>359</v>
      </c>
      <c r="AU210" s="157" t="s">
        <v>83</v>
      </c>
      <c r="AY210" s="16" t="s">
        <v>159</v>
      </c>
      <c r="BE210" s="158">
        <f t="shared" ref="BE210:BE227" si="54">IF(N210="základná",J210,0)</f>
        <v>0</v>
      </c>
      <c r="BF210" s="158">
        <f t="shared" ref="BF210:BF227" si="55">IF(N210="znížená",J210,0)</f>
        <v>0</v>
      </c>
      <c r="BG210" s="158">
        <f t="shared" ref="BG210:BG227" si="56">IF(N210="zákl. prenesená",J210,0)</f>
        <v>0</v>
      </c>
      <c r="BH210" s="158">
        <f t="shared" ref="BH210:BH227" si="57">IF(N210="zníž. prenesená",J210,0)</f>
        <v>0</v>
      </c>
      <c r="BI210" s="158">
        <f t="shared" ref="BI210:BI227" si="58">IF(N210="nulová",J210,0)</f>
        <v>0</v>
      </c>
      <c r="BJ210" s="16" t="s">
        <v>89</v>
      </c>
      <c r="BK210" s="158">
        <f t="shared" ref="BK210:BK227" si="59">ROUND(I210*H210,2)</f>
        <v>0</v>
      </c>
      <c r="BL210" s="16" t="s">
        <v>165</v>
      </c>
      <c r="BM210" s="157" t="s">
        <v>894</v>
      </c>
    </row>
    <row r="211" spans="2:65" s="1" customFormat="1" ht="24.25" customHeight="1" x14ac:dyDescent="0.2">
      <c r="B211" s="144"/>
      <c r="C211" s="180" t="s">
        <v>76</v>
      </c>
      <c r="D211" s="180" t="s">
        <v>359</v>
      </c>
      <c r="E211" s="181" t="s">
        <v>1106</v>
      </c>
      <c r="F211" s="182" t="s">
        <v>1107</v>
      </c>
      <c r="G211" s="183" t="s">
        <v>368</v>
      </c>
      <c r="H211" s="184">
        <v>1</v>
      </c>
      <c r="I211" s="185"/>
      <c r="J211" s="186">
        <f t="shared" si="50"/>
        <v>0</v>
      </c>
      <c r="K211" s="187"/>
      <c r="L211" s="188"/>
      <c r="M211" s="189" t="s">
        <v>1</v>
      </c>
      <c r="N211" s="190" t="s">
        <v>42</v>
      </c>
      <c r="P211" s="155">
        <f t="shared" si="51"/>
        <v>0</v>
      </c>
      <c r="Q211" s="155">
        <v>0</v>
      </c>
      <c r="R211" s="155">
        <f t="shared" si="52"/>
        <v>0</v>
      </c>
      <c r="S211" s="155">
        <v>0</v>
      </c>
      <c r="T211" s="156">
        <f t="shared" si="53"/>
        <v>0</v>
      </c>
      <c r="AR211" s="157" t="s">
        <v>207</v>
      </c>
      <c r="AT211" s="157" t="s">
        <v>359</v>
      </c>
      <c r="AU211" s="157" t="s">
        <v>83</v>
      </c>
      <c r="AY211" s="16" t="s">
        <v>159</v>
      </c>
      <c r="BE211" s="158">
        <f t="shared" si="54"/>
        <v>0</v>
      </c>
      <c r="BF211" s="158">
        <f t="shared" si="55"/>
        <v>0</v>
      </c>
      <c r="BG211" s="158">
        <f t="shared" si="56"/>
        <v>0</v>
      </c>
      <c r="BH211" s="158">
        <f t="shared" si="57"/>
        <v>0</v>
      </c>
      <c r="BI211" s="158">
        <f t="shared" si="58"/>
        <v>0</v>
      </c>
      <c r="BJ211" s="16" t="s">
        <v>89</v>
      </c>
      <c r="BK211" s="158">
        <f t="shared" si="59"/>
        <v>0</v>
      </c>
      <c r="BL211" s="16" t="s">
        <v>165</v>
      </c>
      <c r="BM211" s="157" t="s">
        <v>1108</v>
      </c>
    </row>
    <row r="212" spans="2:65" s="1" customFormat="1" ht="24.25" customHeight="1" x14ac:dyDescent="0.2">
      <c r="B212" s="144"/>
      <c r="C212" s="180" t="s">
        <v>76</v>
      </c>
      <c r="D212" s="180" t="s">
        <v>359</v>
      </c>
      <c r="E212" s="181" t="s">
        <v>1109</v>
      </c>
      <c r="F212" s="182" t="s">
        <v>1110</v>
      </c>
      <c r="G212" s="183" t="s">
        <v>368</v>
      </c>
      <c r="H212" s="184">
        <v>1</v>
      </c>
      <c r="I212" s="185"/>
      <c r="J212" s="186">
        <f t="shared" si="50"/>
        <v>0</v>
      </c>
      <c r="K212" s="187"/>
      <c r="L212" s="188"/>
      <c r="M212" s="189" t="s">
        <v>1</v>
      </c>
      <c r="N212" s="190" t="s">
        <v>42</v>
      </c>
      <c r="P212" s="155">
        <f t="shared" si="51"/>
        <v>0</v>
      </c>
      <c r="Q212" s="155">
        <v>0</v>
      </c>
      <c r="R212" s="155">
        <f t="shared" si="52"/>
        <v>0</v>
      </c>
      <c r="S212" s="155">
        <v>0</v>
      </c>
      <c r="T212" s="156">
        <f t="shared" si="53"/>
        <v>0</v>
      </c>
      <c r="AR212" s="157" t="s">
        <v>207</v>
      </c>
      <c r="AT212" s="157" t="s">
        <v>359</v>
      </c>
      <c r="AU212" s="157" t="s">
        <v>83</v>
      </c>
      <c r="AY212" s="16" t="s">
        <v>159</v>
      </c>
      <c r="BE212" s="158">
        <f t="shared" si="54"/>
        <v>0</v>
      </c>
      <c r="BF212" s="158">
        <f t="shared" si="55"/>
        <v>0</v>
      </c>
      <c r="BG212" s="158">
        <f t="shared" si="56"/>
        <v>0</v>
      </c>
      <c r="BH212" s="158">
        <f t="shared" si="57"/>
        <v>0</v>
      </c>
      <c r="BI212" s="158">
        <f t="shared" si="58"/>
        <v>0</v>
      </c>
      <c r="BJ212" s="16" t="s">
        <v>89</v>
      </c>
      <c r="BK212" s="158">
        <f t="shared" si="59"/>
        <v>0</v>
      </c>
      <c r="BL212" s="16" t="s">
        <v>165</v>
      </c>
      <c r="BM212" s="157" t="s">
        <v>1111</v>
      </c>
    </row>
    <row r="213" spans="2:65" s="1" customFormat="1" ht="16.5" customHeight="1" x14ac:dyDescent="0.2">
      <c r="B213" s="144"/>
      <c r="C213" s="180" t="s">
        <v>76</v>
      </c>
      <c r="D213" s="180" t="s">
        <v>359</v>
      </c>
      <c r="E213" s="181" t="s">
        <v>1112</v>
      </c>
      <c r="F213" s="182" t="s">
        <v>1113</v>
      </c>
      <c r="G213" s="183" t="s">
        <v>368</v>
      </c>
      <c r="H213" s="184">
        <v>2</v>
      </c>
      <c r="I213" s="185"/>
      <c r="J213" s="186">
        <f t="shared" si="50"/>
        <v>0</v>
      </c>
      <c r="K213" s="187"/>
      <c r="L213" s="188"/>
      <c r="M213" s="189" t="s">
        <v>1</v>
      </c>
      <c r="N213" s="190" t="s">
        <v>42</v>
      </c>
      <c r="P213" s="155">
        <f t="shared" si="51"/>
        <v>0</v>
      </c>
      <c r="Q213" s="155">
        <v>0</v>
      </c>
      <c r="R213" s="155">
        <f t="shared" si="52"/>
        <v>0</v>
      </c>
      <c r="S213" s="155">
        <v>0</v>
      </c>
      <c r="T213" s="156">
        <f t="shared" si="53"/>
        <v>0</v>
      </c>
      <c r="AR213" s="157" t="s">
        <v>207</v>
      </c>
      <c r="AT213" s="157" t="s">
        <v>359</v>
      </c>
      <c r="AU213" s="157" t="s">
        <v>83</v>
      </c>
      <c r="AY213" s="16" t="s">
        <v>159</v>
      </c>
      <c r="BE213" s="158">
        <f t="shared" si="54"/>
        <v>0</v>
      </c>
      <c r="BF213" s="158">
        <f t="shared" si="55"/>
        <v>0</v>
      </c>
      <c r="BG213" s="158">
        <f t="shared" si="56"/>
        <v>0</v>
      </c>
      <c r="BH213" s="158">
        <f t="shared" si="57"/>
        <v>0</v>
      </c>
      <c r="BI213" s="158">
        <f t="shared" si="58"/>
        <v>0</v>
      </c>
      <c r="BJ213" s="16" t="s">
        <v>89</v>
      </c>
      <c r="BK213" s="158">
        <f t="shared" si="59"/>
        <v>0</v>
      </c>
      <c r="BL213" s="16" t="s">
        <v>165</v>
      </c>
      <c r="BM213" s="157" t="s">
        <v>1114</v>
      </c>
    </row>
    <row r="214" spans="2:65" s="1" customFormat="1" ht="24.25" customHeight="1" x14ac:dyDescent="0.2">
      <c r="B214" s="144"/>
      <c r="C214" s="180" t="s">
        <v>76</v>
      </c>
      <c r="D214" s="180" t="s">
        <v>359</v>
      </c>
      <c r="E214" s="181" t="s">
        <v>1052</v>
      </c>
      <c r="F214" s="182" t="s">
        <v>1053</v>
      </c>
      <c r="G214" s="183" t="s">
        <v>368</v>
      </c>
      <c r="H214" s="184">
        <v>2</v>
      </c>
      <c r="I214" s="185"/>
      <c r="J214" s="186">
        <f t="shared" si="50"/>
        <v>0</v>
      </c>
      <c r="K214" s="187"/>
      <c r="L214" s="188"/>
      <c r="M214" s="189" t="s">
        <v>1</v>
      </c>
      <c r="N214" s="190" t="s">
        <v>42</v>
      </c>
      <c r="P214" s="155">
        <f t="shared" si="51"/>
        <v>0</v>
      </c>
      <c r="Q214" s="155">
        <v>0</v>
      </c>
      <c r="R214" s="155">
        <f t="shared" si="52"/>
        <v>0</v>
      </c>
      <c r="S214" s="155">
        <v>0</v>
      </c>
      <c r="T214" s="156">
        <f t="shared" si="53"/>
        <v>0</v>
      </c>
      <c r="AR214" s="157" t="s">
        <v>207</v>
      </c>
      <c r="AT214" s="157" t="s">
        <v>359</v>
      </c>
      <c r="AU214" s="157" t="s">
        <v>83</v>
      </c>
      <c r="AY214" s="16" t="s">
        <v>159</v>
      </c>
      <c r="BE214" s="158">
        <f t="shared" si="54"/>
        <v>0</v>
      </c>
      <c r="BF214" s="158">
        <f t="shared" si="55"/>
        <v>0</v>
      </c>
      <c r="BG214" s="158">
        <f t="shared" si="56"/>
        <v>0</v>
      </c>
      <c r="BH214" s="158">
        <f t="shared" si="57"/>
        <v>0</v>
      </c>
      <c r="BI214" s="158">
        <f t="shared" si="58"/>
        <v>0</v>
      </c>
      <c r="BJ214" s="16" t="s">
        <v>89</v>
      </c>
      <c r="BK214" s="158">
        <f t="shared" si="59"/>
        <v>0</v>
      </c>
      <c r="BL214" s="16" t="s">
        <v>165</v>
      </c>
      <c r="BM214" s="157" t="s">
        <v>1115</v>
      </c>
    </row>
    <row r="215" spans="2:65" s="1" customFormat="1" ht="16.5" customHeight="1" x14ac:dyDescent="0.2">
      <c r="B215" s="144"/>
      <c r="C215" s="180" t="s">
        <v>76</v>
      </c>
      <c r="D215" s="180" t="s">
        <v>359</v>
      </c>
      <c r="E215" s="181" t="s">
        <v>1066</v>
      </c>
      <c r="F215" s="182" t="s">
        <v>1067</v>
      </c>
      <c r="G215" s="183" t="s">
        <v>368</v>
      </c>
      <c r="H215" s="184">
        <v>2</v>
      </c>
      <c r="I215" s="185"/>
      <c r="J215" s="186">
        <f t="shared" si="50"/>
        <v>0</v>
      </c>
      <c r="K215" s="187"/>
      <c r="L215" s="188"/>
      <c r="M215" s="189" t="s">
        <v>1</v>
      </c>
      <c r="N215" s="190" t="s">
        <v>42</v>
      </c>
      <c r="P215" s="155">
        <f t="shared" si="51"/>
        <v>0</v>
      </c>
      <c r="Q215" s="155">
        <v>0</v>
      </c>
      <c r="R215" s="155">
        <f t="shared" si="52"/>
        <v>0</v>
      </c>
      <c r="S215" s="155">
        <v>0</v>
      </c>
      <c r="T215" s="156">
        <f t="shared" si="53"/>
        <v>0</v>
      </c>
      <c r="AR215" s="157" t="s">
        <v>207</v>
      </c>
      <c r="AT215" s="157" t="s">
        <v>359</v>
      </c>
      <c r="AU215" s="157" t="s">
        <v>83</v>
      </c>
      <c r="AY215" s="16" t="s">
        <v>159</v>
      </c>
      <c r="BE215" s="158">
        <f t="shared" si="54"/>
        <v>0</v>
      </c>
      <c r="BF215" s="158">
        <f t="shared" si="55"/>
        <v>0</v>
      </c>
      <c r="BG215" s="158">
        <f t="shared" si="56"/>
        <v>0</v>
      </c>
      <c r="BH215" s="158">
        <f t="shared" si="57"/>
        <v>0</v>
      </c>
      <c r="BI215" s="158">
        <f t="shared" si="58"/>
        <v>0</v>
      </c>
      <c r="BJ215" s="16" t="s">
        <v>89</v>
      </c>
      <c r="BK215" s="158">
        <f t="shared" si="59"/>
        <v>0</v>
      </c>
      <c r="BL215" s="16" t="s">
        <v>165</v>
      </c>
      <c r="BM215" s="157" t="s">
        <v>1116</v>
      </c>
    </row>
    <row r="216" spans="2:65" s="1" customFormat="1" ht="16.5" customHeight="1" x14ac:dyDescent="0.2">
      <c r="B216" s="144"/>
      <c r="C216" s="180" t="s">
        <v>76</v>
      </c>
      <c r="D216" s="180" t="s">
        <v>359</v>
      </c>
      <c r="E216" s="181" t="s">
        <v>1117</v>
      </c>
      <c r="F216" s="182" t="s">
        <v>1118</v>
      </c>
      <c r="G216" s="183" t="s">
        <v>368</v>
      </c>
      <c r="H216" s="184">
        <v>3</v>
      </c>
      <c r="I216" s="185"/>
      <c r="J216" s="186">
        <f t="shared" si="50"/>
        <v>0</v>
      </c>
      <c r="K216" s="187"/>
      <c r="L216" s="188"/>
      <c r="M216" s="189" t="s">
        <v>1</v>
      </c>
      <c r="N216" s="190" t="s">
        <v>42</v>
      </c>
      <c r="P216" s="155">
        <f t="shared" si="51"/>
        <v>0</v>
      </c>
      <c r="Q216" s="155">
        <v>0</v>
      </c>
      <c r="R216" s="155">
        <f t="shared" si="52"/>
        <v>0</v>
      </c>
      <c r="S216" s="155">
        <v>0</v>
      </c>
      <c r="T216" s="156">
        <f t="shared" si="53"/>
        <v>0</v>
      </c>
      <c r="AR216" s="157" t="s">
        <v>207</v>
      </c>
      <c r="AT216" s="157" t="s">
        <v>359</v>
      </c>
      <c r="AU216" s="157" t="s">
        <v>83</v>
      </c>
      <c r="AY216" s="16" t="s">
        <v>159</v>
      </c>
      <c r="BE216" s="158">
        <f t="shared" si="54"/>
        <v>0</v>
      </c>
      <c r="BF216" s="158">
        <f t="shared" si="55"/>
        <v>0</v>
      </c>
      <c r="BG216" s="158">
        <f t="shared" si="56"/>
        <v>0</v>
      </c>
      <c r="BH216" s="158">
        <f t="shared" si="57"/>
        <v>0</v>
      </c>
      <c r="BI216" s="158">
        <f t="shared" si="58"/>
        <v>0</v>
      </c>
      <c r="BJ216" s="16" t="s">
        <v>89</v>
      </c>
      <c r="BK216" s="158">
        <f t="shared" si="59"/>
        <v>0</v>
      </c>
      <c r="BL216" s="16" t="s">
        <v>165</v>
      </c>
      <c r="BM216" s="157" t="s">
        <v>1119</v>
      </c>
    </row>
    <row r="217" spans="2:65" s="1" customFormat="1" ht="16.5" customHeight="1" x14ac:dyDescent="0.2">
      <c r="B217" s="144"/>
      <c r="C217" s="180" t="s">
        <v>76</v>
      </c>
      <c r="D217" s="180" t="s">
        <v>359</v>
      </c>
      <c r="E217" s="181" t="s">
        <v>1120</v>
      </c>
      <c r="F217" s="182" t="s">
        <v>1121</v>
      </c>
      <c r="G217" s="183" t="s">
        <v>368</v>
      </c>
      <c r="H217" s="184">
        <v>3</v>
      </c>
      <c r="I217" s="185"/>
      <c r="J217" s="186">
        <f t="shared" si="50"/>
        <v>0</v>
      </c>
      <c r="K217" s="187"/>
      <c r="L217" s="188"/>
      <c r="M217" s="189" t="s">
        <v>1</v>
      </c>
      <c r="N217" s="190" t="s">
        <v>42</v>
      </c>
      <c r="P217" s="155">
        <f t="shared" si="51"/>
        <v>0</v>
      </c>
      <c r="Q217" s="155">
        <v>0</v>
      </c>
      <c r="R217" s="155">
        <f t="shared" si="52"/>
        <v>0</v>
      </c>
      <c r="S217" s="155">
        <v>0</v>
      </c>
      <c r="T217" s="156">
        <f t="shared" si="53"/>
        <v>0</v>
      </c>
      <c r="AR217" s="157" t="s">
        <v>207</v>
      </c>
      <c r="AT217" s="157" t="s">
        <v>359</v>
      </c>
      <c r="AU217" s="157" t="s">
        <v>83</v>
      </c>
      <c r="AY217" s="16" t="s">
        <v>159</v>
      </c>
      <c r="BE217" s="158">
        <f t="shared" si="54"/>
        <v>0</v>
      </c>
      <c r="BF217" s="158">
        <f t="shared" si="55"/>
        <v>0</v>
      </c>
      <c r="BG217" s="158">
        <f t="shared" si="56"/>
        <v>0</v>
      </c>
      <c r="BH217" s="158">
        <f t="shared" si="57"/>
        <v>0</v>
      </c>
      <c r="BI217" s="158">
        <f t="shared" si="58"/>
        <v>0</v>
      </c>
      <c r="BJ217" s="16" t="s">
        <v>89</v>
      </c>
      <c r="BK217" s="158">
        <f t="shared" si="59"/>
        <v>0</v>
      </c>
      <c r="BL217" s="16" t="s">
        <v>165</v>
      </c>
      <c r="BM217" s="157" t="s">
        <v>1122</v>
      </c>
    </row>
    <row r="218" spans="2:65" s="1" customFormat="1" ht="21.75" customHeight="1" x14ac:dyDescent="0.2">
      <c r="B218" s="144"/>
      <c r="C218" s="180" t="s">
        <v>76</v>
      </c>
      <c r="D218" s="180" t="s">
        <v>359</v>
      </c>
      <c r="E218" s="181" t="s">
        <v>1123</v>
      </c>
      <c r="F218" s="182" t="s">
        <v>1124</v>
      </c>
      <c r="G218" s="183" t="s">
        <v>368</v>
      </c>
      <c r="H218" s="184">
        <v>0</v>
      </c>
      <c r="I218" s="185"/>
      <c r="J218" s="186">
        <f t="shared" si="50"/>
        <v>0</v>
      </c>
      <c r="K218" s="187"/>
      <c r="L218" s="188"/>
      <c r="M218" s="189" t="s">
        <v>1</v>
      </c>
      <c r="N218" s="190" t="s">
        <v>42</v>
      </c>
      <c r="P218" s="155">
        <f t="shared" si="51"/>
        <v>0</v>
      </c>
      <c r="Q218" s="155">
        <v>0</v>
      </c>
      <c r="R218" s="155">
        <f t="shared" si="52"/>
        <v>0</v>
      </c>
      <c r="S218" s="155">
        <v>0</v>
      </c>
      <c r="T218" s="156">
        <f t="shared" si="53"/>
        <v>0</v>
      </c>
      <c r="AR218" s="157" t="s">
        <v>207</v>
      </c>
      <c r="AT218" s="157" t="s">
        <v>359</v>
      </c>
      <c r="AU218" s="157" t="s">
        <v>83</v>
      </c>
      <c r="AY218" s="16" t="s">
        <v>159</v>
      </c>
      <c r="BE218" s="158">
        <f t="shared" si="54"/>
        <v>0</v>
      </c>
      <c r="BF218" s="158">
        <f t="shared" si="55"/>
        <v>0</v>
      </c>
      <c r="BG218" s="158">
        <f t="shared" si="56"/>
        <v>0</v>
      </c>
      <c r="BH218" s="158">
        <f t="shared" si="57"/>
        <v>0</v>
      </c>
      <c r="BI218" s="158">
        <f t="shared" si="58"/>
        <v>0</v>
      </c>
      <c r="BJ218" s="16" t="s">
        <v>89</v>
      </c>
      <c r="BK218" s="158">
        <f t="shared" si="59"/>
        <v>0</v>
      </c>
      <c r="BL218" s="16" t="s">
        <v>165</v>
      </c>
      <c r="BM218" s="157" t="s">
        <v>1125</v>
      </c>
    </row>
    <row r="219" spans="2:65" s="1" customFormat="1" ht="16.5" customHeight="1" x14ac:dyDescent="0.2">
      <c r="B219" s="144"/>
      <c r="C219" s="180" t="s">
        <v>76</v>
      </c>
      <c r="D219" s="180" t="s">
        <v>359</v>
      </c>
      <c r="E219" s="181" t="s">
        <v>1126</v>
      </c>
      <c r="F219" s="182" t="s">
        <v>1127</v>
      </c>
      <c r="G219" s="183" t="s">
        <v>368</v>
      </c>
      <c r="H219" s="184">
        <v>0</v>
      </c>
      <c r="I219" s="185"/>
      <c r="J219" s="186">
        <f t="shared" si="50"/>
        <v>0</v>
      </c>
      <c r="K219" s="187"/>
      <c r="L219" s="188"/>
      <c r="M219" s="189" t="s">
        <v>1</v>
      </c>
      <c r="N219" s="190" t="s">
        <v>42</v>
      </c>
      <c r="P219" s="155">
        <f t="shared" si="51"/>
        <v>0</v>
      </c>
      <c r="Q219" s="155">
        <v>0</v>
      </c>
      <c r="R219" s="155">
        <f t="shared" si="52"/>
        <v>0</v>
      </c>
      <c r="S219" s="155">
        <v>0</v>
      </c>
      <c r="T219" s="156">
        <f t="shared" si="53"/>
        <v>0</v>
      </c>
      <c r="AR219" s="157" t="s">
        <v>207</v>
      </c>
      <c r="AT219" s="157" t="s">
        <v>359</v>
      </c>
      <c r="AU219" s="157" t="s">
        <v>83</v>
      </c>
      <c r="AY219" s="16" t="s">
        <v>159</v>
      </c>
      <c r="BE219" s="158">
        <f t="shared" si="54"/>
        <v>0</v>
      </c>
      <c r="BF219" s="158">
        <f t="shared" si="55"/>
        <v>0</v>
      </c>
      <c r="BG219" s="158">
        <f t="shared" si="56"/>
        <v>0</v>
      </c>
      <c r="BH219" s="158">
        <f t="shared" si="57"/>
        <v>0</v>
      </c>
      <c r="BI219" s="158">
        <f t="shared" si="58"/>
        <v>0</v>
      </c>
      <c r="BJ219" s="16" t="s">
        <v>89</v>
      </c>
      <c r="BK219" s="158">
        <f t="shared" si="59"/>
        <v>0</v>
      </c>
      <c r="BL219" s="16" t="s">
        <v>165</v>
      </c>
      <c r="BM219" s="157" t="s">
        <v>1128</v>
      </c>
    </row>
    <row r="220" spans="2:65" s="1" customFormat="1" ht="16.5" customHeight="1" x14ac:dyDescent="0.2">
      <c r="B220" s="144"/>
      <c r="C220" s="180" t="s">
        <v>76</v>
      </c>
      <c r="D220" s="180" t="s">
        <v>359</v>
      </c>
      <c r="E220" s="181" t="s">
        <v>1129</v>
      </c>
      <c r="F220" s="182" t="s">
        <v>1130</v>
      </c>
      <c r="G220" s="183" t="s">
        <v>368</v>
      </c>
      <c r="H220" s="184">
        <v>1</v>
      </c>
      <c r="I220" s="185"/>
      <c r="J220" s="186">
        <f t="shared" si="50"/>
        <v>0</v>
      </c>
      <c r="K220" s="187"/>
      <c r="L220" s="188"/>
      <c r="M220" s="189" t="s">
        <v>1</v>
      </c>
      <c r="N220" s="190" t="s">
        <v>42</v>
      </c>
      <c r="P220" s="155">
        <f t="shared" si="51"/>
        <v>0</v>
      </c>
      <c r="Q220" s="155">
        <v>0</v>
      </c>
      <c r="R220" s="155">
        <f t="shared" si="52"/>
        <v>0</v>
      </c>
      <c r="S220" s="155">
        <v>0</v>
      </c>
      <c r="T220" s="156">
        <f t="shared" si="53"/>
        <v>0</v>
      </c>
      <c r="AR220" s="157" t="s">
        <v>207</v>
      </c>
      <c r="AT220" s="157" t="s">
        <v>359</v>
      </c>
      <c r="AU220" s="157" t="s">
        <v>83</v>
      </c>
      <c r="AY220" s="16" t="s">
        <v>159</v>
      </c>
      <c r="BE220" s="158">
        <f t="shared" si="54"/>
        <v>0</v>
      </c>
      <c r="BF220" s="158">
        <f t="shared" si="55"/>
        <v>0</v>
      </c>
      <c r="BG220" s="158">
        <f t="shared" si="56"/>
        <v>0</v>
      </c>
      <c r="BH220" s="158">
        <f t="shared" si="57"/>
        <v>0</v>
      </c>
      <c r="BI220" s="158">
        <f t="shared" si="58"/>
        <v>0</v>
      </c>
      <c r="BJ220" s="16" t="s">
        <v>89</v>
      </c>
      <c r="BK220" s="158">
        <f t="shared" si="59"/>
        <v>0</v>
      </c>
      <c r="BL220" s="16" t="s">
        <v>165</v>
      </c>
      <c r="BM220" s="157" t="s">
        <v>1131</v>
      </c>
    </row>
    <row r="221" spans="2:65" s="1" customFormat="1" ht="24.25" customHeight="1" x14ac:dyDescent="0.2">
      <c r="B221" s="144"/>
      <c r="C221" s="180" t="s">
        <v>76</v>
      </c>
      <c r="D221" s="180" t="s">
        <v>359</v>
      </c>
      <c r="E221" s="181" t="s">
        <v>1132</v>
      </c>
      <c r="F221" s="182" t="s">
        <v>1133</v>
      </c>
      <c r="G221" s="183" t="s">
        <v>368</v>
      </c>
      <c r="H221" s="184">
        <v>0</v>
      </c>
      <c r="I221" s="185"/>
      <c r="J221" s="186">
        <f t="shared" si="50"/>
        <v>0</v>
      </c>
      <c r="K221" s="187"/>
      <c r="L221" s="188"/>
      <c r="M221" s="189" t="s">
        <v>1</v>
      </c>
      <c r="N221" s="190" t="s">
        <v>42</v>
      </c>
      <c r="P221" s="155">
        <f t="shared" si="51"/>
        <v>0</v>
      </c>
      <c r="Q221" s="155">
        <v>0</v>
      </c>
      <c r="R221" s="155">
        <f t="shared" si="52"/>
        <v>0</v>
      </c>
      <c r="S221" s="155">
        <v>0</v>
      </c>
      <c r="T221" s="156">
        <f t="shared" si="53"/>
        <v>0</v>
      </c>
      <c r="AR221" s="157" t="s">
        <v>207</v>
      </c>
      <c r="AT221" s="157" t="s">
        <v>359</v>
      </c>
      <c r="AU221" s="157" t="s">
        <v>83</v>
      </c>
      <c r="AY221" s="16" t="s">
        <v>159</v>
      </c>
      <c r="BE221" s="158">
        <f t="shared" si="54"/>
        <v>0</v>
      </c>
      <c r="BF221" s="158">
        <f t="shared" si="55"/>
        <v>0</v>
      </c>
      <c r="BG221" s="158">
        <f t="shared" si="56"/>
        <v>0</v>
      </c>
      <c r="BH221" s="158">
        <f t="shared" si="57"/>
        <v>0</v>
      </c>
      <c r="BI221" s="158">
        <f t="shared" si="58"/>
        <v>0</v>
      </c>
      <c r="BJ221" s="16" t="s">
        <v>89</v>
      </c>
      <c r="BK221" s="158">
        <f t="shared" si="59"/>
        <v>0</v>
      </c>
      <c r="BL221" s="16" t="s">
        <v>165</v>
      </c>
      <c r="BM221" s="157" t="s">
        <v>1134</v>
      </c>
    </row>
    <row r="222" spans="2:65" s="1" customFormat="1" ht="21.75" customHeight="1" x14ac:dyDescent="0.2">
      <c r="B222" s="144"/>
      <c r="C222" s="180" t="s">
        <v>76</v>
      </c>
      <c r="D222" s="180" t="s">
        <v>359</v>
      </c>
      <c r="E222" s="181" t="s">
        <v>1135</v>
      </c>
      <c r="F222" s="182" t="s">
        <v>1136</v>
      </c>
      <c r="G222" s="183" t="s">
        <v>368</v>
      </c>
      <c r="H222" s="184">
        <v>1</v>
      </c>
      <c r="I222" s="185"/>
      <c r="J222" s="186">
        <f t="shared" si="50"/>
        <v>0</v>
      </c>
      <c r="K222" s="187"/>
      <c r="L222" s="188"/>
      <c r="M222" s="189" t="s">
        <v>1</v>
      </c>
      <c r="N222" s="190" t="s">
        <v>42</v>
      </c>
      <c r="P222" s="155">
        <f t="shared" si="51"/>
        <v>0</v>
      </c>
      <c r="Q222" s="155">
        <v>0</v>
      </c>
      <c r="R222" s="155">
        <f t="shared" si="52"/>
        <v>0</v>
      </c>
      <c r="S222" s="155">
        <v>0</v>
      </c>
      <c r="T222" s="156">
        <f t="shared" si="53"/>
        <v>0</v>
      </c>
      <c r="AR222" s="157" t="s">
        <v>207</v>
      </c>
      <c r="AT222" s="157" t="s">
        <v>359</v>
      </c>
      <c r="AU222" s="157" t="s">
        <v>83</v>
      </c>
      <c r="AY222" s="16" t="s">
        <v>159</v>
      </c>
      <c r="BE222" s="158">
        <f t="shared" si="54"/>
        <v>0</v>
      </c>
      <c r="BF222" s="158">
        <f t="shared" si="55"/>
        <v>0</v>
      </c>
      <c r="BG222" s="158">
        <f t="shared" si="56"/>
        <v>0</v>
      </c>
      <c r="BH222" s="158">
        <f t="shared" si="57"/>
        <v>0</v>
      </c>
      <c r="BI222" s="158">
        <f t="shared" si="58"/>
        <v>0</v>
      </c>
      <c r="BJ222" s="16" t="s">
        <v>89</v>
      </c>
      <c r="BK222" s="158">
        <f t="shared" si="59"/>
        <v>0</v>
      </c>
      <c r="BL222" s="16" t="s">
        <v>165</v>
      </c>
      <c r="BM222" s="157" t="s">
        <v>1137</v>
      </c>
    </row>
    <row r="223" spans="2:65" s="1" customFormat="1" ht="16.5" customHeight="1" x14ac:dyDescent="0.2">
      <c r="B223" s="144"/>
      <c r="C223" s="180" t="s">
        <v>76</v>
      </c>
      <c r="D223" s="180" t="s">
        <v>359</v>
      </c>
      <c r="E223" s="181" t="s">
        <v>1138</v>
      </c>
      <c r="F223" s="182" t="s">
        <v>1139</v>
      </c>
      <c r="G223" s="183" t="s">
        <v>368</v>
      </c>
      <c r="H223" s="184">
        <v>1</v>
      </c>
      <c r="I223" s="185"/>
      <c r="J223" s="186">
        <f t="shared" si="50"/>
        <v>0</v>
      </c>
      <c r="K223" s="187"/>
      <c r="L223" s="188"/>
      <c r="M223" s="189" t="s">
        <v>1</v>
      </c>
      <c r="N223" s="190" t="s">
        <v>42</v>
      </c>
      <c r="P223" s="155">
        <f t="shared" si="51"/>
        <v>0</v>
      </c>
      <c r="Q223" s="155">
        <v>0</v>
      </c>
      <c r="R223" s="155">
        <f t="shared" si="52"/>
        <v>0</v>
      </c>
      <c r="S223" s="155">
        <v>0</v>
      </c>
      <c r="T223" s="156">
        <f t="shared" si="53"/>
        <v>0</v>
      </c>
      <c r="AR223" s="157" t="s">
        <v>207</v>
      </c>
      <c r="AT223" s="157" t="s">
        <v>359</v>
      </c>
      <c r="AU223" s="157" t="s">
        <v>83</v>
      </c>
      <c r="AY223" s="16" t="s">
        <v>159</v>
      </c>
      <c r="BE223" s="158">
        <f t="shared" si="54"/>
        <v>0</v>
      </c>
      <c r="BF223" s="158">
        <f t="shared" si="55"/>
        <v>0</v>
      </c>
      <c r="BG223" s="158">
        <f t="shared" si="56"/>
        <v>0</v>
      </c>
      <c r="BH223" s="158">
        <f t="shared" si="57"/>
        <v>0</v>
      </c>
      <c r="BI223" s="158">
        <f t="shared" si="58"/>
        <v>0</v>
      </c>
      <c r="BJ223" s="16" t="s">
        <v>89</v>
      </c>
      <c r="BK223" s="158">
        <f t="shared" si="59"/>
        <v>0</v>
      </c>
      <c r="BL223" s="16" t="s">
        <v>165</v>
      </c>
      <c r="BM223" s="157" t="s">
        <v>1140</v>
      </c>
    </row>
    <row r="224" spans="2:65" s="1" customFormat="1" ht="21.75" customHeight="1" x14ac:dyDescent="0.2">
      <c r="B224" s="144"/>
      <c r="C224" s="180" t="s">
        <v>76</v>
      </c>
      <c r="D224" s="180" t="s">
        <v>359</v>
      </c>
      <c r="E224" s="181" t="s">
        <v>1141</v>
      </c>
      <c r="F224" s="182" t="s">
        <v>1142</v>
      </c>
      <c r="G224" s="183" t="s">
        <v>368</v>
      </c>
      <c r="H224" s="184">
        <v>1</v>
      </c>
      <c r="I224" s="185"/>
      <c r="J224" s="186">
        <f t="shared" si="50"/>
        <v>0</v>
      </c>
      <c r="K224" s="187"/>
      <c r="L224" s="188"/>
      <c r="M224" s="189" t="s">
        <v>1</v>
      </c>
      <c r="N224" s="190" t="s">
        <v>42</v>
      </c>
      <c r="P224" s="155">
        <f t="shared" si="51"/>
        <v>0</v>
      </c>
      <c r="Q224" s="155">
        <v>0</v>
      </c>
      <c r="R224" s="155">
        <f t="shared" si="52"/>
        <v>0</v>
      </c>
      <c r="S224" s="155">
        <v>0</v>
      </c>
      <c r="T224" s="156">
        <f t="shared" si="53"/>
        <v>0</v>
      </c>
      <c r="AR224" s="157" t="s">
        <v>207</v>
      </c>
      <c r="AT224" s="157" t="s">
        <v>359</v>
      </c>
      <c r="AU224" s="157" t="s">
        <v>83</v>
      </c>
      <c r="AY224" s="16" t="s">
        <v>159</v>
      </c>
      <c r="BE224" s="158">
        <f t="shared" si="54"/>
        <v>0</v>
      </c>
      <c r="BF224" s="158">
        <f t="shared" si="55"/>
        <v>0</v>
      </c>
      <c r="BG224" s="158">
        <f t="shared" si="56"/>
        <v>0</v>
      </c>
      <c r="BH224" s="158">
        <f t="shared" si="57"/>
        <v>0</v>
      </c>
      <c r="BI224" s="158">
        <f t="shared" si="58"/>
        <v>0</v>
      </c>
      <c r="BJ224" s="16" t="s">
        <v>89</v>
      </c>
      <c r="BK224" s="158">
        <f t="shared" si="59"/>
        <v>0</v>
      </c>
      <c r="BL224" s="16" t="s">
        <v>165</v>
      </c>
      <c r="BM224" s="157" t="s">
        <v>1143</v>
      </c>
    </row>
    <row r="225" spans="2:65" s="1" customFormat="1" ht="16.5" customHeight="1" x14ac:dyDescent="0.2">
      <c r="B225" s="144"/>
      <c r="C225" s="180" t="s">
        <v>76</v>
      </c>
      <c r="D225" s="180" t="s">
        <v>359</v>
      </c>
      <c r="E225" s="181" t="s">
        <v>1036</v>
      </c>
      <c r="F225" s="182" t="s">
        <v>1037</v>
      </c>
      <c r="G225" s="183" t="s">
        <v>368</v>
      </c>
      <c r="H225" s="184">
        <v>3</v>
      </c>
      <c r="I225" s="185"/>
      <c r="J225" s="186">
        <f t="shared" si="50"/>
        <v>0</v>
      </c>
      <c r="K225" s="187"/>
      <c r="L225" s="188"/>
      <c r="M225" s="189" t="s">
        <v>1</v>
      </c>
      <c r="N225" s="190" t="s">
        <v>42</v>
      </c>
      <c r="P225" s="155">
        <f t="shared" si="51"/>
        <v>0</v>
      </c>
      <c r="Q225" s="155">
        <v>0</v>
      </c>
      <c r="R225" s="155">
        <f t="shared" si="52"/>
        <v>0</v>
      </c>
      <c r="S225" s="155">
        <v>0</v>
      </c>
      <c r="T225" s="156">
        <f t="shared" si="53"/>
        <v>0</v>
      </c>
      <c r="AR225" s="157" t="s">
        <v>207</v>
      </c>
      <c r="AT225" s="157" t="s">
        <v>359</v>
      </c>
      <c r="AU225" s="157" t="s">
        <v>83</v>
      </c>
      <c r="AY225" s="16" t="s">
        <v>159</v>
      </c>
      <c r="BE225" s="158">
        <f t="shared" si="54"/>
        <v>0</v>
      </c>
      <c r="BF225" s="158">
        <f t="shared" si="55"/>
        <v>0</v>
      </c>
      <c r="BG225" s="158">
        <f t="shared" si="56"/>
        <v>0</v>
      </c>
      <c r="BH225" s="158">
        <f t="shared" si="57"/>
        <v>0</v>
      </c>
      <c r="BI225" s="158">
        <f t="shared" si="58"/>
        <v>0</v>
      </c>
      <c r="BJ225" s="16" t="s">
        <v>89</v>
      </c>
      <c r="BK225" s="158">
        <f t="shared" si="59"/>
        <v>0</v>
      </c>
      <c r="BL225" s="16" t="s">
        <v>165</v>
      </c>
      <c r="BM225" s="157" t="s">
        <v>1144</v>
      </c>
    </row>
    <row r="226" spans="2:65" s="1" customFormat="1" ht="24.25" customHeight="1" x14ac:dyDescent="0.2">
      <c r="B226" s="144"/>
      <c r="C226" s="180" t="s">
        <v>76</v>
      </c>
      <c r="D226" s="180" t="s">
        <v>359</v>
      </c>
      <c r="E226" s="181" t="s">
        <v>1145</v>
      </c>
      <c r="F226" s="182" t="s">
        <v>1146</v>
      </c>
      <c r="G226" s="183" t="s">
        <v>368</v>
      </c>
      <c r="H226" s="184">
        <v>1</v>
      </c>
      <c r="I226" s="185"/>
      <c r="J226" s="186">
        <f t="shared" si="50"/>
        <v>0</v>
      </c>
      <c r="K226" s="187"/>
      <c r="L226" s="188"/>
      <c r="M226" s="189" t="s">
        <v>1</v>
      </c>
      <c r="N226" s="190" t="s">
        <v>42</v>
      </c>
      <c r="P226" s="155">
        <f t="shared" si="51"/>
        <v>0</v>
      </c>
      <c r="Q226" s="155">
        <v>0</v>
      </c>
      <c r="R226" s="155">
        <f t="shared" si="52"/>
        <v>0</v>
      </c>
      <c r="S226" s="155">
        <v>0</v>
      </c>
      <c r="T226" s="156">
        <f t="shared" si="53"/>
        <v>0</v>
      </c>
      <c r="AR226" s="157" t="s">
        <v>207</v>
      </c>
      <c r="AT226" s="157" t="s">
        <v>359</v>
      </c>
      <c r="AU226" s="157" t="s">
        <v>83</v>
      </c>
      <c r="AY226" s="16" t="s">
        <v>159</v>
      </c>
      <c r="BE226" s="158">
        <f t="shared" si="54"/>
        <v>0</v>
      </c>
      <c r="BF226" s="158">
        <f t="shared" si="55"/>
        <v>0</v>
      </c>
      <c r="BG226" s="158">
        <f t="shared" si="56"/>
        <v>0</v>
      </c>
      <c r="BH226" s="158">
        <f t="shared" si="57"/>
        <v>0</v>
      </c>
      <c r="BI226" s="158">
        <f t="shared" si="58"/>
        <v>0</v>
      </c>
      <c r="BJ226" s="16" t="s">
        <v>89</v>
      </c>
      <c r="BK226" s="158">
        <f t="shared" si="59"/>
        <v>0</v>
      </c>
      <c r="BL226" s="16" t="s">
        <v>165</v>
      </c>
      <c r="BM226" s="157" t="s">
        <v>1147</v>
      </c>
    </row>
    <row r="227" spans="2:65" s="1" customFormat="1" ht="24.25" customHeight="1" x14ac:dyDescent="0.2">
      <c r="B227" s="144"/>
      <c r="C227" s="180" t="s">
        <v>76</v>
      </c>
      <c r="D227" s="180" t="s">
        <v>359</v>
      </c>
      <c r="E227" s="181" t="s">
        <v>1148</v>
      </c>
      <c r="F227" s="182" t="s">
        <v>1149</v>
      </c>
      <c r="G227" s="183" t="s">
        <v>368</v>
      </c>
      <c r="H227" s="184">
        <v>1</v>
      </c>
      <c r="I227" s="185"/>
      <c r="J227" s="186">
        <f t="shared" si="50"/>
        <v>0</v>
      </c>
      <c r="K227" s="187"/>
      <c r="L227" s="188"/>
      <c r="M227" s="189" t="s">
        <v>1</v>
      </c>
      <c r="N227" s="190" t="s">
        <v>42</v>
      </c>
      <c r="P227" s="155">
        <f t="shared" si="51"/>
        <v>0</v>
      </c>
      <c r="Q227" s="155">
        <v>0</v>
      </c>
      <c r="R227" s="155">
        <f t="shared" si="52"/>
        <v>0</v>
      </c>
      <c r="S227" s="155">
        <v>0</v>
      </c>
      <c r="T227" s="156">
        <f t="shared" si="53"/>
        <v>0</v>
      </c>
      <c r="AR227" s="157" t="s">
        <v>207</v>
      </c>
      <c r="AT227" s="157" t="s">
        <v>359</v>
      </c>
      <c r="AU227" s="157" t="s">
        <v>83</v>
      </c>
      <c r="AY227" s="16" t="s">
        <v>159</v>
      </c>
      <c r="BE227" s="158">
        <f t="shared" si="54"/>
        <v>0</v>
      </c>
      <c r="BF227" s="158">
        <f t="shared" si="55"/>
        <v>0</v>
      </c>
      <c r="BG227" s="158">
        <f t="shared" si="56"/>
        <v>0</v>
      </c>
      <c r="BH227" s="158">
        <f t="shared" si="57"/>
        <v>0</v>
      </c>
      <c r="BI227" s="158">
        <f t="shared" si="58"/>
        <v>0</v>
      </c>
      <c r="BJ227" s="16" t="s">
        <v>89</v>
      </c>
      <c r="BK227" s="158">
        <f t="shared" si="59"/>
        <v>0</v>
      </c>
      <c r="BL227" s="16" t="s">
        <v>165</v>
      </c>
      <c r="BM227" s="157" t="s">
        <v>1150</v>
      </c>
    </row>
    <row r="228" spans="2:65" s="11" customFormat="1" ht="26" customHeight="1" x14ac:dyDescent="0.35">
      <c r="B228" s="133"/>
      <c r="D228" s="134" t="s">
        <v>75</v>
      </c>
      <c r="E228" s="135" t="s">
        <v>1151</v>
      </c>
      <c r="F228" s="135" t="s">
        <v>1152</v>
      </c>
      <c r="I228" s="136"/>
      <c r="J228" s="123">
        <f>BK228</f>
        <v>0</v>
      </c>
      <c r="L228" s="133"/>
      <c r="M228" s="137"/>
      <c r="P228" s="138">
        <f>SUM(P229:P237)</f>
        <v>0</v>
      </c>
      <c r="R228" s="138">
        <f>SUM(R229:R237)</f>
        <v>0</v>
      </c>
      <c r="T228" s="139">
        <f>SUM(T229:T237)</f>
        <v>0</v>
      </c>
      <c r="AR228" s="134" t="s">
        <v>165</v>
      </c>
      <c r="AT228" s="140" t="s">
        <v>75</v>
      </c>
      <c r="AU228" s="140" t="s">
        <v>76</v>
      </c>
      <c r="AY228" s="134" t="s">
        <v>159</v>
      </c>
      <c r="BK228" s="141">
        <f>SUM(BK229:BK237)</f>
        <v>0</v>
      </c>
    </row>
    <row r="229" spans="2:65" s="1" customFormat="1" ht="16.5" customHeight="1" x14ac:dyDescent="0.2">
      <c r="B229" s="144"/>
      <c r="C229" s="145" t="s">
        <v>76</v>
      </c>
      <c r="D229" s="145" t="s">
        <v>161</v>
      </c>
      <c r="E229" s="146" t="s">
        <v>1153</v>
      </c>
      <c r="F229" s="147" t="s">
        <v>1154</v>
      </c>
      <c r="G229" s="148" t="s">
        <v>368</v>
      </c>
      <c r="H229" s="149">
        <v>1</v>
      </c>
      <c r="I229" s="150"/>
      <c r="J229" s="151">
        <f t="shared" ref="J229:J237" si="60">ROUND(I229*H229,2)</f>
        <v>0</v>
      </c>
      <c r="K229" s="152"/>
      <c r="L229" s="31"/>
      <c r="M229" s="153" t="s">
        <v>1</v>
      </c>
      <c r="N229" s="154" t="s">
        <v>42</v>
      </c>
      <c r="P229" s="155">
        <f t="shared" ref="P229:P237" si="61">O229*H229</f>
        <v>0</v>
      </c>
      <c r="Q229" s="155">
        <v>0</v>
      </c>
      <c r="R229" s="155">
        <f t="shared" ref="R229:R237" si="62">Q229*H229</f>
        <v>0</v>
      </c>
      <c r="S229" s="155">
        <v>0</v>
      </c>
      <c r="T229" s="156">
        <f t="shared" ref="T229:T237" si="63">S229*H229</f>
        <v>0</v>
      </c>
      <c r="AR229" s="157" t="s">
        <v>165</v>
      </c>
      <c r="AT229" s="157" t="s">
        <v>161</v>
      </c>
      <c r="AU229" s="157" t="s">
        <v>83</v>
      </c>
      <c r="AY229" s="16" t="s">
        <v>159</v>
      </c>
      <c r="BE229" s="158">
        <f t="shared" ref="BE229:BE237" si="64">IF(N229="základná",J229,0)</f>
        <v>0</v>
      </c>
      <c r="BF229" s="158">
        <f t="shared" ref="BF229:BF237" si="65">IF(N229="znížená",J229,0)</f>
        <v>0</v>
      </c>
      <c r="BG229" s="158">
        <f t="shared" ref="BG229:BG237" si="66">IF(N229="zákl. prenesená",J229,0)</f>
        <v>0</v>
      </c>
      <c r="BH229" s="158">
        <f t="shared" ref="BH229:BH237" si="67">IF(N229="zníž. prenesená",J229,0)</f>
        <v>0</v>
      </c>
      <c r="BI229" s="158">
        <f t="shared" ref="BI229:BI237" si="68">IF(N229="nulová",J229,0)</f>
        <v>0</v>
      </c>
      <c r="BJ229" s="16" t="s">
        <v>89</v>
      </c>
      <c r="BK229" s="158">
        <f t="shared" ref="BK229:BK237" si="69">ROUND(I229*H229,2)</f>
        <v>0</v>
      </c>
      <c r="BL229" s="16" t="s">
        <v>165</v>
      </c>
      <c r="BM229" s="157" t="s">
        <v>1155</v>
      </c>
    </row>
    <row r="230" spans="2:65" s="1" customFormat="1" ht="16.5" customHeight="1" x14ac:dyDescent="0.2">
      <c r="B230" s="144"/>
      <c r="C230" s="145" t="s">
        <v>76</v>
      </c>
      <c r="D230" s="145" t="s">
        <v>161</v>
      </c>
      <c r="E230" s="146" t="s">
        <v>1156</v>
      </c>
      <c r="F230" s="147" t="s">
        <v>1157</v>
      </c>
      <c r="G230" s="148" t="s">
        <v>368</v>
      </c>
      <c r="H230" s="149">
        <v>54</v>
      </c>
      <c r="I230" s="150"/>
      <c r="J230" s="151">
        <f t="shared" si="60"/>
        <v>0</v>
      </c>
      <c r="K230" s="152"/>
      <c r="L230" s="31"/>
      <c r="M230" s="153" t="s">
        <v>1</v>
      </c>
      <c r="N230" s="154" t="s">
        <v>42</v>
      </c>
      <c r="P230" s="155">
        <f t="shared" si="61"/>
        <v>0</v>
      </c>
      <c r="Q230" s="155">
        <v>0</v>
      </c>
      <c r="R230" s="155">
        <f t="shared" si="62"/>
        <v>0</v>
      </c>
      <c r="S230" s="155">
        <v>0</v>
      </c>
      <c r="T230" s="156">
        <f t="shared" si="63"/>
        <v>0</v>
      </c>
      <c r="AR230" s="157" t="s">
        <v>165</v>
      </c>
      <c r="AT230" s="157" t="s">
        <v>161</v>
      </c>
      <c r="AU230" s="157" t="s">
        <v>83</v>
      </c>
      <c r="AY230" s="16" t="s">
        <v>159</v>
      </c>
      <c r="BE230" s="158">
        <f t="shared" si="64"/>
        <v>0</v>
      </c>
      <c r="BF230" s="158">
        <f t="shared" si="65"/>
        <v>0</v>
      </c>
      <c r="BG230" s="158">
        <f t="shared" si="66"/>
        <v>0</v>
      </c>
      <c r="BH230" s="158">
        <f t="shared" si="67"/>
        <v>0</v>
      </c>
      <c r="BI230" s="158">
        <f t="shared" si="68"/>
        <v>0</v>
      </c>
      <c r="BJ230" s="16" t="s">
        <v>89</v>
      </c>
      <c r="BK230" s="158">
        <f t="shared" si="69"/>
        <v>0</v>
      </c>
      <c r="BL230" s="16" t="s">
        <v>165</v>
      </c>
      <c r="BM230" s="157" t="s">
        <v>1158</v>
      </c>
    </row>
    <row r="231" spans="2:65" s="1" customFormat="1" ht="16.5" customHeight="1" x14ac:dyDescent="0.2">
      <c r="B231" s="144"/>
      <c r="C231" s="145" t="s">
        <v>76</v>
      </c>
      <c r="D231" s="145" t="s">
        <v>161</v>
      </c>
      <c r="E231" s="146" t="s">
        <v>1159</v>
      </c>
      <c r="F231" s="147" t="s">
        <v>1160</v>
      </c>
      <c r="G231" s="148" t="s">
        <v>995</v>
      </c>
      <c r="H231" s="149">
        <v>305</v>
      </c>
      <c r="I231" s="150"/>
      <c r="J231" s="151">
        <f t="shared" si="60"/>
        <v>0</v>
      </c>
      <c r="K231" s="152"/>
      <c r="L231" s="31"/>
      <c r="M231" s="153" t="s">
        <v>1</v>
      </c>
      <c r="N231" s="154" t="s">
        <v>42</v>
      </c>
      <c r="P231" s="155">
        <f t="shared" si="61"/>
        <v>0</v>
      </c>
      <c r="Q231" s="155">
        <v>0</v>
      </c>
      <c r="R231" s="155">
        <f t="shared" si="62"/>
        <v>0</v>
      </c>
      <c r="S231" s="155">
        <v>0</v>
      </c>
      <c r="T231" s="156">
        <f t="shared" si="63"/>
        <v>0</v>
      </c>
      <c r="AR231" s="157" t="s">
        <v>165</v>
      </c>
      <c r="AT231" s="157" t="s">
        <v>161</v>
      </c>
      <c r="AU231" s="157" t="s">
        <v>83</v>
      </c>
      <c r="AY231" s="16" t="s">
        <v>159</v>
      </c>
      <c r="BE231" s="158">
        <f t="shared" si="64"/>
        <v>0</v>
      </c>
      <c r="BF231" s="158">
        <f t="shared" si="65"/>
        <v>0</v>
      </c>
      <c r="BG231" s="158">
        <f t="shared" si="66"/>
        <v>0</v>
      </c>
      <c r="BH231" s="158">
        <f t="shared" si="67"/>
        <v>0</v>
      </c>
      <c r="BI231" s="158">
        <f t="shared" si="68"/>
        <v>0</v>
      </c>
      <c r="BJ231" s="16" t="s">
        <v>89</v>
      </c>
      <c r="BK231" s="158">
        <f t="shared" si="69"/>
        <v>0</v>
      </c>
      <c r="BL231" s="16" t="s">
        <v>165</v>
      </c>
      <c r="BM231" s="157" t="s">
        <v>1161</v>
      </c>
    </row>
    <row r="232" spans="2:65" s="1" customFormat="1" ht="16.5" customHeight="1" x14ac:dyDescent="0.2">
      <c r="B232" s="144"/>
      <c r="C232" s="145" t="s">
        <v>76</v>
      </c>
      <c r="D232" s="145" t="s">
        <v>161</v>
      </c>
      <c r="E232" s="146" t="s">
        <v>1162</v>
      </c>
      <c r="F232" s="147" t="s">
        <v>1163</v>
      </c>
      <c r="G232" s="148" t="s">
        <v>995</v>
      </c>
      <c r="H232" s="149">
        <v>305</v>
      </c>
      <c r="I232" s="150"/>
      <c r="J232" s="151">
        <f t="shared" si="60"/>
        <v>0</v>
      </c>
      <c r="K232" s="152"/>
      <c r="L232" s="31"/>
      <c r="M232" s="153" t="s">
        <v>1</v>
      </c>
      <c r="N232" s="154" t="s">
        <v>42</v>
      </c>
      <c r="P232" s="155">
        <f t="shared" si="61"/>
        <v>0</v>
      </c>
      <c r="Q232" s="155">
        <v>0</v>
      </c>
      <c r="R232" s="155">
        <f t="shared" si="62"/>
        <v>0</v>
      </c>
      <c r="S232" s="155">
        <v>0</v>
      </c>
      <c r="T232" s="156">
        <f t="shared" si="63"/>
        <v>0</v>
      </c>
      <c r="AR232" s="157" t="s">
        <v>165</v>
      </c>
      <c r="AT232" s="157" t="s">
        <v>161</v>
      </c>
      <c r="AU232" s="157" t="s">
        <v>83</v>
      </c>
      <c r="AY232" s="16" t="s">
        <v>159</v>
      </c>
      <c r="BE232" s="158">
        <f t="shared" si="64"/>
        <v>0</v>
      </c>
      <c r="BF232" s="158">
        <f t="shared" si="65"/>
        <v>0</v>
      </c>
      <c r="BG232" s="158">
        <f t="shared" si="66"/>
        <v>0</v>
      </c>
      <c r="BH232" s="158">
        <f t="shared" si="67"/>
        <v>0</v>
      </c>
      <c r="BI232" s="158">
        <f t="shared" si="68"/>
        <v>0</v>
      </c>
      <c r="BJ232" s="16" t="s">
        <v>89</v>
      </c>
      <c r="BK232" s="158">
        <f t="shared" si="69"/>
        <v>0</v>
      </c>
      <c r="BL232" s="16" t="s">
        <v>165</v>
      </c>
      <c r="BM232" s="157" t="s">
        <v>1164</v>
      </c>
    </row>
    <row r="233" spans="2:65" s="1" customFormat="1" ht="24.25" customHeight="1" x14ac:dyDescent="0.2">
      <c r="B233" s="144"/>
      <c r="C233" s="145" t="s">
        <v>76</v>
      </c>
      <c r="D233" s="145" t="s">
        <v>161</v>
      </c>
      <c r="E233" s="146" t="s">
        <v>1165</v>
      </c>
      <c r="F233" s="147" t="s">
        <v>1166</v>
      </c>
      <c r="G233" s="148" t="s">
        <v>995</v>
      </c>
      <c r="H233" s="149">
        <v>12</v>
      </c>
      <c r="I233" s="150"/>
      <c r="J233" s="151">
        <f t="shared" si="60"/>
        <v>0</v>
      </c>
      <c r="K233" s="152"/>
      <c r="L233" s="31"/>
      <c r="M233" s="153" t="s">
        <v>1</v>
      </c>
      <c r="N233" s="154" t="s">
        <v>42</v>
      </c>
      <c r="P233" s="155">
        <f t="shared" si="61"/>
        <v>0</v>
      </c>
      <c r="Q233" s="155">
        <v>0</v>
      </c>
      <c r="R233" s="155">
        <f t="shared" si="62"/>
        <v>0</v>
      </c>
      <c r="S233" s="155">
        <v>0</v>
      </c>
      <c r="T233" s="156">
        <f t="shared" si="63"/>
        <v>0</v>
      </c>
      <c r="AR233" s="157" t="s">
        <v>165</v>
      </c>
      <c r="AT233" s="157" t="s">
        <v>161</v>
      </c>
      <c r="AU233" s="157" t="s">
        <v>83</v>
      </c>
      <c r="AY233" s="16" t="s">
        <v>159</v>
      </c>
      <c r="BE233" s="158">
        <f t="shared" si="64"/>
        <v>0</v>
      </c>
      <c r="BF233" s="158">
        <f t="shared" si="65"/>
        <v>0</v>
      </c>
      <c r="BG233" s="158">
        <f t="shared" si="66"/>
        <v>0</v>
      </c>
      <c r="BH233" s="158">
        <f t="shared" si="67"/>
        <v>0</v>
      </c>
      <c r="BI233" s="158">
        <f t="shared" si="68"/>
        <v>0</v>
      </c>
      <c r="BJ233" s="16" t="s">
        <v>89</v>
      </c>
      <c r="BK233" s="158">
        <f t="shared" si="69"/>
        <v>0</v>
      </c>
      <c r="BL233" s="16" t="s">
        <v>165</v>
      </c>
      <c r="BM233" s="157" t="s">
        <v>1167</v>
      </c>
    </row>
    <row r="234" spans="2:65" s="1" customFormat="1" ht="33" customHeight="1" x14ac:dyDescent="0.2">
      <c r="B234" s="144"/>
      <c r="C234" s="145" t="s">
        <v>76</v>
      </c>
      <c r="D234" s="145" t="s">
        <v>161</v>
      </c>
      <c r="E234" s="146" t="s">
        <v>1168</v>
      </c>
      <c r="F234" s="147" t="s">
        <v>1169</v>
      </c>
      <c r="G234" s="148" t="s">
        <v>995</v>
      </c>
      <c r="H234" s="149">
        <v>12</v>
      </c>
      <c r="I234" s="150"/>
      <c r="J234" s="151">
        <f t="shared" si="60"/>
        <v>0</v>
      </c>
      <c r="K234" s="152"/>
      <c r="L234" s="31"/>
      <c r="M234" s="153" t="s">
        <v>1</v>
      </c>
      <c r="N234" s="154" t="s">
        <v>42</v>
      </c>
      <c r="P234" s="155">
        <f t="shared" si="61"/>
        <v>0</v>
      </c>
      <c r="Q234" s="155">
        <v>0</v>
      </c>
      <c r="R234" s="155">
        <f t="shared" si="62"/>
        <v>0</v>
      </c>
      <c r="S234" s="155">
        <v>0</v>
      </c>
      <c r="T234" s="156">
        <f t="shared" si="63"/>
        <v>0</v>
      </c>
      <c r="AR234" s="157" t="s">
        <v>165</v>
      </c>
      <c r="AT234" s="157" t="s">
        <v>161</v>
      </c>
      <c r="AU234" s="157" t="s">
        <v>83</v>
      </c>
      <c r="AY234" s="16" t="s">
        <v>159</v>
      </c>
      <c r="BE234" s="158">
        <f t="shared" si="64"/>
        <v>0</v>
      </c>
      <c r="BF234" s="158">
        <f t="shared" si="65"/>
        <v>0</v>
      </c>
      <c r="BG234" s="158">
        <f t="shared" si="66"/>
        <v>0</v>
      </c>
      <c r="BH234" s="158">
        <f t="shared" si="67"/>
        <v>0</v>
      </c>
      <c r="BI234" s="158">
        <f t="shared" si="68"/>
        <v>0</v>
      </c>
      <c r="BJ234" s="16" t="s">
        <v>89</v>
      </c>
      <c r="BK234" s="158">
        <f t="shared" si="69"/>
        <v>0</v>
      </c>
      <c r="BL234" s="16" t="s">
        <v>165</v>
      </c>
      <c r="BM234" s="157" t="s">
        <v>1170</v>
      </c>
    </row>
    <row r="235" spans="2:65" s="1" customFormat="1" ht="33" customHeight="1" x14ac:dyDescent="0.2">
      <c r="B235" s="144"/>
      <c r="C235" s="145" t="s">
        <v>76</v>
      </c>
      <c r="D235" s="145" t="s">
        <v>161</v>
      </c>
      <c r="E235" s="146" t="s">
        <v>1171</v>
      </c>
      <c r="F235" s="147" t="s">
        <v>1172</v>
      </c>
      <c r="G235" s="148" t="s">
        <v>368</v>
      </c>
      <c r="H235" s="149">
        <v>2</v>
      </c>
      <c r="I235" s="150"/>
      <c r="J235" s="151">
        <f t="shared" si="60"/>
        <v>0</v>
      </c>
      <c r="K235" s="152"/>
      <c r="L235" s="31"/>
      <c r="M235" s="153" t="s">
        <v>1</v>
      </c>
      <c r="N235" s="154" t="s">
        <v>42</v>
      </c>
      <c r="P235" s="155">
        <f t="shared" si="61"/>
        <v>0</v>
      </c>
      <c r="Q235" s="155">
        <v>0</v>
      </c>
      <c r="R235" s="155">
        <f t="shared" si="62"/>
        <v>0</v>
      </c>
      <c r="S235" s="155">
        <v>0</v>
      </c>
      <c r="T235" s="156">
        <f t="shared" si="63"/>
        <v>0</v>
      </c>
      <c r="AR235" s="157" t="s">
        <v>165</v>
      </c>
      <c r="AT235" s="157" t="s">
        <v>161</v>
      </c>
      <c r="AU235" s="157" t="s">
        <v>83</v>
      </c>
      <c r="AY235" s="16" t="s">
        <v>159</v>
      </c>
      <c r="BE235" s="158">
        <f t="shared" si="64"/>
        <v>0</v>
      </c>
      <c r="BF235" s="158">
        <f t="shared" si="65"/>
        <v>0</v>
      </c>
      <c r="BG235" s="158">
        <f t="shared" si="66"/>
        <v>0</v>
      </c>
      <c r="BH235" s="158">
        <f t="shared" si="67"/>
        <v>0</v>
      </c>
      <c r="BI235" s="158">
        <f t="shared" si="68"/>
        <v>0</v>
      </c>
      <c r="BJ235" s="16" t="s">
        <v>89</v>
      </c>
      <c r="BK235" s="158">
        <f t="shared" si="69"/>
        <v>0</v>
      </c>
      <c r="BL235" s="16" t="s">
        <v>165</v>
      </c>
      <c r="BM235" s="157" t="s">
        <v>1173</v>
      </c>
    </row>
    <row r="236" spans="2:65" s="1" customFormat="1" ht="24.25" customHeight="1" x14ac:dyDescent="0.2">
      <c r="B236" s="144"/>
      <c r="C236" s="145" t="s">
        <v>76</v>
      </c>
      <c r="D236" s="145" t="s">
        <v>161</v>
      </c>
      <c r="E236" s="146" t="s">
        <v>1174</v>
      </c>
      <c r="F236" s="147" t="s">
        <v>1175</v>
      </c>
      <c r="G236" s="148" t="s">
        <v>368</v>
      </c>
      <c r="H236" s="149">
        <v>3</v>
      </c>
      <c r="I236" s="150"/>
      <c r="J236" s="151">
        <f t="shared" si="60"/>
        <v>0</v>
      </c>
      <c r="K236" s="152"/>
      <c r="L236" s="31"/>
      <c r="M236" s="153" t="s">
        <v>1</v>
      </c>
      <c r="N236" s="154" t="s">
        <v>42</v>
      </c>
      <c r="P236" s="155">
        <f t="shared" si="61"/>
        <v>0</v>
      </c>
      <c r="Q236" s="155">
        <v>0</v>
      </c>
      <c r="R236" s="155">
        <f t="shared" si="62"/>
        <v>0</v>
      </c>
      <c r="S236" s="155">
        <v>0</v>
      </c>
      <c r="T236" s="156">
        <f t="shared" si="63"/>
        <v>0</v>
      </c>
      <c r="AR236" s="157" t="s">
        <v>165</v>
      </c>
      <c r="AT236" s="157" t="s">
        <v>161</v>
      </c>
      <c r="AU236" s="157" t="s">
        <v>83</v>
      </c>
      <c r="AY236" s="16" t="s">
        <v>159</v>
      </c>
      <c r="BE236" s="158">
        <f t="shared" si="64"/>
        <v>0</v>
      </c>
      <c r="BF236" s="158">
        <f t="shared" si="65"/>
        <v>0</v>
      </c>
      <c r="BG236" s="158">
        <f t="shared" si="66"/>
        <v>0</v>
      </c>
      <c r="BH236" s="158">
        <f t="shared" si="67"/>
        <v>0</v>
      </c>
      <c r="BI236" s="158">
        <f t="shared" si="68"/>
        <v>0</v>
      </c>
      <c r="BJ236" s="16" t="s">
        <v>89</v>
      </c>
      <c r="BK236" s="158">
        <f t="shared" si="69"/>
        <v>0</v>
      </c>
      <c r="BL236" s="16" t="s">
        <v>165</v>
      </c>
      <c r="BM236" s="157" t="s">
        <v>1176</v>
      </c>
    </row>
    <row r="237" spans="2:65" s="1" customFormat="1" ht="16.5" customHeight="1" x14ac:dyDescent="0.2">
      <c r="B237" s="144"/>
      <c r="C237" s="145" t="s">
        <v>76</v>
      </c>
      <c r="D237" s="145" t="s">
        <v>161</v>
      </c>
      <c r="E237" s="146" t="s">
        <v>1177</v>
      </c>
      <c r="F237" s="147" t="s">
        <v>1178</v>
      </c>
      <c r="G237" s="148" t="s">
        <v>368</v>
      </c>
      <c r="H237" s="149">
        <v>6</v>
      </c>
      <c r="I237" s="150"/>
      <c r="J237" s="151">
        <f t="shared" si="60"/>
        <v>0</v>
      </c>
      <c r="K237" s="152"/>
      <c r="L237" s="31"/>
      <c r="M237" s="153" t="s">
        <v>1</v>
      </c>
      <c r="N237" s="154" t="s">
        <v>42</v>
      </c>
      <c r="P237" s="155">
        <f t="shared" si="61"/>
        <v>0</v>
      </c>
      <c r="Q237" s="155">
        <v>0</v>
      </c>
      <c r="R237" s="155">
        <f t="shared" si="62"/>
        <v>0</v>
      </c>
      <c r="S237" s="155">
        <v>0</v>
      </c>
      <c r="T237" s="156">
        <f t="shared" si="63"/>
        <v>0</v>
      </c>
      <c r="AR237" s="157" t="s">
        <v>165</v>
      </c>
      <c r="AT237" s="157" t="s">
        <v>161</v>
      </c>
      <c r="AU237" s="157" t="s">
        <v>83</v>
      </c>
      <c r="AY237" s="16" t="s">
        <v>159</v>
      </c>
      <c r="BE237" s="158">
        <f t="shared" si="64"/>
        <v>0</v>
      </c>
      <c r="BF237" s="158">
        <f t="shared" si="65"/>
        <v>0</v>
      </c>
      <c r="BG237" s="158">
        <f t="shared" si="66"/>
        <v>0</v>
      </c>
      <c r="BH237" s="158">
        <f t="shared" si="67"/>
        <v>0</v>
      </c>
      <c r="BI237" s="158">
        <f t="shared" si="68"/>
        <v>0</v>
      </c>
      <c r="BJ237" s="16" t="s">
        <v>89</v>
      </c>
      <c r="BK237" s="158">
        <f t="shared" si="69"/>
        <v>0</v>
      </c>
      <c r="BL237" s="16" t="s">
        <v>165</v>
      </c>
      <c r="BM237" s="157" t="s">
        <v>1179</v>
      </c>
    </row>
    <row r="238" spans="2:65" s="11" customFormat="1" ht="26" customHeight="1" x14ac:dyDescent="0.35">
      <c r="B238" s="133"/>
      <c r="D238" s="134" t="s">
        <v>75</v>
      </c>
      <c r="E238" s="135" t="s">
        <v>1180</v>
      </c>
      <c r="F238" s="135" t="s">
        <v>1181</v>
      </c>
      <c r="I238" s="136"/>
      <c r="J238" s="123">
        <f>BK238</f>
        <v>0</v>
      </c>
      <c r="L238" s="133"/>
      <c r="M238" s="137"/>
      <c r="P238" s="138">
        <f>SUM(P239:P250)</f>
        <v>0</v>
      </c>
      <c r="R238" s="138">
        <f>SUM(R239:R250)</f>
        <v>0</v>
      </c>
      <c r="T238" s="139">
        <f>SUM(T239:T250)</f>
        <v>0</v>
      </c>
      <c r="AR238" s="134" t="s">
        <v>165</v>
      </c>
      <c r="AT238" s="140" t="s">
        <v>75</v>
      </c>
      <c r="AU238" s="140" t="s">
        <v>76</v>
      </c>
      <c r="AY238" s="134" t="s">
        <v>159</v>
      </c>
      <c r="BK238" s="141">
        <f>SUM(BK239:BK250)</f>
        <v>0</v>
      </c>
    </row>
    <row r="239" spans="2:65" s="1" customFormat="1" ht="24.25" customHeight="1" x14ac:dyDescent="0.2">
      <c r="B239" s="144"/>
      <c r="C239" s="145" t="s">
        <v>76</v>
      </c>
      <c r="D239" s="145" t="s">
        <v>161</v>
      </c>
      <c r="E239" s="146" t="s">
        <v>1182</v>
      </c>
      <c r="F239" s="147" t="s">
        <v>1183</v>
      </c>
      <c r="G239" s="148" t="s">
        <v>368</v>
      </c>
      <c r="H239" s="149">
        <v>1</v>
      </c>
      <c r="I239" s="150"/>
      <c r="J239" s="151">
        <f t="shared" ref="J239:J250" si="70">ROUND(I239*H239,2)</f>
        <v>0</v>
      </c>
      <c r="K239" s="152"/>
      <c r="L239" s="31"/>
      <c r="M239" s="153" t="s">
        <v>1</v>
      </c>
      <c r="N239" s="154" t="s">
        <v>42</v>
      </c>
      <c r="P239" s="155">
        <f t="shared" ref="P239:P250" si="71">O239*H239</f>
        <v>0</v>
      </c>
      <c r="Q239" s="155">
        <v>0</v>
      </c>
      <c r="R239" s="155">
        <f t="shared" ref="R239:R250" si="72">Q239*H239</f>
        <v>0</v>
      </c>
      <c r="S239" s="155">
        <v>0</v>
      </c>
      <c r="T239" s="156">
        <f t="shared" ref="T239:T250" si="73">S239*H239</f>
        <v>0</v>
      </c>
      <c r="AR239" s="157" t="s">
        <v>165</v>
      </c>
      <c r="AT239" s="157" t="s">
        <v>161</v>
      </c>
      <c r="AU239" s="157" t="s">
        <v>83</v>
      </c>
      <c r="AY239" s="16" t="s">
        <v>159</v>
      </c>
      <c r="BE239" s="158">
        <f t="shared" ref="BE239:BE250" si="74">IF(N239="základná",J239,0)</f>
        <v>0</v>
      </c>
      <c r="BF239" s="158">
        <f t="shared" ref="BF239:BF250" si="75">IF(N239="znížená",J239,0)</f>
        <v>0</v>
      </c>
      <c r="BG239" s="158">
        <f t="shared" ref="BG239:BG250" si="76">IF(N239="zákl. prenesená",J239,0)</f>
        <v>0</v>
      </c>
      <c r="BH239" s="158">
        <f t="shared" ref="BH239:BH250" si="77">IF(N239="zníž. prenesená",J239,0)</f>
        <v>0</v>
      </c>
      <c r="BI239" s="158">
        <f t="shared" ref="BI239:BI250" si="78">IF(N239="nulová",J239,0)</f>
        <v>0</v>
      </c>
      <c r="BJ239" s="16" t="s">
        <v>89</v>
      </c>
      <c r="BK239" s="158">
        <f t="shared" ref="BK239:BK250" si="79">ROUND(I239*H239,2)</f>
        <v>0</v>
      </c>
      <c r="BL239" s="16" t="s">
        <v>165</v>
      </c>
      <c r="BM239" s="157" t="s">
        <v>1184</v>
      </c>
    </row>
    <row r="240" spans="2:65" s="1" customFormat="1" ht="16.5" customHeight="1" x14ac:dyDescent="0.2">
      <c r="B240" s="144"/>
      <c r="C240" s="145" t="s">
        <v>76</v>
      </c>
      <c r="D240" s="145" t="s">
        <v>161</v>
      </c>
      <c r="E240" s="146" t="s">
        <v>1185</v>
      </c>
      <c r="F240" s="147" t="s">
        <v>1186</v>
      </c>
      <c r="G240" s="148" t="s">
        <v>995</v>
      </c>
      <c r="H240" s="149">
        <v>12</v>
      </c>
      <c r="I240" s="150"/>
      <c r="J240" s="151">
        <f t="shared" si="70"/>
        <v>0</v>
      </c>
      <c r="K240" s="152"/>
      <c r="L240" s="31"/>
      <c r="M240" s="153" t="s">
        <v>1</v>
      </c>
      <c r="N240" s="154" t="s">
        <v>42</v>
      </c>
      <c r="P240" s="155">
        <f t="shared" si="71"/>
        <v>0</v>
      </c>
      <c r="Q240" s="155">
        <v>0</v>
      </c>
      <c r="R240" s="155">
        <f t="shared" si="72"/>
        <v>0</v>
      </c>
      <c r="S240" s="155">
        <v>0</v>
      </c>
      <c r="T240" s="156">
        <f t="shared" si="73"/>
        <v>0</v>
      </c>
      <c r="AR240" s="157" t="s">
        <v>165</v>
      </c>
      <c r="AT240" s="157" t="s">
        <v>161</v>
      </c>
      <c r="AU240" s="157" t="s">
        <v>83</v>
      </c>
      <c r="AY240" s="16" t="s">
        <v>159</v>
      </c>
      <c r="BE240" s="158">
        <f t="shared" si="74"/>
        <v>0</v>
      </c>
      <c r="BF240" s="158">
        <f t="shared" si="75"/>
        <v>0</v>
      </c>
      <c r="BG240" s="158">
        <f t="shared" si="76"/>
        <v>0</v>
      </c>
      <c r="BH240" s="158">
        <f t="shared" si="77"/>
        <v>0</v>
      </c>
      <c r="BI240" s="158">
        <f t="shared" si="78"/>
        <v>0</v>
      </c>
      <c r="BJ240" s="16" t="s">
        <v>89</v>
      </c>
      <c r="BK240" s="158">
        <f t="shared" si="79"/>
        <v>0</v>
      </c>
      <c r="BL240" s="16" t="s">
        <v>165</v>
      </c>
      <c r="BM240" s="157" t="s">
        <v>1187</v>
      </c>
    </row>
    <row r="241" spans="2:65" s="1" customFormat="1" ht="16.5" customHeight="1" x14ac:dyDescent="0.2">
      <c r="B241" s="144"/>
      <c r="C241" s="145" t="s">
        <v>76</v>
      </c>
      <c r="D241" s="145" t="s">
        <v>161</v>
      </c>
      <c r="E241" s="146" t="s">
        <v>1188</v>
      </c>
      <c r="F241" s="147" t="s">
        <v>1189</v>
      </c>
      <c r="G241" s="148" t="s">
        <v>995</v>
      </c>
      <c r="H241" s="149">
        <v>480</v>
      </c>
      <c r="I241" s="150"/>
      <c r="J241" s="151">
        <f t="shared" si="70"/>
        <v>0</v>
      </c>
      <c r="K241" s="152"/>
      <c r="L241" s="31"/>
      <c r="M241" s="153" t="s">
        <v>1</v>
      </c>
      <c r="N241" s="154" t="s">
        <v>42</v>
      </c>
      <c r="P241" s="155">
        <f t="shared" si="71"/>
        <v>0</v>
      </c>
      <c r="Q241" s="155">
        <v>0</v>
      </c>
      <c r="R241" s="155">
        <f t="shared" si="72"/>
        <v>0</v>
      </c>
      <c r="S241" s="155">
        <v>0</v>
      </c>
      <c r="T241" s="156">
        <f t="shared" si="73"/>
        <v>0</v>
      </c>
      <c r="AR241" s="157" t="s">
        <v>165</v>
      </c>
      <c r="AT241" s="157" t="s">
        <v>161</v>
      </c>
      <c r="AU241" s="157" t="s">
        <v>83</v>
      </c>
      <c r="AY241" s="16" t="s">
        <v>159</v>
      </c>
      <c r="BE241" s="158">
        <f t="shared" si="74"/>
        <v>0</v>
      </c>
      <c r="BF241" s="158">
        <f t="shared" si="75"/>
        <v>0</v>
      </c>
      <c r="BG241" s="158">
        <f t="shared" si="76"/>
        <v>0</v>
      </c>
      <c r="BH241" s="158">
        <f t="shared" si="77"/>
        <v>0</v>
      </c>
      <c r="BI241" s="158">
        <f t="shared" si="78"/>
        <v>0</v>
      </c>
      <c r="BJ241" s="16" t="s">
        <v>89</v>
      </c>
      <c r="BK241" s="158">
        <f t="shared" si="79"/>
        <v>0</v>
      </c>
      <c r="BL241" s="16" t="s">
        <v>165</v>
      </c>
      <c r="BM241" s="157" t="s">
        <v>1190</v>
      </c>
    </row>
    <row r="242" spans="2:65" s="1" customFormat="1" ht="24.25" customHeight="1" x14ac:dyDescent="0.2">
      <c r="B242" s="144"/>
      <c r="C242" s="145" t="s">
        <v>76</v>
      </c>
      <c r="D242" s="145" t="s">
        <v>161</v>
      </c>
      <c r="E242" s="146" t="s">
        <v>1191</v>
      </c>
      <c r="F242" s="147" t="s">
        <v>1192</v>
      </c>
      <c r="G242" s="148" t="s">
        <v>368</v>
      </c>
      <c r="H242" s="149">
        <v>10</v>
      </c>
      <c r="I242" s="150"/>
      <c r="J242" s="151">
        <f t="shared" si="70"/>
        <v>0</v>
      </c>
      <c r="K242" s="152"/>
      <c r="L242" s="31"/>
      <c r="M242" s="153" t="s">
        <v>1</v>
      </c>
      <c r="N242" s="154" t="s">
        <v>42</v>
      </c>
      <c r="P242" s="155">
        <f t="shared" si="71"/>
        <v>0</v>
      </c>
      <c r="Q242" s="155">
        <v>0</v>
      </c>
      <c r="R242" s="155">
        <f t="shared" si="72"/>
        <v>0</v>
      </c>
      <c r="S242" s="155">
        <v>0</v>
      </c>
      <c r="T242" s="156">
        <f t="shared" si="73"/>
        <v>0</v>
      </c>
      <c r="AR242" s="157" t="s">
        <v>165</v>
      </c>
      <c r="AT242" s="157" t="s">
        <v>161</v>
      </c>
      <c r="AU242" s="157" t="s">
        <v>83</v>
      </c>
      <c r="AY242" s="16" t="s">
        <v>159</v>
      </c>
      <c r="BE242" s="158">
        <f t="shared" si="74"/>
        <v>0</v>
      </c>
      <c r="BF242" s="158">
        <f t="shared" si="75"/>
        <v>0</v>
      </c>
      <c r="BG242" s="158">
        <f t="shared" si="76"/>
        <v>0</v>
      </c>
      <c r="BH242" s="158">
        <f t="shared" si="77"/>
        <v>0</v>
      </c>
      <c r="BI242" s="158">
        <f t="shared" si="78"/>
        <v>0</v>
      </c>
      <c r="BJ242" s="16" t="s">
        <v>89</v>
      </c>
      <c r="BK242" s="158">
        <f t="shared" si="79"/>
        <v>0</v>
      </c>
      <c r="BL242" s="16" t="s">
        <v>165</v>
      </c>
      <c r="BM242" s="157" t="s">
        <v>1193</v>
      </c>
    </row>
    <row r="243" spans="2:65" s="1" customFormat="1" ht="24.25" customHeight="1" x14ac:dyDescent="0.2">
      <c r="B243" s="144"/>
      <c r="C243" s="145" t="s">
        <v>76</v>
      </c>
      <c r="D243" s="145" t="s">
        <v>161</v>
      </c>
      <c r="E243" s="146" t="s">
        <v>1194</v>
      </c>
      <c r="F243" s="147" t="s">
        <v>1195</v>
      </c>
      <c r="G243" s="148" t="s">
        <v>368</v>
      </c>
      <c r="H243" s="149">
        <v>54</v>
      </c>
      <c r="I243" s="150"/>
      <c r="J243" s="151">
        <f t="shared" si="70"/>
        <v>0</v>
      </c>
      <c r="K243" s="152"/>
      <c r="L243" s="31"/>
      <c r="M243" s="153" t="s">
        <v>1</v>
      </c>
      <c r="N243" s="154" t="s">
        <v>42</v>
      </c>
      <c r="P243" s="155">
        <f t="shared" si="71"/>
        <v>0</v>
      </c>
      <c r="Q243" s="155">
        <v>0</v>
      </c>
      <c r="R243" s="155">
        <f t="shared" si="72"/>
        <v>0</v>
      </c>
      <c r="S243" s="155">
        <v>0</v>
      </c>
      <c r="T243" s="156">
        <f t="shared" si="73"/>
        <v>0</v>
      </c>
      <c r="AR243" s="157" t="s">
        <v>165</v>
      </c>
      <c r="AT243" s="157" t="s">
        <v>161</v>
      </c>
      <c r="AU243" s="157" t="s">
        <v>83</v>
      </c>
      <c r="AY243" s="16" t="s">
        <v>159</v>
      </c>
      <c r="BE243" s="158">
        <f t="shared" si="74"/>
        <v>0</v>
      </c>
      <c r="BF243" s="158">
        <f t="shared" si="75"/>
        <v>0</v>
      </c>
      <c r="BG243" s="158">
        <f t="shared" si="76"/>
        <v>0</v>
      </c>
      <c r="BH243" s="158">
        <f t="shared" si="77"/>
        <v>0</v>
      </c>
      <c r="BI243" s="158">
        <f t="shared" si="78"/>
        <v>0</v>
      </c>
      <c r="BJ243" s="16" t="s">
        <v>89</v>
      </c>
      <c r="BK243" s="158">
        <f t="shared" si="79"/>
        <v>0</v>
      </c>
      <c r="BL243" s="16" t="s">
        <v>165</v>
      </c>
      <c r="BM243" s="157" t="s">
        <v>1196</v>
      </c>
    </row>
    <row r="244" spans="2:65" s="1" customFormat="1" ht="16.5" customHeight="1" x14ac:dyDescent="0.2">
      <c r="B244" s="144"/>
      <c r="C244" s="145" t="s">
        <v>76</v>
      </c>
      <c r="D244" s="145" t="s">
        <v>161</v>
      </c>
      <c r="E244" s="146" t="s">
        <v>1197</v>
      </c>
      <c r="F244" s="147" t="s">
        <v>1198</v>
      </c>
      <c r="G244" s="148" t="s">
        <v>368</v>
      </c>
      <c r="H244" s="149">
        <v>6</v>
      </c>
      <c r="I244" s="150"/>
      <c r="J244" s="151">
        <f t="shared" si="70"/>
        <v>0</v>
      </c>
      <c r="K244" s="152"/>
      <c r="L244" s="31"/>
      <c r="M244" s="153" t="s">
        <v>1</v>
      </c>
      <c r="N244" s="154" t="s">
        <v>42</v>
      </c>
      <c r="P244" s="155">
        <f t="shared" si="71"/>
        <v>0</v>
      </c>
      <c r="Q244" s="155">
        <v>0</v>
      </c>
      <c r="R244" s="155">
        <f t="shared" si="72"/>
        <v>0</v>
      </c>
      <c r="S244" s="155">
        <v>0</v>
      </c>
      <c r="T244" s="156">
        <f t="shared" si="73"/>
        <v>0</v>
      </c>
      <c r="AR244" s="157" t="s">
        <v>165</v>
      </c>
      <c r="AT244" s="157" t="s">
        <v>161</v>
      </c>
      <c r="AU244" s="157" t="s">
        <v>83</v>
      </c>
      <c r="AY244" s="16" t="s">
        <v>159</v>
      </c>
      <c r="BE244" s="158">
        <f t="shared" si="74"/>
        <v>0</v>
      </c>
      <c r="BF244" s="158">
        <f t="shared" si="75"/>
        <v>0</v>
      </c>
      <c r="BG244" s="158">
        <f t="shared" si="76"/>
        <v>0</v>
      </c>
      <c r="BH244" s="158">
        <f t="shared" si="77"/>
        <v>0</v>
      </c>
      <c r="BI244" s="158">
        <f t="shared" si="78"/>
        <v>0</v>
      </c>
      <c r="BJ244" s="16" t="s">
        <v>89</v>
      </c>
      <c r="BK244" s="158">
        <f t="shared" si="79"/>
        <v>0</v>
      </c>
      <c r="BL244" s="16" t="s">
        <v>165</v>
      </c>
      <c r="BM244" s="157" t="s">
        <v>1199</v>
      </c>
    </row>
    <row r="245" spans="2:65" s="1" customFormat="1" ht="16.5" customHeight="1" x14ac:dyDescent="0.2">
      <c r="B245" s="144"/>
      <c r="C245" s="145" t="s">
        <v>76</v>
      </c>
      <c r="D245" s="145" t="s">
        <v>161</v>
      </c>
      <c r="E245" s="146" t="s">
        <v>1200</v>
      </c>
      <c r="F245" s="147" t="s">
        <v>1201</v>
      </c>
      <c r="G245" s="148" t="s">
        <v>368</v>
      </c>
      <c r="H245" s="149">
        <v>2</v>
      </c>
      <c r="I245" s="150"/>
      <c r="J245" s="151">
        <f t="shared" si="70"/>
        <v>0</v>
      </c>
      <c r="K245" s="152"/>
      <c r="L245" s="31"/>
      <c r="M245" s="153" t="s">
        <v>1</v>
      </c>
      <c r="N245" s="154" t="s">
        <v>42</v>
      </c>
      <c r="P245" s="155">
        <f t="shared" si="71"/>
        <v>0</v>
      </c>
      <c r="Q245" s="155">
        <v>0</v>
      </c>
      <c r="R245" s="155">
        <f t="shared" si="72"/>
        <v>0</v>
      </c>
      <c r="S245" s="155">
        <v>0</v>
      </c>
      <c r="T245" s="156">
        <f t="shared" si="73"/>
        <v>0</v>
      </c>
      <c r="AR245" s="157" t="s">
        <v>165</v>
      </c>
      <c r="AT245" s="157" t="s">
        <v>161</v>
      </c>
      <c r="AU245" s="157" t="s">
        <v>83</v>
      </c>
      <c r="AY245" s="16" t="s">
        <v>159</v>
      </c>
      <c r="BE245" s="158">
        <f t="shared" si="74"/>
        <v>0</v>
      </c>
      <c r="BF245" s="158">
        <f t="shared" si="75"/>
        <v>0</v>
      </c>
      <c r="BG245" s="158">
        <f t="shared" si="76"/>
        <v>0</v>
      </c>
      <c r="BH245" s="158">
        <f t="shared" si="77"/>
        <v>0</v>
      </c>
      <c r="BI245" s="158">
        <f t="shared" si="78"/>
        <v>0</v>
      </c>
      <c r="BJ245" s="16" t="s">
        <v>89</v>
      </c>
      <c r="BK245" s="158">
        <f t="shared" si="79"/>
        <v>0</v>
      </c>
      <c r="BL245" s="16" t="s">
        <v>165</v>
      </c>
      <c r="BM245" s="157" t="s">
        <v>1202</v>
      </c>
    </row>
    <row r="246" spans="2:65" s="1" customFormat="1" ht="24.25" customHeight="1" x14ac:dyDescent="0.2">
      <c r="B246" s="144"/>
      <c r="C246" s="145" t="s">
        <v>76</v>
      </c>
      <c r="D246" s="145" t="s">
        <v>161</v>
      </c>
      <c r="E246" s="146" t="s">
        <v>1203</v>
      </c>
      <c r="F246" s="147" t="s">
        <v>1204</v>
      </c>
      <c r="G246" s="148" t="s">
        <v>995</v>
      </c>
      <c r="H246" s="149">
        <v>1500</v>
      </c>
      <c r="I246" s="150"/>
      <c r="J246" s="151">
        <f t="shared" si="70"/>
        <v>0</v>
      </c>
      <c r="K246" s="152"/>
      <c r="L246" s="31"/>
      <c r="M246" s="153" t="s">
        <v>1</v>
      </c>
      <c r="N246" s="154" t="s">
        <v>42</v>
      </c>
      <c r="P246" s="155">
        <f t="shared" si="71"/>
        <v>0</v>
      </c>
      <c r="Q246" s="155">
        <v>0</v>
      </c>
      <c r="R246" s="155">
        <f t="shared" si="72"/>
        <v>0</v>
      </c>
      <c r="S246" s="155">
        <v>0</v>
      </c>
      <c r="T246" s="156">
        <f t="shared" si="73"/>
        <v>0</v>
      </c>
      <c r="AR246" s="157" t="s">
        <v>165</v>
      </c>
      <c r="AT246" s="157" t="s">
        <v>161</v>
      </c>
      <c r="AU246" s="157" t="s">
        <v>83</v>
      </c>
      <c r="AY246" s="16" t="s">
        <v>159</v>
      </c>
      <c r="BE246" s="158">
        <f t="shared" si="74"/>
        <v>0</v>
      </c>
      <c r="BF246" s="158">
        <f t="shared" si="75"/>
        <v>0</v>
      </c>
      <c r="BG246" s="158">
        <f t="shared" si="76"/>
        <v>0</v>
      </c>
      <c r="BH246" s="158">
        <f t="shared" si="77"/>
        <v>0</v>
      </c>
      <c r="BI246" s="158">
        <f t="shared" si="78"/>
        <v>0</v>
      </c>
      <c r="BJ246" s="16" t="s">
        <v>89</v>
      </c>
      <c r="BK246" s="158">
        <f t="shared" si="79"/>
        <v>0</v>
      </c>
      <c r="BL246" s="16" t="s">
        <v>165</v>
      </c>
      <c r="BM246" s="157" t="s">
        <v>1205</v>
      </c>
    </row>
    <row r="247" spans="2:65" s="1" customFormat="1" ht="16.5" customHeight="1" x14ac:dyDescent="0.2">
      <c r="B247" s="144"/>
      <c r="C247" s="145" t="s">
        <v>76</v>
      </c>
      <c r="D247" s="145" t="s">
        <v>161</v>
      </c>
      <c r="E247" s="146" t="s">
        <v>1206</v>
      </c>
      <c r="F247" s="147" t="s">
        <v>1207</v>
      </c>
      <c r="G247" s="148" t="s">
        <v>368</v>
      </c>
      <c r="H247" s="149">
        <v>1</v>
      </c>
      <c r="I247" s="150"/>
      <c r="J247" s="151">
        <f t="shared" si="70"/>
        <v>0</v>
      </c>
      <c r="K247" s="152"/>
      <c r="L247" s="31"/>
      <c r="M247" s="153" t="s">
        <v>1</v>
      </c>
      <c r="N247" s="154" t="s">
        <v>42</v>
      </c>
      <c r="P247" s="155">
        <f t="shared" si="71"/>
        <v>0</v>
      </c>
      <c r="Q247" s="155">
        <v>0</v>
      </c>
      <c r="R247" s="155">
        <f t="shared" si="72"/>
        <v>0</v>
      </c>
      <c r="S247" s="155">
        <v>0</v>
      </c>
      <c r="T247" s="156">
        <f t="shared" si="73"/>
        <v>0</v>
      </c>
      <c r="AR247" s="157" t="s">
        <v>165</v>
      </c>
      <c r="AT247" s="157" t="s">
        <v>161</v>
      </c>
      <c r="AU247" s="157" t="s">
        <v>83</v>
      </c>
      <c r="AY247" s="16" t="s">
        <v>159</v>
      </c>
      <c r="BE247" s="158">
        <f t="shared" si="74"/>
        <v>0</v>
      </c>
      <c r="BF247" s="158">
        <f t="shared" si="75"/>
        <v>0</v>
      </c>
      <c r="BG247" s="158">
        <f t="shared" si="76"/>
        <v>0</v>
      </c>
      <c r="BH247" s="158">
        <f t="shared" si="77"/>
        <v>0</v>
      </c>
      <c r="BI247" s="158">
        <f t="shared" si="78"/>
        <v>0</v>
      </c>
      <c r="BJ247" s="16" t="s">
        <v>89</v>
      </c>
      <c r="BK247" s="158">
        <f t="shared" si="79"/>
        <v>0</v>
      </c>
      <c r="BL247" s="16" t="s">
        <v>165</v>
      </c>
      <c r="BM247" s="157" t="s">
        <v>1208</v>
      </c>
    </row>
    <row r="248" spans="2:65" s="1" customFormat="1" ht="16.5" customHeight="1" x14ac:dyDescent="0.2">
      <c r="B248" s="144"/>
      <c r="C248" s="145" t="s">
        <v>76</v>
      </c>
      <c r="D248" s="145" t="s">
        <v>161</v>
      </c>
      <c r="E248" s="146" t="s">
        <v>1209</v>
      </c>
      <c r="F248" s="147" t="s">
        <v>1210</v>
      </c>
      <c r="G248" s="148" t="s">
        <v>368</v>
      </c>
      <c r="H248" s="149">
        <v>1</v>
      </c>
      <c r="I248" s="150"/>
      <c r="J248" s="151">
        <f t="shared" si="70"/>
        <v>0</v>
      </c>
      <c r="K248" s="152"/>
      <c r="L248" s="31"/>
      <c r="M248" s="153" t="s">
        <v>1</v>
      </c>
      <c r="N248" s="154" t="s">
        <v>42</v>
      </c>
      <c r="P248" s="155">
        <f t="shared" si="71"/>
        <v>0</v>
      </c>
      <c r="Q248" s="155">
        <v>0</v>
      </c>
      <c r="R248" s="155">
        <f t="shared" si="72"/>
        <v>0</v>
      </c>
      <c r="S248" s="155">
        <v>0</v>
      </c>
      <c r="T248" s="156">
        <f t="shared" si="73"/>
        <v>0</v>
      </c>
      <c r="AR248" s="157" t="s">
        <v>165</v>
      </c>
      <c r="AT248" s="157" t="s">
        <v>161</v>
      </c>
      <c r="AU248" s="157" t="s">
        <v>83</v>
      </c>
      <c r="AY248" s="16" t="s">
        <v>159</v>
      </c>
      <c r="BE248" s="158">
        <f t="shared" si="74"/>
        <v>0</v>
      </c>
      <c r="BF248" s="158">
        <f t="shared" si="75"/>
        <v>0</v>
      </c>
      <c r="BG248" s="158">
        <f t="shared" si="76"/>
        <v>0</v>
      </c>
      <c r="BH248" s="158">
        <f t="shared" si="77"/>
        <v>0</v>
      </c>
      <c r="BI248" s="158">
        <f t="shared" si="78"/>
        <v>0</v>
      </c>
      <c r="BJ248" s="16" t="s">
        <v>89</v>
      </c>
      <c r="BK248" s="158">
        <f t="shared" si="79"/>
        <v>0</v>
      </c>
      <c r="BL248" s="16" t="s">
        <v>165</v>
      </c>
      <c r="BM248" s="157" t="s">
        <v>1211</v>
      </c>
    </row>
    <row r="249" spans="2:65" s="1" customFormat="1" ht="16.5" customHeight="1" x14ac:dyDescent="0.2">
      <c r="B249" s="144"/>
      <c r="C249" s="145" t="s">
        <v>76</v>
      </c>
      <c r="D249" s="145" t="s">
        <v>161</v>
      </c>
      <c r="E249" s="146" t="s">
        <v>1212</v>
      </c>
      <c r="F249" s="147" t="s">
        <v>1213</v>
      </c>
      <c r="G249" s="148" t="s">
        <v>368</v>
      </c>
      <c r="H249" s="149">
        <v>1</v>
      </c>
      <c r="I249" s="150"/>
      <c r="J249" s="151">
        <f t="shared" si="70"/>
        <v>0</v>
      </c>
      <c r="K249" s="152"/>
      <c r="L249" s="31"/>
      <c r="M249" s="153" t="s">
        <v>1</v>
      </c>
      <c r="N249" s="154" t="s">
        <v>42</v>
      </c>
      <c r="P249" s="155">
        <f t="shared" si="71"/>
        <v>0</v>
      </c>
      <c r="Q249" s="155">
        <v>0</v>
      </c>
      <c r="R249" s="155">
        <f t="shared" si="72"/>
        <v>0</v>
      </c>
      <c r="S249" s="155">
        <v>0</v>
      </c>
      <c r="T249" s="156">
        <f t="shared" si="73"/>
        <v>0</v>
      </c>
      <c r="AR249" s="157" t="s">
        <v>165</v>
      </c>
      <c r="AT249" s="157" t="s">
        <v>161</v>
      </c>
      <c r="AU249" s="157" t="s">
        <v>83</v>
      </c>
      <c r="AY249" s="16" t="s">
        <v>159</v>
      </c>
      <c r="BE249" s="158">
        <f t="shared" si="74"/>
        <v>0</v>
      </c>
      <c r="BF249" s="158">
        <f t="shared" si="75"/>
        <v>0</v>
      </c>
      <c r="BG249" s="158">
        <f t="shared" si="76"/>
        <v>0</v>
      </c>
      <c r="BH249" s="158">
        <f t="shared" si="77"/>
        <v>0</v>
      </c>
      <c r="BI249" s="158">
        <f t="shared" si="78"/>
        <v>0</v>
      </c>
      <c r="BJ249" s="16" t="s">
        <v>89</v>
      </c>
      <c r="BK249" s="158">
        <f t="shared" si="79"/>
        <v>0</v>
      </c>
      <c r="BL249" s="16" t="s">
        <v>165</v>
      </c>
      <c r="BM249" s="157" t="s">
        <v>1214</v>
      </c>
    </row>
    <row r="250" spans="2:65" s="1" customFormat="1" ht="16.5" customHeight="1" x14ac:dyDescent="0.2">
      <c r="B250" s="144"/>
      <c r="C250" s="145" t="s">
        <v>76</v>
      </c>
      <c r="D250" s="145" t="s">
        <v>161</v>
      </c>
      <c r="E250" s="146" t="s">
        <v>1215</v>
      </c>
      <c r="F250" s="147" t="s">
        <v>1216</v>
      </c>
      <c r="G250" s="148" t="s">
        <v>995</v>
      </c>
      <c r="H250" s="149">
        <v>100</v>
      </c>
      <c r="I250" s="150"/>
      <c r="J250" s="151">
        <f t="shared" si="70"/>
        <v>0</v>
      </c>
      <c r="K250" s="152"/>
      <c r="L250" s="31"/>
      <c r="M250" s="153" t="s">
        <v>1</v>
      </c>
      <c r="N250" s="154" t="s">
        <v>42</v>
      </c>
      <c r="P250" s="155">
        <f t="shared" si="71"/>
        <v>0</v>
      </c>
      <c r="Q250" s="155">
        <v>0</v>
      </c>
      <c r="R250" s="155">
        <f t="shared" si="72"/>
        <v>0</v>
      </c>
      <c r="S250" s="155">
        <v>0</v>
      </c>
      <c r="T250" s="156">
        <f t="shared" si="73"/>
        <v>0</v>
      </c>
      <c r="AR250" s="157" t="s">
        <v>165</v>
      </c>
      <c r="AT250" s="157" t="s">
        <v>161</v>
      </c>
      <c r="AU250" s="157" t="s">
        <v>83</v>
      </c>
      <c r="AY250" s="16" t="s">
        <v>159</v>
      </c>
      <c r="BE250" s="158">
        <f t="shared" si="74"/>
        <v>0</v>
      </c>
      <c r="BF250" s="158">
        <f t="shared" si="75"/>
        <v>0</v>
      </c>
      <c r="BG250" s="158">
        <f t="shared" si="76"/>
        <v>0</v>
      </c>
      <c r="BH250" s="158">
        <f t="shared" si="77"/>
        <v>0</v>
      </c>
      <c r="BI250" s="158">
        <f t="shared" si="78"/>
        <v>0</v>
      </c>
      <c r="BJ250" s="16" t="s">
        <v>89</v>
      </c>
      <c r="BK250" s="158">
        <f t="shared" si="79"/>
        <v>0</v>
      </c>
      <c r="BL250" s="16" t="s">
        <v>165</v>
      </c>
      <c r="BM250" s="157" t="s">
        <v>1217</v>
      </c>
    </row>
    <row r="251" spans="2:65" s="11" customFormat="1" ht="26" customHeight="1" x14ac:dyDescent="0.35">
      <c r="B251" s="133"/>
      <c r="D251" s="134" t="s">
        <v>75</v>
      </c>
      <c r="E251" s="135" t="s">
        <v>1218</v>
      </c>
      <c r="F251" s="135" t="s">
        <v>1219</v>
      </c>
      <c r="I251" s="136"/>
      <c r="J251" s="123">
        <f>BK251</f>
        <v>0</v>
      </c>
      <c r="L251" s="133"/>
      <c r="M251" s="137"/>
      <c r="P251" s="138">
        <f>SUM(P252:P255)</f>
        <v>0</v>
      </c>
      <c r="R251" s="138">
        <f>SUM(R252:R255)</f>
        <v>0</v>
      </c>
      <c r="T251" s="139">
        <f>SUM(T252:T255)</f>
        <v>0</v>
      </c>
      <c r="AR251" s="134" t="s">
        <v>165</v>
      </c>
      <c r="AT251" s="140" t="s">
        <v>75</v>
      </c>
      <c r="AU251" s="140" t="s">
        <v>76</v>
      </c>
      <c r="AY251" s="134" t="s">
        <v>159</v>
      </c>
      <c r="BK251" s="141">
        <f>SUM(BK252:BK255)</f>
        <v>0</v>
      </c>
    </row>
    <row r="252" spans="2:65" s="1" customFormat="1" ht="16.5" customHeight="1" x14ac:dyDescent="0.2">
      <c r="B252" s="144"/>
      <c r="C252" s="145" t="s">
        <v>76</v>
      </c>
      <c r="D252" s="145" t="s">
        <v>161</v>
      </c>
      <c r="E252" s="146" t="s">
        <v>1220</v>
      </c>
      <c r="F252" s="147" t="s">
        <v>1221</v>
      </c>
      <c r="G252" s="148" t="s">
        <v>368</v>
      </c>
      <c r="H252" s="149">
        <v>1</v>
      </c>
      <c r="I252" s="150"/>
      <c r="J252" s="151">
        <f>ROUND(I252*H252,2)</f>
        <v>0</v>
      </c>
      <c r="K252" s="152"/>
      <c r="L252" s="31"/>
      <c r="M252" s="153" t="s">
        <v>1</v>
      </c>
      <c r="N252" s="154" t="s">
        <v>42</v>
      </c>
      <c r="P252" s="155">
        <f>O252*H252</f>
        <v>0</v>
      </c>
      <c r="Q252" s="155">
        <v>0</v>
      </c>
      <c r="R252" s="155">
        <f>Q252*H252</f>
        <v>0</v>
      </c>
      <c r="S252" s="155">
        <v>0</v>
      </c>
      <c r="T252" s="156">
        <f>S252*H252</f>
        <v>0</v>
      </c>
      <c r="AR252" s="157" t="s">
        <v>165</v>
      </c>
      <c r="AT252" s="157" t="s">
        <v>161</v>
      </c>
      <c r="AU252" s="157" t="s">
        <v>83</v>
      </c>
      <c r="AY252" s="16" t="s">
        <v>159</v>
      </c>
      <c r="BE252" s="158">
        <f>IF(N252="základná",J252,0)</f>
        <v>0</v>
      </c>
      <c r="BF252" s="158">
        <f>IF(N252="znížená",J252,0)</f>
        <v>0</v>
      </c>
      <c r="BG252" s="158">
        <f>IF(N252="zákl. prenesená",J252,0)</f>
        <v>0</v>
      </c>
      <c r="BH252" s="158">
        <f>IF(N252="zníž. prenesená",J252,0)</f>
        <v>0</v>
      </c>
      <c r="BI252" s="158">
        <f>IF(N252="nulová",J252,0)</f>
        <v>0</v>
      </c>
      <c r="BJ252" s="16" t="s">
        <v>89</v>
      </c>
      <c r="BK252" s="158">
        <f>ROUND(I252*H252,2)</f>
        <v>0</v>
      </c>
      <c r="BL252" s="16" t="s">
        <v>165</v>
      </c>
      <c r="BM252" s="157" t="s">
        <v>1222</v>
      </c>
    </row>
    <row r="253" spans="2:65" s="1" customFormat="1" ht="16.5" customHeight="1" x14ac:dyDescent="0.2">
      <c r="B253" s="144"/>
      <c r="C253" s="145" t="s">
        <v>76</v>
      </c>
      <c r="D253" s="145" t="s">
        <v>161</v>
      </c>
      <c r="E253" s="146" t="s">
        <v>1223</v>
      </c>
      <c r="F253" s="147" t="s">
        <v>1224</v>
      </c>
      <c r="G253" s="148" t="s">
        <v>368</v>
      </c>
      <c r="H253" s="149">
        <v>1</v>
      </c>
      <c r="I253" s="150"/>
      <c r="J253" s="151">
        <f>ROUND(I253*H253,2)</f>
        <v>0</v>
      </c>
      <c r="K253" s="152"/>
      <c r="L253" s="31"/>
      <c r="M253" s="153" t="s">
        <v>1</v>
      </c>
      <c r="N253" s="154" t="s">
        <v>42</v>
      </c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AR253" s="157" t="s">
        <v>165</v>
      </c>
      <c r="AT253" s="157" t="s">
        <v>161</v>
      </c>
      <c r="AU253" s="157" t="s">
        <v>83</v>
      </c>
      <c r="AY253" s="16" t="s">
        <v>159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6" t="s">
        <v>89</v>
      </c>
      <c r="BK253" s="158">
        <f>ROUND(I253*H253,2)</f>
        <v>0</v>
      </c>
      <c r="BL253" s="16" t="s">
        <v>165</v>
      </c>
      <c r="BM253" s="157" t="s">
        <v>1225</v>
      </c>
    </row>
    <row r="254" spans="2:65" s="1" customFormat="1" ht="16.5" customHeight="1" x14ac:dyDescent="0.2">
      <c r="B254" s="144"/>
      <c r="C254" s="145" t="s">
        <v>76</v>
      </c>
      <c r="D254" s="145" t="s">
        <v>161</v>
      </c>
      <c r="E254" s="146" t="s">
        <v>1226</v>
      </c>
      <c r="F254" s="147" t="s">
        <v>1227</v>
      </c>
      <c r="G254" s="148" t="s">
        <v>1228</v>
      </c>
      <c r="H254" s="149">
        <v>1</v>
      </c>
      <c r="I254" s="150"/>
      <c r="J254" s="151">
        <f>ROUND(I254*H254,2)</f>
        <v>0</v>
      </c>
      <c r="K254" s="152"/>
      <c r="L254" s="31"/>
      <c r="M254" s="153" t="s">
        <v>1</v>
      </c>
      <c r="N254" s="154" t="s">
        <v>42</v>
      </c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AR254" s="157" t="s">
        <v>165</v>
      </c>
      <c r="AT254" s="157" t="s">
        <v>161</v>
      </c>
      <c r="AU254" s="157" t="s">
        <v>83</v>
      </c>
      <c r="AY254" s="16" t="s">
        <v>159</v>
      </c>
      <c r="BE254" s="158">
        <f>IF(N254="základná",J254,0)</f>
        <v>0</v>
      </c>
      <c r="BF254" s="158">
        <f>IF(N254="znížená",J254,0)</f>
        <v>0</v>
      </c>
      <c r="BG254" s="158">
        <f>IF(N254="zákl. prenesená",J254,0)</f>
        <v>0</v>
      </c>
      <c r="BH254" s="158">
        <f>IF(N254="zníž. prenesená",J254,0)</f>
        <v>0</v>
      </c>
      <c r="BI254" s="158">
        <f>IF(N254="nulová",J254,0)</f>
        <v>0</v>
      </c>
      <c r="BJ254" s="16" t="s">
        <v>89</v>
      </c>
      <c r="BK254" s="158">
        <f>ROUND(I254*H254,2)</f>
        <v>0</v>
      </c>
      <c r="BL254" s="16" t="s">
        <v>165</v>
      </c>
      <c r="BM254" s="157" t="s">
        <v>1229</v>
      </c>
    </row>
    <row r="255" spans="2:65" s="1" customFormat="1" ht="16.5" customHeight="1" x14ac:dyDescent="0.2">
      <c r="B255" s="144"/>
      <c r="C255" s="145" t="s">
        <v>76</v>
      </c>
      <c r="D255" s="145" t="s">
        <v>161</v>
      </c>
      <c r="E255" s="146" t="s">
        <v>1230</v>
      </c>
      <c r="F255" s="147" t="s">
        <v>1231</v>
      </c>
      <c r="G255" s="148" t="s">
        <v>368</v>
      </c>
      <c r="H255" s="149">
        <v>1</v>
      </c>
      <c r="I255" s="150"/>
      <c r="J255" s="151">
        <f>ROUND(I255*H255,2)</f>
        <v>0</v>
      </c>
      <c r="K255" s="152"/>
      <c r="L255" s="31"/>
      <c r="M255" s="153" t="s">
        <v>1</v>
      </c>
      <c r="N255" s="154" t="s">
        <v>42</v>
      </c>
      <c r="P255" s="155">
        <f>O255*H255</f>
        <v>0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AR255" s="157" t="s">
        <v>165</v>
      </c>
      <c r="AT255" s="157" t="s">
        <v>161</v>
      </c>
      <c r="AU255" s="157" t="s">
        <v>83</v>
      </c>
      <c r="AY255" s="16" t="s">
        <v>159</v>
      </c>
      <c r="BE255" s="158">
        <f>IF(N255="základná",J255,0)</f>
        <v>0</v>
      </c>
      <c r="BF255" s="158">
        <f>IF(N255="znížená",J255,0)</f>
        <v>0</v>
      </c>
      <c r="BG255" s="158">
        <f>IF(N255="zákl. prenesená",J255,0)</f>
        <v>0</v>
      </c>
      <c r="BH255" s="158">
        <f>IF(N255="zníž. prenesená",J255,0)</f>
        <v>0</v>
      </c>
      <c r="BI255" s="158">
        <f>IF(N255="nulová",J255,0)</f>
        <v>0</v>
      </c>
      <c r="BJ255" s="16" t="s">
        <v>89</v>
      </c>
      <c r="BK255" s="158">
        <f>ROUND(I255*H255,2)</f>
        <v>0</v>
      </c>
      <c r="BL255" s="16" t="s">
        <v>165</v>
      </c>
      <c r="BM255" s="157" t="s">
        <v>1232</v>
      </c>
    </row>
    <row r="256" spans="2:65" s="1" customFormat="1" ht="50" customHeight="1" x14ac:dyDescent="0.35">
      <c r="B256" s="31"/>
      <c r="E256" s="135" t="s">
        <v>726</v>
      </c>
      <c r="F256" s="135" t="s">
        <v>727</v>
      </c>
      <c r="J256" s="123">
        <f t="shared" ref="J256:J266" si="80">BK256</f>
        <v>0</v>
      </c>
      <c r="L256" s="31"/>
      <c r="M256" s="191"/>
      <c r="T256" s="58"/>
      <c r="AT256" s="16" t="s">
        <v>75</v>
      </c>
      <c r="AU256" s="16" t="s">
        <v>76</v>
      </c>
      <c r="AY256" s="16" t="s">
        <v>728</v>
      </c>
      <c r="BK256" s="158">
        <f>SUM(BK257:BK266)</f>
        <v>0</v>
      </c>
    </row>
    <row r="257" spans="2:63" s="1" customFormat="1" ht="16.25" customHeight="1" x14ac:dyDescent="0.2">
      <c r="B257" s="31"/>
      <c r="C257" s="192" t="s">
        <v>1</v>
      </c>
      <c r="D257" s="192" t="s">
        <v>161</v>
      </c>
      <c r="E257" s="193" t="s">
        <v>1</v>
      </c>
      <c r="F257" s="194" t="s">
        <v>1</v>
      </c>
      <c r="G257" s="195" t="s">
        <v>1</v>
      </c>
      <c r="H257" s="196"/>
      <c r="I257" s="197"/>
      <c r="J257" s="198">
        <f t="shared" si="80"/>
        <v>0</v>
      </c>
      <c r="K257" s="199"/>
      <c r="L257" s="31"/>
      <c r="M257" s="200" t="s">
        <v>1</v>
      </c>
      <c r="N257" s="201" t="s">
        <v>42</v>
      </c>
      <c r="T257" s="58"/>
      <c r="AT257" s="16" t="s">
        <v>728</v>
      </c>
      <c r="AU257" s="16" t="s">
        <v>83</v>
      </c>
      <c r="AY257" s="16" t="s">
        <v>728</v>
      </c>
      <c r="BE257" s="158">
        <f t="shared" ref="BE257:BE266" si="81">IF(N257="základná",J257,0)</f>
        <v>0</v>
      </c>
      <c r="BF257" s="158">
        <f t="shared" ref="BF257:BF266" si="82">IF(N257="znížená",J257,0)</f>
        <v>0</v>
      </c>
      <c r="BG257" s="158">
        <f t="shared" ref="BG257:BG266" si="83">IF(N257="zákl. prenesená",J257,0)</f>
        <v>0</v>
      </c>
      <c r="BH257" s="158">
        <f t="shared" ref="BH257:BH266" si="84">IF(N257="zníž. prenesená",J257,0)</f>
        <v>0</v>
      </c>
      <c r="BI257" s="158">
        <f t="shared" ref="BI257:BI266" si="85">IF(N257="nulová",J257,0)</f>
        <v>0</v>
      </c>
      <c r="BJ257" s="16" t="s">
        <v>89</v>
      </c>
      <c r="BK257" s="158">
        <f t="shared" ref="BK257:BK266" si="86">I257*H257</f>
        <v>0</v>
      </c>
    </row>
    <row r="258" spans="2:63" s="1" customFormat="1" ht="16.25" customHeight="1" x14ac:dyDescent="0.2">
      <c r="B258" s="31"/>
      <c r="C258" s="192" t="s">
        <v>1</v>
      </c>
      <c r="D258" s="192" t="s">
        <v>161</v>
      </c>
      <c r="E258" s="193" t="s">
        <v>1</v>
      </c>
      <c r="F258" s="194" t="s">
        <v>1</v>
      </c>
      <c r="G258" s="195" t="s">
        <v>1</v>
      </c>
      <c r="H258" s="196"/>
      <c r="I258" s="197"/>
      <c r="J258" s="198">
        <f t="shared" si="80"/>
        <v>0</v>
      </c>
      <c r="K258" s="199"/>
      <c r="L258" s="31"/>
      <c r="M258" s="200" t="s">
        <v>1</v>
      </c>
      <c r="N258" s="201" t="s">
        <v>42</v>
      </c>
      <c r="T258" s="58"/>
      <c r="AT258" s="16" t="s">
        <v>728</v>
      </c>
      <c r="AU258" s="16" t="s">
        <v>83</v>
      </c>
      <c r="AY258" s="16" t="s">
        <v>728</v>
      </c>
      <c r="BE258" s="158">
        <f t="shared" si="81"/>
        <v>0</v>
      </c>
      <c r="BF258" s="158">
        <f t="shared" si="82"/>
        <v>0</v>
      </c>
      <c r="BG258" s="158">
        <f t="shared" si="83"/>
        <v>0</v>
      </c>
      <c r="BH258" s="158">
        <f t="shared" si="84"/>
        <v>0</v>
      </c>
      <c r="BI258" s="158">
        <f t="shared" si="85"/>
        <v>0</v>
      </c>
      <c r="BJ258" s="16" t="s">
        <v>89</v>
      </c>
      <c r="BK258" s="158">
        <f t="shared" si="86"/>
        <v>0</v>
      </c>
    </row>
    <row r="259" spans="2:63" s="1" customFormat="1" ht="16.25" customHeight="1" x14ac:dyDescent="0.2">
      <c r="B259" s="31"/>
      <c r="C259" s="192" t="s">
        <v>1</v>
      </c>
      <c r="D259" s="192" t="s">
        <v>161</v>
      </c>
      <c r="E259" s="193" t="s">
        <v>1</v>
      </c>
      <c r="F259" s="194" t="s">
        <v>1</v>
      </c>
      <c r="G259" s="195" t="s">
        <v>1</v>
      </c>
      <c r="H259" s="196"/>
      <c r="I259" s="197"/>
      <c r="J259" s="198">
        <f t="shared" si="80"/>
        <v>0</v>
      </c>
      <c r="K259" s="199"/>
      <c r="L259" s="31"/>
      <c r="M259" s="200" t="s">
        <v>1</v>
      </c>
      <c r="N259" s="201" t="s">
        <v>42</v>
      </c>
      <c r="T259" s="58"/>
      <c r="AT259" s="16" t="s">
        <v>728</v>
      </c>
      <c r="AU259" s="16" t="s">
        <v>83</v>
      </c>
      <c r="AY259" s="16" t="s">
        <v>728</v>
      </c>
      <c r="BE259" s="158">
        <f t="shared" si="81"/>
        <v>0</v>
      </c>
      <c r="BF259" s="158">
        <f t="shared" si="82"/>
        <v>0</v>
      </c>
      <c r="BG259" s="158">
        <f t="shared" si="83"/>
        <v>0</v>
      </c>
      <c r="BH259" s="158">
        <f t="shared" si="84"/>
        <v>0</v>
      </c>
      <c r="BI259" s="158">
        <f t="shared" si="85"/>
        <v>0</v>
      </c>
      <c r="BJ259" s="16" t="s">
        <v>89</v>
      </c>
      <c r="BK259" s="158">
        <f t="shared" si="86"/>
        <v>0</v>
      </c>
    </row>
    <row r="260" spans="2:63" s="1" customFormat="1" ht="16.25" customHeight="1" x14ac:dyDescent="0.2">
      <c r="B260" s="31"/>
      <c r="C260" s="192" t="s">
        <v>1</v>
      </c>
      <c r="D260" s="192" t="s">
        <v>161</v>
      </c>
      <c r="E260" s="193" t="s">
        <v>1</v>
      </c>
      <c r="F260" s="194" t="s">
        <v>1</v>
      </c>
      <c r="G260" s="195" t="s">
        <v>1</v>
      </c>
      <c r="H260" s="196"/>
      <c r="I260" s="197"/>
      <c r="J260" s="198">
        <f t="shared" si="80"/>
        <v>0</v>
      </c>
      <c r="K260" s="199"/>
      <c r="L260" s="31"/>
      <c r="M260" s="200" t="s">
        <v>1</v>
      </c>
      <c r="N260" s="201" t="s">
        <v>42</v>
      </c>
      <c r="T260" s="58"/>
      <c r="AT260" s="16" t="s">
        <v>728</v>
      </c>
      <c r="AU260" s="16" t="s">
        <v>83</v>
      </c>
      <c r="AY260" s="16" t="s">
        <v>728</v>
      </c>
      <c r="BE260" s="158">
        <f t="shared" si="81"/>
        <v>0</v>
      </c>
      <c r="BF260" s="158">
        <f t="shared" si="82"/>
        <v>0</v>
      </c>
      <c r="BG260" s="158">
        <f t="shared" si="83"/>
        <v>0</v>
      </c>
      <c r="BH260" s="158">
        <f t="shared" si="84"/>
        <v>0</v>
      </c>
      <c r="BI260" s="158">
        <f t="shared" si="85"/>
        <v>0</v>
      </c>
      <c r="BJ260" s="16" t="s">
        <v>89</v>
      </c>
      <c r="BK260" s="158">
        <f t="shared" si="86"/>
        <v>0</v>
      </c>
    </row>
    <row r="261" spans="2:63" s="1" customFormat="1" ht="16.25" customHeight="1" x14ac:dyDescent="0.2">
      <c r="B261" s="31"/>
      <c r="C261" s="192" t="s">
        <v>1</v>
      </c>
      <c r="D261" s="192" t="s">
        <v>161</v>
      </c>
      <c r="E261" s="193" t="s">
        <v>1</v>
      </c>
      <c r="F261" s="194" t="s">
        <v>1</v>
      </c>
      <c r="G261" s="195" t="s">
        <v>1</v>
      </c>
      <c r="H261" s="196"/>
      <c r="I261" s="197"/>
      <c r="J261" s="198">
        <f t="shared" si="80"/>
        <v>0</v>
      </c>
      <c r="K261" s="199"/>
      <c r="L261" s="31"/>
      <c r="M261" s="200" t="s">
        <v>1</v>
      </c>
      <c r="N261" s="201" t="s">
        <v>42</v>
      </c>
      <c r="T261" s="58"/>
      <c r="AT261" s="16" t="s">
        <v>728</v>
      </c>
      <c r="AU261" s="16" t="s">
        <v>83</v>
      </c>
      <c r="AY261" s="16" t="s">
        <v>728</v>
      </c>
      <c r="BE261" s="158">
        <f t="shared" si="81"/>
        <v>0</v>
      </c>
      <c r="BF261" s="158">
        <f t="shared" si="82"/>
        <v>0</v>
      </c>
      <c r="BG261" s="158">
        <f t="shared" si="83"/>
        <v>0</v>
      </c>
      <c r="BH261" s="158">
        <f t="shared" si="84"/>
        <v>0</v>
      </c>
      <c r="BI261" s="158">
        <f t="shared" si="85"/>
        <v>0</v>
      </c>
      <c r="BJ261" s="16" t="s">
        <v>89</v>
      </c>
      <c r="BK261" s="158">
        <f t="shared" si="86"/>
        <v>0</v>
      </c>
    </row>
    <row r="262" spans="2:63" s="1" customFormat="1" ht="16.25" customHeight="1" x14ac:dyDescent="0.2">
      <c r="B262" s="31"/>
      <c r="C262" s="192" t="s">
        <v>1</v>
      </c>
      <c r="D262" s="192" t="s">
        <v>161</v>
      </c>
      <c r="E262" s="193" t="s">
        <v>1</v>
      </c>
      <c r="F262" s="194" t="s">
        <v>1</v>
      </c>
      <c r="G262" s="195" t="s">
        <v>1</v>
      </c>
      <c r="H262" s="196"/>
      <c r="I262" s="197"/>
      <c r="J262" s="198">
        <f t="shared" si="80"/>
        <v>0</v>
      </c>
      <c r="K262" s="199"/>
      <c r="L262" s="31"/>
      <c r="M262" s="200" t="s">
        <v>1</v>
      </c>
      <c r="N262" s="201" t="s">
        <v>42</v>
      </c>
      <c r="T262" s="58"/>
      <c r="AT262" s="16" t="s">
        <v>728</v>
      </c>
      <c r="AU262" s="16" t="s">
        <v>83</v>
      </c>
      <c r="AY262" s="16" t="s">
        <v>728</v>
      </c>
      <c r="BE262" s="158">
        <f t="shared" si="81"/>
        <v>0</v>
      </c>
      <c r="BF262" s="158">
        <f t="shared" si="82"/>
        <v>0</v>
      </c>
      <c r="BG262" s="158">
        <f t="shared" si="83"/>
        <v>0</v>
      </c>
      <c r="BH262" s="158">
        <f t="shared" si="84"/>
        <v>0</v>
      </c>
      <c r="BI262" s="158">
        <f t="shared" si="85"/>
        <v>0</v>
      </c>
      <c r="BJ262" s="16" t="s">
        <v>89</v>
      </c>
      <c r="BK262" s="158">
        <f t="shared" si="86"/>
        <v>0</v>
      </c>
    </row>
    <row r="263" spans="2:63" s="1" customFormat="1" ht="16.25" customHeight="1" x14ac:dyDescent="0.2">
      <c r="B263" s="31"/>
      <c r="C263" s="192" t="s">
        <v>1</v>
      </c>
      <c r="D263" s="192" t="s">
        <v>161</v>
      </c>
      <c r="E263" s="193" t="s">
        <v>1</v>
      </c>
      <c r="F263" s="194" t="s">
        <v>1</v>
      </c>
      <c r="G263" s="195" t="s">
        <v>1</v>
      </c>
      <c r="H263" s="196"/>
      <c r="I263" s="197"/>
      <c r="J263" s="198">
        <f t="shared" si="80"/>
        <v>0</v>
      </c>
      <c r="K263" s="199"/>
      <c r="L263" s="31"/>
      <c r="M263" s="200" t="s">
        <v>1</v>
      </c>
      <c r="N263" s="201" t="s">
        <v>42</v>
      </c>
      <c r="T263" s="58"/>
      <c r="AT263" s="16" t="s">
        <v>728</v>
      </c>
      <c r="AU263" s="16" t="s">
        <v>83</v>
      </c>
      <c r="AY263" s="16" t="s">
        <v>728</v>
      </c>
      <c r="BE263" s="158">
        <f t="shared" si="81"/>
        <v>0</v>
      </c>
      <c r="BF263" s="158">
        <f t="shared" si="82"/>
        <v>0</v>
      </c>
      <c r="BG263" s="158">
        <f t="shared" si="83"/>
        <v>0</v>
      </c>
      <c r="BH263" s="158">
        <f t="shared" si="84"/>
        <v>0</v>
      </c>
      <c r="BI263" s="158">
        <f t="shared" si="85"/>
        <v>0</v>
      </c>
      <c r="BJ263" s="16" t="s">
        <v>89</v>
      </c>
      <c r="BK263" s="158">
        <f t="shared" si="86"/>
        <v>0</v>
      </c>
    </row>
    <row r="264" spans="2:63" s="1" customFormat="1" ht="16.25" customHeight="1" x14ac:dyDescent="0.2">
      <c r="B264" s="31"/>
      <c r="C264" s="192" t="s">
        <v>1</v>
      </c>
      <c r="D264" s="192" t="s">
        <v>161</v>
      </c>
      <c r="E264" s="193" t="s">
        <v>1</v>
      </c>
      <c r="F264" s="194" t="s">
        <v>1</v>
      </c>
      <c r="G264" s="195" t="s">
        <v>1</v>
      </c>
      <c r="H264" s="196"/>
      <c r="I264" s="197"/>
      <c r="J264" s="198">
        <f t="shared" si="80"/>
        <v>0</v>
      </c>
      <c r="K264" s="199"/>
      <c r="L264" s="31"/>
      <c r="M264" s="200" t="s">
        <v>1</v>
      </c>
      <c r="N264" s="201" t="s">
        <v>42</v>
      </c>
      <c r="T264" s="58"/>
      <c r="AT264" s="16" t="s">
        <v>728</v>
      </c>
      <c r="AU264" s="16" t="s">
        <v>83</v>
      </c>
      <c r="AY264" s="16" t="s">
        <v>728</v>
      </c>
      <c r="BE264" s="158">
        <f t="shared" si="81"/>
        <v>0</v>
      </c>
      <c r="BF264" s="158">
        <f t="shared" si="82"/>
        <v>0</v>
      </c>
      <c r="BG264" s="158">
        <f t="shared" si="83"/>
        <v>0</v>
      </c>
      <c r="BH264" s="158">
        <f t="shared" si="84"/>
        <v>0</v>
      </c>
      <c r="BI264" s="158">
        <f t="shared" si="85"/>
        <v>0</v>
      </c>
      <c r="BJ264" s="16" t="s">
        <v>89</v>
      </c>
      <c r="BK264" s="158">
        <f t="shared" si="86"/>
        <v>0</v>
      </c>
    </row>
    <row r="265" spans="2:63" s="1" customFormat="1" ht="16.25" customHeight="1" x14ac:dyDescent="0.2">
      <c r="B265" s="31"/>
      <c r="C265" s="192" t="s">
        <v>1</v>
      </c>
      <c r="D265" s="192" t="s">
        <v>161</v>
      </c>
      <c r="E265" s="193" t="s">
        <v>1</v>
      </c>
      <c r="F265" s="194" t="s">
        <v>1</v>
      </c>
      <c r="G265" s="195" t="s">
        <v>1</v>
      </c>
      <c r="H265" s="196"/>
      <c r="I265" s="197"/>
      <c r="J265" s="198">
        <f t="shared" si="80"/>
        <v>0</v>
      </c>
      <c r="K265" s="199"/>
      <c r="L265" s="31"/>
      <c r="M265" s="200" t="s">
        <v>1</v>
      </c>
      <c r="N265" s="201" t="s">
        <v>42</v>
      </c>
      <c r="T265" s="58"/>
      <c r="AT265" s="16" t="s">
        <v>728</v>
      </c>
      <c r="AU265" s="16" t="s">
        <v>83</v>
      </c>
      <c r="AY265" s="16" t="s">
        <v>728</v>
      </c>
      <c r="BE265" s="158">
        <f t="shared" si="81"/>
        <v>0</v>
      </c>
      <c r="BF265" s="158">
        <f t="shared" si="82"/>
        <v>0</v>
      </c>
      <c r="BG265" s="158">
        <f t="shared" si="83"/>
        <v>0</v>
      </c>
      <c r="BH265" s="158">
        <f t="shared" si="84"/>
        <v>0</v>
      </c>
      <c r="BI265" s="158">
        <f t="shared" si="85"/>
        <v>0</v>
      </c>
      <c r="BJ265" s="16" t="s">
        <v>89</v>
      </c>
      <c r="BK265" s="158">
        <f t="shared" si="86"/>
        <v>0</v>
      </c>
    </row>
    <row r="266" spans="2:63" s="1" customFormat="1" ht="16.25" customHeight="1" x14ac:dyDescent="0.2">
      <c r="B266" s="31"/>
      <c r="C266" s="192" t="s">
        <v>1</v>
      </c>
      <c r="D266" s="192" t="s">
        <v>161</v>
      </c>
      <c r="E266" s="193" t="s">
        <v>1</v>
      </c>
      <c r="F266" s="194" t="s">
        <v>1</v>
      </c>
      <c r="G266" s="195" t="s">
        <v>1</v>
      </c>
      <c r="H266" s="196"/>
      <c r="I266" s="197"/>
      <c r="J266" s="198">
        <f t="shared" si="80"/>
        <v>0</v>
      </c>
      <c r="K266" s="199"/>
      <c r="L266" s="31"/>
      <c r="M266" s="200" t="s">
        <v>1</v>
      </c>
      <c r="N266" s="201" t="s">
        <v>42</v>
      </c>
      <c r="O266" s="202"/>
      <c r="P266" s="202"/>
      <c r="Q266" s="202"/>
      <c r="R266" s="202"/>
      <c r="S266" s="202"/>
      <c r="T266" s="203"/>
      <c r="AT266" s="16" t="s">
        <v>728</v>
      </c>
      <c r="AU266" s="16" t="s">
        <v>83</v>
      </c>
      <c r="AY266" s="16" t="s">
        <v>728</v>
      </c>
      <c r="BE266" s="158">
        <f t="shared" si="81"/>
        <v>0</v>
      </c>
      <c r="BF266" s="158">
        <f t="shared" si="82"/>
        <v>0</v>
      </c>
      <c r="BG266" s="158">
        <f t="shared" si="83"/>
        <v>0</v>
      </c>
      <c r="BH266" s="158">
        <f t="shared" si="84"/>
        <v>0</v>
      </c>
      <c r="BI266" s="158">
        <f t="shared" si="85"/>
        <v>0</v>
      </c>
      <c r="BJ266" s="16" t="s">
        <v>89</v>
      </c>
      <c r="BK266" s="158">
        <f t="shared" si="86"/>
        <v>0</v>
      </c>
    </row>
    <row r="267" spans="2:63" s="1" customFormat="1" ht="7" customHeight="1" x14ac:dyDescent="0.2">
      <c r="B267" s="46"/>
      <c r="C267" s="47"/>
      <c r="D267" s="47"/>
      <c r="E267" s="47"/>
      <c r="F267" s="47"/>
      <c r="G267" s="47"/>
      <c r="H267" s="47"/>
      <c r="I267" s="47"/>
      <c r="J267" s="47"/>
      <c r="K267" s="47"/>
      <c r="L267" s="31"/>
    </row>
  </sheetData>
  <autoFilter ref="C132:K266" xr:uid="{00000000-0009-0000-0000-000004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57:D267" xr:uid="{00000000-0002-0000-0400-000000000000}">
      <formula1>"K, M"</formula1>
    </dataValidation>
    <dataValidation type="list" allowBlank="1" showInputMessage="1" showErrorMessage="1" error="Povolené sú hodnoty základná, znížená, nulová." sqref="N257:N267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workbookViewId="0">
      <selection activeCell="F92" sqref="F92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102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120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1233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25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tr">
        <f>IF('Rekapitulácia stavby'!AN16="","",'Rekapitulácia stavby'!AN16)</f>
        <v/>
      </c>
      <c r="L22" s="31"/>
    </row>
    <row r="23" spans="2:12" s="1" customFormat="1" ht="18" hidden="1" customHeight="1" x14ac:dyDescent="0.2">
      <c r="B23" s="31"/>
      <c r="E23" s="24" t="str">
        <f>IF('Rekapitulácia stavby'!E17="","",'Rekapitulácia stavby'!E17)</f>
        <v>CUBEDESIGN s.r.o.</v>
      </c>
      <c r="I23" s="26" t="s">
        <v>26</v>
      </c>
      <c r="J23" s="24" t="str">
        <f>IF('Rekapitulácia stavby'!AN17="","",'Rekapitulácia stavby'!AN17)</f>
        <v/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hidden="1" customHeight="1" x14ac:dyDescent="0.2">
      <c r="B26" s="31"/>
      <c r="E26" s="24" t="str">
        <f>IF('Rekapitulácia stavby'!E20="","",'Rekapitulácia stavby'!E20)</f>
        <v>Ing. Peter Mateáš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ROUND(J128,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ROUND((ROUND((SUM(BE128:BE161)),  2) + SUM(BE163:BE172)), 2)</f>
        <v>0</v>
      </c>
      <c r="G35" s="100"/>
      <c r="H35" s="100"/>
      <c r="I35" s="101">
        <v>0.2</v>
      </c>
      <c r="J35" s="99">
        <f>ROUND((ROUND(((SUM(BE128:BE161))*I35),  2) + (SUM(BE163:BE172)*I35)),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ROUND((ROUND((SUM(BF128:BF161)),  2) + SUM(BF163:BF172)), 2)</f>
        <v>0</v>
      </c>
      <c r="G36" s="100"/>
      <c r="H36" s="100"/>
      <c r="I36" s="101">
        <v>0.2</v>
      </c>
      <c r="J36" s="99">
        <f>ROUND((ROUND(((SUM(BF128:BF161))*I36),  2) + (SUM(BF163:BF172)*I36)),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ROUND((ROUND((SUM(BG128:BG161)),  2) + SUM(BG163:BG172)),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ROUND((ROUND((SUM(BH128:BH161)),  2) + SUM(BH163:BH172)),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ROUND((ROUND((SUM(BI128:BI161)),  2) + SUM(BI163:BI172)),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120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ZTI - Zdravotechnika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 xml:space="preserve"> 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J128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128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20" customHeight="1" x14ac:dyDescent="0.2">
      <c r="B100" s="118"/>
      <c r="D100" s="119" t="s">
        <v>129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20" customHeight="1" x14ac:dyDescent="0.2">
      <c r="B101" s="118"/>
      <c r="D101" s="119" t="s">
        <v>130</v>
      </c>
      <c r="E101" s="120"/>
      <c r="F101" s="120"/>
      <c r="G101" s="120"/>
      <c r="H101" s="120"/>
      <c r="I101" s="120"/>
      <c r="J101" s="121">
        <f>J136</f>
        <v>0</v>
      </c>
      <c r="L101" s="118"/>
    </row>
    <row r="102" spans="2:47" s="9" customFormat="1" ht="20" customHeight="1" x14ac:dyDescent="0.2">
      <c r="B102" s="118"/>
      <c r="D102" s="119" t="s">
        <v>134</v>
      </c>
      <c r="E102" s="120"/>
      <c r="F102" s="120"/>
      <c r="G102" s="120"/>
      <c r="H102" s="120"/>
      <c r="I102" s="120"/>
      <c r="J102" s="121">
        <f>J138</f>
        <v>0</v>
      </c>
      <c r="L102" s="118"/>
    </row>
    <row r="103" spans="2:47" s="9" customFormat="1" ht="20" customHeight="1" x14ac:dyDescent="0.2">
      <c r="B103" s="118"/>
      <c r="D103" s="119" t="s">
        <v>135</v>
      </c>
      <c r="E103" s="120"/>
      <c r="F103" s="120"/>
      <c r="G103" s="120"/>
      <c r="H103" s="120"/>
      <c r="I103" s="120"/>
      <c r="J103" s="121">
        <f>J151</f>
        <v>0</v>
      </c>
      <c r="L103" s="118"/>
    </row>
    <row r="104" spans="2:47" s="9" customFormat="1" ht="20" customHeight="1" x14ac:dyDescent="0.2">
      <c r="B104" s="118"/>
      <c r="D104" s="119" t="s">
        <v>136</v>
      </c>
      <c r="E104" s="120"/>
      <c r="F104" s="120"/>
      <c r="G104" s="120"/>
      <c r="H104" s="120"/>
      <c r="I104" s="120"/>
      <c r="J104" s="121">
        <f>J158</f>
        <v>0</v>
      </c>
      <c r="L104" s="118"/>
    </row>
    <row r="105" spans="2:47" s="8" customFormat="1" ht="25" customHeight="1" x14ac:dyDescent="0.2">
      <c r="B105" s="114"/>
      <c r="D105" s="115" t="s">
        <v>1234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47" s="8" customFormat="1" ht="21.75" customHeight="1" x14ac:dyDescent="0.35">
      <c r="B106" s="114"/>
      <c r="D106" s="122" t="s">
        <v>144</v>
      </c>
      <c r="J106" s="123">
        <f>J162</f>
        <v>0</v>
      </c>
      <c r="L106" s="114"/>
    </row>
    <row r="107" spans="2:47" s="1" customFormat="1" ht="21.75" customHeight="1" x14ac:dyDescent="0.2">
      <c r="B107" s="31"/>
      <c r="L107" s="31"/>
    </row>
    <row r="108" spans="2:47" s="1" customFormat="1" ht="7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47" s="1" customFormat="1" ht="7" customHeight="1" x14ac:dyDescent="0.2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5" customHeight="1" x14ac:dyDescent="0.2">
      <c r="B113" s="31"/>
      <c r="C113" s="20" t="s">
        <v>145</v>
      </c>
      <c r="L113" s="31"/>
    </row>
    <row r="114" spans="2:63" s="1" customFormat="1" ht="7" customHeight="1" x14ac:dyDescent="0.2">
      <c r="B114" s="31"/>
      <c r="L114" s="31"/>
    </row>
    <row r="115" spans="2:63" s="1" customFormat="1" ht="12" customHeight="1" x14ac:dyDescent="0.2">
      <c r="B115" s="31"/>
      <c r="C115" s="26" t="s">
        <v>15</v>
      </c>
      <c r="L115" s="31"/>
    </row>
    <row r="116" spans="2:63" s="1" customFormat="1" ht="16.5" customHeight="1" x14ac:dyDescent="0.2">
      <c r="B116" s="31"/>
      <c r="E116" s="259" t="str">
        <f>E7</f>
        <v>SO 03.01 Rekonštrukcia fontány</v>
      </c>
      <c r="F116" s="260"/>
      <c r="G116" s="260"/>
      <c r="H116" s="260"/>
      <c r="L116" s="31"/>
    </row>
    <row r="117" spans="2:63" ht="12" customHeight="1" x14ac:dyDescent="0.2">
      <c r="B117" s="19"/>
      <c r="C117" s="26" t="s">
        <v>119</v>
      </c>
      <c r="L117" s="19"/>
    </row>
    <row r="118" spans="2:63" s="1" customFormat="1" ht="16.5" customHeight="1" x14ac:dyDescent="0.2">
      <c r="B118" s="31"/>
      <c r="E118" s="259" t="s">
        <v>120</v>
      </c>
      <c r="F118" s="258"/>
      <c r="G118" s="258"/>
      <c r="H118" s="258"/>
      <c r="L118" s="31"/>
    </row>
    <row r="119" spans="2:63" s="1" customFormat="1" ht="12" customHeight="1" x14ac:dyDescent="0.2">
      <c r="B119" s="31"/>
      <c r="C119" s="26" t="s">
        <v>121</v>
      </c>
      <c r="L119" s="31"/>
    </row>
    <row r="120" spans="2:63" s="1" customFormat="1" ht="16.5" customHeight="1" x14ac:dyDescent="0.2">
      <c r="B120" s="31"/>
      <c r="E120" s="237" t="str">
        <f>E11</f>
        <v>ZTI - Zdravotechnika</v>
      </c>
      <c r="F120" s="258"/>
      <c r="G120" s="258"/>
      <c r="H120" s="258"/>
      <c r="L120" s="31"/>
    </row>
    <row r="121" spans="2:63" s="1" customFormat="1" ht="7" customHeight="1" x14ac:dyDescent="0.2">
      <c r="B121" s="31"/>
      <c r="L121" s="31"/>
    </row>
    <row r="122" spans="2:63" s="1" customFormat="1" ht="12" customHeight="1" x14ac:dyDescent="0.2">
      <c r="B122" s="31"/>
      <c r="C122" s="26" t="s">
        <v>19</v>
      </c>
      <c r="F122" s="24" t="str">
        <f>F14</f>
        <v xml:space="preserve"> </v>
      </c>
      <c r="I122" s="26" t="s">
        <v>21</v>
      </c>
      <c r="J122" s="54" t="str">
        <f>IF(J14="","",J14)</f>
        <v>6. 3. 2023</v>
      </c>
      <c r="L122" s="31"/>
    </row>
    <row r="123" spans="2:63" s="1" customFormat="1" ht="7" customHeight="1" x14ac:dyDescent="0.2">
      <c r="B123" s="31"/>
      <c r="L123" s="31"/>
    </row>
    <row r="124" spans="2:63" s="1" customFormat="1" ht="15.25" customHeight="1" x14ac:dyDescent="0.2">
      <c r="B124" s="31"/>
      <c r="C124" s="26" t="s">
        <v>23</v>
      </c>
      <c r="F124" s="24" t="str">
        <f>E17</f>
        <v xml:space="preserve"> </v>
      </c>
      <c r="I124" s="26" t="s">
        <v>29</v>
      </c>
      <c r="J124" s="29" t="str">
        <f>E23</f>
        <v>CUBEDESIGN s.r.o.</v>
      </c>
      <c r="L124" s="31"/>
    </row>
    <row r="125" spans="2:63" s="1" customFormat="1" ht="15.25" customHeight="1" x14ac:dyDescent="0.2">
      <c r="B125" s="31"/>
      <c r="C125" s="26" t="s">
        <v>27</v>
      </c>
      <c r="F125" s="24" t="str">
        <f>IF(E20="","",E20)</f>
        <v>Vyplň údaj</v>
      </c>
      <c r="I125" s="26" t="s">
        <v>32</v>
      </c>
      <c r="J125" s="29" t="str">
        <f>E26</f>
        <v>Ing. Peter Mateáš</v>
      </c>
      <c r="L125" s="31"/>
    </row>
    <row r="126" spans="2:63" s="1" customFormat="1" ht="10.25" customHeight="1" x14ac:dyDescent="0.2">
      <c r="B126" s="31"/>
      <c r="L126" s="31"/>
    </row>
    <row r="127" spans="2:63" s="10" customFormat="1" ht="29.25" customHeight="1" x14ac:dyDescent="0.2">
      <c r="B127" s="124"/>
      <c r="C127" s="125" t="s">
        <v>146</v>
      </c>
      <c r="D127" s="126" t="s">
        <v>61</v>
      </c>
      <c r="E127" s="126" t="s">
        <v>57</v>
      </c>
      <c r="F127" s="126" t="s">
        <v>58</v>
      </c>
      <c r="G127" s="126" t="s">
        <v>147</v>
      </c>
      <c r="H127" s="126" t="s">
        <v>148</v>
      </c>
      <c r="I127" s="126" t="s">
        <v>149</v>
      </c>
      <c r="J127" s="127" t="s">
        <v>125</v>
      </c>
      <c r="K127" s="128" t="s">
        <v>150</v>
      </c>
      <c r="L127" s="124"/>
      <c r="M127" s="61" t="s">
        <v>1</v>
      </c>
      <c r="N127" s="62" t="s">
        <v>40</v>
      </c>
      <c r="O127" s="62" t="s">
        <v>151</v>
      </c>
      <c r="P127" s="62" t="s">
        <v>152</v>
      </c>
      <c r="Q127" s="62" t="s">
        <v>153</v>
      </c>
      <c r="R127" s="62" t="s">
        <v>154</v>
      </c>
      <c r="S127" s="62" t="s">
        <v>155</v>
      </c>
      <c r="T127" s="63" t="s">
        <v>156</v>
      </c>
    </row>
    <row r="128" spans="2:63" s="1" customFormat="1" ht="22.75" customHeight="1" x14ac:dyDescent="0.35">
      <c r="B128" s="31"/>
      <c r="C128" s="66" t="s">
        <v>126</v>
      </c>
      <c r="J128" s="129">
        <f>BK128</f>
        <v>0</v>
      </c>
      <c r="L128" s="31"/>
      <c r="M128" s="64"/>
      <c r="N128" s="55"/>
      <c r="O128" s="55"/>
      <c r="P128" s="130">
        <f>P129+P160+P162</f>
        <v>0</v>
      </c>
      <c r="Q128" s="55"/>
      <c r="R128" s="130">
        <f>R129+R160+R162</f>
        <v>0</v>
      </c>
      <c r="S128" s="55"/>
      <c r="T128" s="131">
        <f>T129+T160+T162</f>
        <v>0</v>
      </c>
      <c r="AT128" s="16" t="s">
        <v>75</v>
      </c>
      <c r="AU128" s="16" t="s">
        <v>127</v>
      </c>
      <c r="BK128" s="132">
        <f>BK129+BK160+BK162</f>
        <v>0</v>
      </c>
    </row>
    <row r="129" spans="2:65" s="11" customFormat="1" ht="26" customHeight="1" x14ac:dyDescent="0.35">
      <c r="B129" s="133"/>
      <c r="D129" s="134" t="s">
        <v>75</v>
      </c>
      <c r="E129" s="135" t="s">
        <v>157</v>
      </c>
      <c r="F129" s="135" t="s">
        <v>158</v>
      </c>
      <c r="I129" s="136"/>
      <c r="J129" s="123">
        <f>BK129</f>
        <v>0</v>
      </c>
      <c r="L129" s="133"/>
      <c r="M129" s="137"/>
      <c r="P129" s="138">
        <f>P130+P136+P138+P151+P158</f>
        <v>0</v>
      </c>
      <c r="R129" s="138">
        <f>R130+R136+R138+R151+R158</f>
        <v>0</v>
      </c>
      <c r="T129" s="139">
        <f>T130+T136+T138+T151+T158</f>
        <v>0</v>
      </c>
      <c r="AR129" s="134" t="s">
        <v>83</v>
      </c>
      <c r="AT129" s="140" t="s">
        <v>75</v>
      </c>
      <c r="AU129" s="140" t="s">
        <v>76</v>
      </c>
      <c r="AY129" s="134" t="s">
        <v>159</v>
      </c>
      <c r="BK129" s="141">
        <f>BK130+BK136+BK138+BK151+BK158</f>
        <v>0</v>
      </c>
    </row>
    <row r="130" spans="2:65" s="11" customFormat="1" ht="22.75" customHeight="1" x14ac:dyDescent="0.25">
      <c r="B130" s="133"/>
      <c r="D130" s="134" t="s">
        <v>75</v>
      </c>
      <c r="E130" s="142" t="s">
        <v>83</v>
      </c>
      <c r="F130" s="142" t="s">
        <v>160</v>
      </c>
      <c r="I130" s="136"/>
      <c r="J130" s="143">
        <f>BK130</f>
        <v>0</v>
      </c>
      <c r="L130" s="133"/>
      <c r="M130" s="137"/>
      <c r="P130" s="138">
        <f>SUM(P131:P135)</f>
        <v>0</v>
      </c>
      <c r="R130" s="138">
        <f>SUM(R131:R135)</f>
        <v>0</v>
      </c>
      <c r="T130" s="139">
        <f>SUM(T131:T135)</f>
        <v>0</v>
      </c>
      <c r="AR130" s="134" t="s">
        <v>83</v>
      </c>
      <c r="AT130" s="140" t="s">
        <v>75</v>
      </c>
      <c r="AU130" s="140" t="s">
        <v>83</v>
      </c>
      <c r="AY130" s="134" t="s">
        <v>159</v>
      </c>
      <c r="BK130" s="141">
        <f>SUM(BK131:BK135)</f>
        <v>0</v>
      </c>
    </row>
    <row r="131" spans="2:65" s="1" customFormat="1" ht="37.75" customHeight="1" x14ac:dyDescent="0.2">
      <c r="B131" s="144"/>
      <c r="C131" s="145" t="s">
        <v>83</v>
      </c>
      <c r="D131" s="145" t="s">
        <v>161</v>
      </c>
      <c r="E131" s="146" t="s">
        <v>1235</v>
      </c>
      <c r="F131" s="147" t="s">
        <v>1236</v>
      </c>
      <c r="G131" s="148" t="s">
        <v>164</v>
      </c>
      <c r="H131" s="149">
        <v>3</v>
      </c>
      <c r="I131" s="150"/>
      <c r="J131" s="151">
        <f>ROUND(I131*H131,2)</f>
        <v>0</v>
      </c>
      <c r="K131" s="152"/>
      <c r="L131" s="31"/>
      <c r="M131" s="153" t="s">
        <v>1</v>
      </c>
      <c r="N131" s="154" t="s">
        <v>42</v>
      </c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AR131" s="157" t="s">
        <v>165</v>
      </c>
      <c r="AT131" s="157" t="s">
        <v>161</v>
      </c>
      <c r="AU131" s="157" t="s">
        <v>89</v>
      </c>
      <c r="AY131" s="16" t="s">
        <v>159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6" t="s">
        <v>89</v>
      </c>
      <c r="BK131" s="158">
        <f>ROUND(I131*H131,2)</f>
        <v>0</v>
      </c>
      <c r="BL131" s="16" t="s">
        <v>165</v>
      </c>
      <c r="BM131" s="157" t="s">
        <v>89</v>
      </c>
    </row>
    <row r="132" spans="2:65" s="1" customFormat="1" ht="16.5" customHeight="1" x14ac:dyDescent="0.2">
      <c r="B132" s="144"/>
      <c r="C132" s="145" t="s">
        <v>89</v>
      </c>
      <c r="D132" s="145" t="s">
        <v>161</v>
      </c>
      <c r="E132" s="146" t="s">
        <v>1237</v>
      </c>
      <c r="F132" s="147" t="s">
        <v>1238</v>
      </c>
      <c r="G132" s="148" t="s">
        <v>176</v>
      </c>
      <c r="H132" s="149">
        <v>90</v>
      </c>
      <c r="I132" s="150"/>
      <c r="J132" s="151">
        <f>ROUND(I132*H132,2)</f>
        <v>0</v>
      </c>
      <c r="K132" s="152"/>
      <c r="L132" s="31"/>
      <c r="M132" s="153" t="s">
        <v>1</v>
      </c>
      <c r="N132" s="154" t="s">
        <v>42</v>
      </c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AR132" s="157" t="s">
        <v>165</v>
      </c>
      <c r="AT132" s="157" t="s">
        <v>161</v>
      </c>
      <c r="AU132" s="157" t="s">
        <v>89</v>
      </c>
      <c r="AY132" s="16" t="s">
        <v>159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6" t="s">
        <v>89</v>
      </c>
      <c r="BK132" s="158">
        <f>ROUND(I132*H132,2)</f>
        <v>0</v>
      </c>
      <c r="BL132" s="16" t="s">
        <v>165</v>
      </c>
      <c r="BM132" s="157" t="s">
        <v>165</v>
      </c>
    </row>
    <row r="133" spans="2:65" s="1" customFormat="1" ht="37.75" customHeight="1" x14ac:dyDescent="0.2">
      <c r="B133" s="144"/>
      <c r="C133" s="145" t="s">
        <v>173</v>
      </c>
      <c r="D133" s="145" t="s">
        <v>161</v>
      </c>
      <c r="E133" s="146" t="s">
        <v>1239</v>
      </c>
      <c r="F133" s="147" t="s">
        <v>1240</v>
      </c>
      <c r="G133" s="148" t="s">
        <v>176</v>
      </c>
      <c r="H133" s="149">
        <v>90</v>
      </c>
      <c r="I133" s="150"/>
      <c r="J133" s="151">
        <f>ROUND(I133*H133,2)</f>
        <v>0</v>
      </c>
      <c r="K133" s="152"/>
      <c r="L133" s="31"/>
      <c r="M133" s="153" t="s">
        <v>1</v>
      </c>
      <c r="N133" s="154" t="s">
        <v>42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165</v>
      </c>
      <c r="AT133" s="157" t="s">
        <v>161</v>
      </c>
      <c r="AU133" s="157" t="s">
        <v>89</v>
      </c>
      <c r="AY133" s="16" t="s">
        <v>159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6" t="s">
        <v>89</v>
      </c>
      <c r="BK133" s="158">
        <f>ROUND(I133*H133,2)</f>
        <v>0</v>
      </c>
      <c r="BL133" s="16" t="s">
        <v>165</v>
      </c>
      <c r="BM133" s="157" t="s">
        <v>197</v>
      </c>
    </row>
    <row r="134" spans="2:65" s="1" customFormat="1" ht="16.5" customHeight="1" x14ac:dyDescent="0.2">
      <c r="B134" s="144"/>
      <c r="C134" s="145" t="s">
        <v>165</v>
      </c>
      <c r="D134" s="145" t="s">
        <v>161</v>
      </c>
      <c r="E134" s="146" t="s">
        <v>1241</v>
      </c>
      <c r="F134" s="147" t="s">
        <v>1242</v>
      </c>
      <c r="G134" s="148" t="s">
        <v>176</v>
      </c>
      <c r="H134" s="149">
        <v>15</v>
      </c>
      <c r="I134" s="150"/>
      <c r="J134" s="151">
        <f>ROUND(I134*H134,2)</f>
        <v>0</v>
      </c>
      <c r="K134" s="152"/>
      <c r="L134" s="31"/>
      <c r="M134" s="153" t="s">
        <v>1</v>
      </c>
      <c r="N134" s="154" t="s">
        <v>42</v>
      </c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AR134" s="157" t="s">
        <v>165</v>
      </c>
      <c r="AT134" s="157" t="s">
        <v>161</v>
      </c>
      <c r="AU134" s="157" t="s">
        <v>89</v>
      </c>
      <c r="AY134" s="16" t="s">
        <v>159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6" t="s">
        <v>89</v>
      </c>
      <c r="BK134" s="158">
        <f>ROUND(I134*H134,2)</f>
        <v>0</v>
      </c>
      <c r="BL134" s="16" t="s">
        <v>165</v>
      </c>
      <c r="BM134" s="157" t="s">
        <v>207</v>
      </c>
    </row>
    <row r="135" spans="2:65" s="1" customFormat="1" ht="33" customHeight="1" x14ac:dyDescent="0.2">
      <c r="B135" s="144"/>
      <c r="C135" s="145" t="s">
        <v>191</v>
      </c>
      <c r="D135" s="145" t="s">
        <v>161</v>
      </c>
      <c r="E135" s="146" t="s">
        <v>1243</v>
      </c>
      <c r="F135" s="147" t="s">
        <v>1244</v>
      </c>
      <c r="G135" s="148" t="s">
        <v>176</v>
      </c>
      <c r="H135" s="149">
        <v>70</v>
      </c>
      <c r="I135" s="150"/>
      <c r="J135" s="151">
        <f>ROUND(I135*H135,2)</f>
        <v>0</v>
      </c>
      <c r="K135" s="152"/>
      <c r="L135" s="31"/>
      <c r="M135" s="153" t="s">
        <v>1</v>
      </c>
      <c r="N135" s="154" t="s">
        <v>42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165</v>
      </c>
      <c r="AT135" s="157" t="s">
        <v>161</v>
      </c>
      <c r="AU135" s="157" t="s">
        <v>89</v>
      </c>
      <c r="AY135" s="16" t="s">
        <v>159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6" t="s">
        <v>89</v>
      </c>
      <c r="BK135" s="158">
        <f>ROUND(I135*H135,2)</f>
        <v>0</v>
      </c>
      <c r="BL135" s="16" t="s">
        <v>165</v>
      </c>
      <c r="BM135" s="157" t="s">
        <v>219</v>
      </c>
    </row>
    <row r="136" spans="2:65" s="11" customFormat="1" ht="22.75" customHeight="1" x14ac:dyDescent="0.25">
      <c r="B136" s="133"/>
      <c r="D136" s="134" t="s">
        <v>75</v>
      </c>
      <c r="E136" s="142" t="s">
        <v>89</v>
      </c>
      <c r="F136" s="142" t="s">
        <v>227</v>
      </c>
      <c r="I136" s="136"/>
      <c r="J136" s="143">
        <f>BK136</f>
        <v>0</v>
      </c>
      <c r="L136" s="133"/>
      <c r="M136" s="137"/>
      <c r="P136" s="138">
        <f>P137</f>
        <v>0</v>
      </c>
      <c r="R136" s="138">
        <f>R137</f>
        <v>0</v>
      </c>
      <c r="T136" s="139">
        <f>T137</f>
        <v>0</v>
      </c>
      <c r="AR136" s="134" t="s">
        <v>83</v>
      </c>
      <c r="AT136" s="140" t="s">
        <v>75</v>
      </c>
      <c r="AU136" s="140" t="s">
        <v>83</v>
      </c>
      <c r="AY136" s="134" t="s">
        <v>159</v>
      </c>
      <c r="BK136" s="141">
        <f>BK137</f>
        <v>0</v>
      </c>
    </row>
    <row r="137" spans="2:65" s="1" customFormat="1" ht="16.5" customHeight="1" x14ac:dyDescent="0.2">
      <c r="B137" s="144"/>
      <c r="C137" s="145" t="s">
        <v>197</v>
      </c>
      <c r="D137" s="145" t="s">
        <v>161</v>
      </c>
      <c r="E137" s="146" t="s">
        <v>1245</v>
      </c>
      <c r="F137" s="147" t="s">
        <v>1246</v>
      </c>
      <c r="G137" s="148" t="s">
        <v>176</v>
      </c>
      <c r="H137" s="149">
        <v>5</v>
      </c>
      <c r="I137" s="150"/>
      <c r="J137" s="151">
        <f>ROUND(I137*H137,2)</f>
        <v>0</v>
      </c>
      <c r="K137" s="152"/>
      <c r="L137" s="31"/>
      <c r="M137" s="153" t="s">
        <v>1</v>
      </c>
      <c r="N137" s="154" t="s">
        <v>42</v>
      </c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165</v>
      </c>
      <c r="AT137" s="157" t="s">
        <v>161</v>
      </c>
      <c r="AU137" s="157" t="s">
        <v>89</v>
      </c>
      <c r="AY137" s="16" t="s">
        <v>159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6" t="s">
        <v>89</v>
      </c>
      <c r="BK137" s="158">
        <f>ROUND(I137*H137,2)</f>
        <v>0</v>
      </c>
      <c r="BL137" s="16" t="s">
        <v>165</v>
      </c>
      <c r="BM137" s="157" t="s">
        <v>234</v>
      </c>
    </row>
    <row r="138" spans="2:65" s="11" customFormat="1" ht="22.75" customHeight="1" x14ac:dyDescent="0.25">
      <c r="B138" s="133"/>
      <c r="D138" s="134" t="s">
        <v>75</v>
      </c>
      <c r="E138" s="142" t="s">
        <v>207</v>
      </c>
      <c r="F138" s="142" t="s">
        <v>364</v>
      </c>
      <c r="I138" s="136"/>
      <c r="J138" s="143">
        <f>BK138</f>
        <v>0</v>
      </c>
      <c r="L138" s="133"/>
      <c r="M138" s="137"/>
      <c r="P138" s="138">
        <f>SUM(P139:P150)</f>
        <v>0</v>
      </c>
      <c r="R138" s="138">
        <f>SUM(R139:R150)</f>
        <v>0</v>
      </c>
      <c r="T138" s="139">
        <f>SUM(T139:T150)</f>
        <v>0</v>
      </c>
      <c r="AR138" s="134" t="s">
        <v>83</v>
      </c>
      <c r="AT138" s="140" t="s">
        <v>75</v>
      </c>
      <c r="AU138" s="140" t="s">
        <v>83</v>
      </c>
      <c r="AY138" s="134" t="s">
        <v>159</v>
      </c>
      <c r="BK138" s="141">
        <f>SUM(BK139:BK150)</f>
        <v>0</v>
      </c>
    </row>
    <row r="139" spans="2:65" s="1" customFormat="1" ht="21.75" customHeight="1" x14ac:dyDescent="0.2">
      <c r="B139" s="144"/>
      <c r="C139" s="145" t="s">
        <v>202</v>
      </c>
      <c r="D139" s="145" t="s">
        <v>161</v>
      </c>
      <c r="E139" s="146" t="s">
        <v>1247</v>
      </c>
      <c r="F139" s="147" t="s">
        <v>1248</v>
      </c>
      <c r="G139" s="148" t="s">
        <v>995</v>
      </c>
      <c r="H139" s="149">
        <v>7</v>
      </c>
      <c r="I139" s="150"/>
      <c r="J139" s="151">
        <f t="shared" ref="J139:J150" si="0">ROUND(I139*H139,2)</f>
        <v>0</v>
      </c>
      <c r="K139" s="152"/>
      <c r="L139" s="31"/>
      <c r="M139" s="153" t="s">
        <v>1</v>
      </c>
      <c r="N139" s="154" t="s">
        <v>42</v>
      </c>
      <c r="P139" s="155">
        <f t="shared" ref="P139:P150" si="1">O139*H139</f>
        <v>0</v>
      </c>
      <c r="Q139" s="155">
        <v>0</v>
      </c>
      <c r="R139" s="155">
        <f t="shared" ref="R139:R150" si="2">Q139*H139</f>
        <v>0</v>
      </c>
      <c r="S139" s="155">
        <v>0</v>
      </c>
      <c r="T139" s="156">
        <f t="shared" ref="T139:T150" si="3">S139*H139</f>
        <v>0</v>
      </c>
      <c r="AR139" s="157" t="s">
        <v>165</v>
      </c>
      <c r="AT139" s="157" t="s">
        <v>161</v>
      </c>
      <c r="AU139" s="157" t="s">
        <v>89</v>
      </c>
      <c r="AY139" s="16" t="s">
        <v>159</v>
      </c>
      <c r="BE139" s="158">
        <f t="shared" ref="BE139:BE150" si="4">IF(N139="základná",J139,0)</f>
        <v>0</v>
      </c>
      <c r="BF139" s="158">
        <f t="shared" ref="BF139:BF150" si="5">IF(N139="znížená",J139,0)</f>
        <v>0</v>
      </c>
      <c r="BG139" s="158">
        <f t="shared" ref="BG139:BG150" si="6">IF(N139="zákl. prenesená",J139,0)</f>
        <v>0</v>
      </c>
      <c r="BH139" s="158">
        <f t="shared" ref="BH139:BH150" si="7">IF(N139="zníž. prenesená",J139,0)</f>
        <v>0</v>
      </c>
      <c r="BI139" s="158">
        <f t="shared" ref="BI139:BI150" si="8">IF(N139="nulová",J139,0)</f>
        <v>0</v>
      </c>
      <c r="BJ139" s="16" t="s">
        <v>89</v>
      </c>
      <c r="BK139" s="158">
        <f t="shared" ref="BK139:BK150" si="9">ROUND(I139*H139,2)</f>
        <v>0</v>
      </c>
      <c r="BL139" s="16" t="s">
        <v>165</v>
      </c>
      <c r="BM139" s="157" t="s">
        <v>250</v>
      </c>
    </row>
    <row r="140" spans="2:65" s="1" customFormat="1" ht="24.25" customHeight="1" x14ac:dyDescent="0.2">
      <c r="B140" s="144"/>
      <c r="C140" s="145" t="s">
        <v>207</v>
      </c>
      <c r="D140" s="145" t="s">
        <v>161</v>
      </c>
      <c r="E140" s="146" t="s">
        <v>1249</v>
      </c>
      <c r="F140" s="147" t="s">
        <v>1250</v>
      </c>
      <c r="G140" s="148" t="s">
        <v>995</v>
      </c>
      <c r="H140" s="149">
        <v>26</v>
      </c>
      <c r="I140" s="150"/>
      <c r="J140" s="151">
        <f t="shared" si="0"/>
        <v>0</v>
      </c>
      <c r="K140" s="152"/>
      <c r="L140" s="31"/>
      <c r="M140" s="153" t="s">
        <v>1</v>
      </c>
      <c r="N140" s="154" t="s">
        <v>42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165</v>
      </c>
      <c r="AT140" s="157" t="s">
        <v>161</v>
      </c>
      <c r="AU140" s="157" t="s">
        <v>89</v>
      </c>
      <c r="AY140" s="16" t="s">
        <v>159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6" t="s">
        <v>89</v>
      </c>
      <c r="BK140" s="158">
        <f t="shared" si="9"/>
        <v>0</v>
      </c>
      <c r="BL140" s="16" t="s">
        <v>165</v>
      </c>
      <c r="BM140" s="157" t="s">
        <v>260</v>
      </c>
    </row>
    <row r="141" spans="2:65" s="1" customFormat="1" ht="24.25" customHeight="1" x14ac:dyDescent="0.2">
      <c r="B141" s="144"/>
      <c r="C141" s="145" t="s">
        <v>212</v>
      </c>
      <c r="D141" s="145" t="s">
        <v>161</v>
      </c>
      <c r="E141" s="146" t="s">
        <v>1251</v>
      </c>
      <c r="F141" s="147" t="s">
        <v>1252</v>
      </c>
      <c r="G141" s="148" t="s">
        <v>368</v>
      </c>
      <c r="H141" s="149">
        <v>1</v>
      </c>
      <c r="I141" s="150"/>
      <c r="J141" s="151">
        <f t="shared" si="0"/>
        <v>0</v>
      </c>
      <c r="K141" s="152"/>
      <c r="L141" s="31"/>
      <c r="M141" s="153" t="s">
        <v>1</v>
      </c>
      <c r="N141" s="154" t="s">
        <v>42</v>
      </c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165</v>
      </c>
      <c r="AT141" s="157" t="s">
        <v>161</v>
      </c>
      <c r="AU141" s="157" t="s">
        <v>89</v>
      </c>
      <c r="AY141" s="16" t="s">
        <v>159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6" t="s">
        <v>89</v>
      </c>
      <c r="BK141" s="158">
        <f t="shared" si="9"/>
        <v>0</v>
      </c>
      <c r="BL141" s="16" t="s">
        <v>165</v>
      </c>
      <c r="BM141" s="157" t="s">
        <v>270</v>
      </c>
    </row>
    <row r="142" spans="2:65" s="1" customFormat="1" ht="16.5" customHeight="1" x14ac:dyDescent="0.2">
      <c r="B142" s="144"/>
      <c r="C142" s="145" t="s">
        <v>219</v>
      </c>
      <c r="D142" s="145" t="s">
        <v>161</v>
      </c>
      <c r="E142" s="146" t="s">
        <v>1253</v>
      </c>
      <c r="F142" s="147" t="s">
        <v>1254</v>
      </c>
      <c r="G142" s="148" t="s">
        <v>368</v>
      </c>
      <c r="H142" s="149">
        <v>1</v>
      </c>
      <c r="I142" s="150"/>
      <c r="J142" s="151">
        <f t="shared" si="0"/>
        <v>0</v>
      </c>
      <c r="K142" s="152"/>
      <c r="L142" s="31"/>
      <c r="M142" s="153" t="s">
        <v>1</v>
      </c>
      <c r="N142" s="154" t="s">
        <v>42</v>
      </c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165</v>
      </c>
      <c r="AT142" s="157" t="s">
        <v>161</v>
      </c>
      <c r="AU142" s="157" t="s">
        <v>89</v>
      </c>
      <c r="AY142" s="16" t="s">
        <v>159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6" t="s">
        <v>89</v>
      </c>
      <c r="BK142" s="158">
        <f t="shared" si="9"/>
        <v>0</v>
      </c>
      <c r="BL142" s="16" t="s">
        <v>165</v>
      </c>
      <c r="BM142" s="157" t="s">
        <v>7</v>
      </c>
    </row>
    <row r="143" spans="2:65" s="1" customFormat="1" ht="24.25" customHeight="1" x14ac:dyDescent="0.2">
      <c r="B143" s="144"/>
      <c r="C143" s="145" t="s">
        <v>228</v>
      </c>
      <c r="D143" s="145" t="s">
        <v>161</v>
      </c>
      <c r="E143" s="146" t="s">
        <v>1255</v>
      </c>
      <c r="F143" s="147" t="s">
        <v>1256</v>
      </c>
      <c r="G143" s="148" t="s">
        <v>1257</v>
      </c>
      <c r="H143" s="149">
        <v>1</v>
      </c>
      <c r="I143" s="150"/>
      <c r="J143" s="151">
        <f t="shared" si="0"/>
        <v>0</v>
      </c>
      <c r="K143" s="152"/>
      <c r="L143" s="31"/>
      <c r="M143" s="153" t="s">
        <v>1</v>
      </c>
      <c r="N143" s="154" t="s">
        <v>42</v>
      </c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165</v>
      </c>
      <c r="AT143" s="157" t="s">
        <v>161</v>
      </c>
      <c r="AU143" s="157" t="s">
        <v>89</v>
      </c>
      <c r="AY143" s="16" t="s">
        <v>159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6" t="s">
        <v>89</v>
      </c>
      <c r="BK143" s="158">
        <f t="shared" si="9"/>
        <v>0</v>
      </c>
      <c r="BL143" s="16" t="s">
        <v>165</v>
      </c>
      <c r="BM143" s="157" t="s">
        <v>292</v>
      </c>
    </row>
    <row r="144" spans="2:65" s="1" customFormat="1" ht="16.5" customHeight="1" x14ac:dyDescent="0.2">
      <c r="B144" s="144"/>
      <c r="C144" s="145" t="s">
        <v>234</v>
      </c>
      <c r="D144" s="145" t="s">
        <v>161</v>
      </c>
      <c r="E144" s="146" t="s">
        <v>1258</v>
      </c>
      <c r="F144" s="147" t="s">
        <v>1259</v>
      </c>
      <c r="G144" s="148" t="s">
        <v>368</v>
      </c>
      <c r="H144" s="149">
        <v>1</v>
      </c>
      <c r="I144" s="150"/>
      <c r="J144" s="151">
        <f t="shared" si="0"/>
        <v>0</v>
      </c>
      <c r="K144" s="152"/>
      <c r="L144" s="31"/>
      <c r="M144" s="153" t="s">
        <v>1</v>
      </c>
      <c r="N144" s="154" t="s">
        <v>42</v>
      </c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165</v>
      </c>
      <c r="AT144" s="157" t="s">
        <v>161</v>
      </c>
      <c r="AU144" s="157" t="s">
        <v>89</v>
      </c>
      <c r="AY144" s="16" t="s">
        <v>159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6" t="s">
        <v>89</v>
      </c>
      <c r="BK144" s="158">
        <f t="shared" si="9"/>
        <v>0</v>
      </c>
      <c r="BL144" s="16" t="s">
        <v>165</v>
      </c>
      <c r="BM144" s="157" t="s">
        <v>1260</v>
      </c>
    </row>
    <row r="145" spans="2:65" s="1" customFormat="1" ht="16.5" customHeight="1" x14ac:dyDescent="0.2">
      <c r="B145" s="144"/>
      <c r="C145" s="145" t="s">
        <v>243</v>
      </c>
      <c r="D145" s="145" t="s">
        <v>161</v>
      </c>
      <c r="E145" s="146" t="s">
        <v>1261</v>
      </c>
      <c r="F145" s="147" t="s">
        <v>1262</v>
      </c>
      <c r="G145" s="148" t="s">
        <v>387</v>
      </c>
      <c r="H145" s="149">
        <v>7</v>
      </c>
      <c r="I145" s="150"/>
      <c r="J145" s="151">
        <f t="shared" si="0"/>
        <v>0</v>
      </c>
      <c r="K145" s="152"/>
      <c r="L145" s="31"/>
      <c r="M145" s="153" t="s">
        <v>1</v>
      </c>
      <c r="N145" s="154" t="s">
        <v>42</v>
      </c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165</v>
      </c>
      <c r="AT145" s="157" t="s">
        <v>161</v>
      </c>
      <c r="AU145" s="157" t="s">
        <v>89</v>
      </c>
      <c r="AY145" s="16" t="s">
        <v>159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6" t="s">
        <v>89</v>
      </c>
      <c r="BK145" s="158">
        <f t="shared" si="9"/>
        <v>0</v>
      </c>
      <c r="BL145" s="16" t="s">
        <v>165</v>
      </c>
      <c r="BM145" s="157" t="s">
        <v>305</v>
      </c>
    </row>
    <row r="146" spans="2:65" s="1" customFormat="1" ht="16.5" customHeight="1" x14ac:dyDescent="0.2">
      <c r="B146" s="144"/>
      <c r="C146" s="145" t="s">
        <v>250</v>
      </c>
      <c r="D146" s="145" t="s">
        <v>161</v>
      </c>
      <c r="E146" s="146" t="s">
        <v>1263</v>
      </c>
      <c r="F146" s="147" t="s">
        <v>1264</v>
      </c>
      <c r="G146" s="148" t="s">
        <v>387</v>
      </c>
      <c r="H146" s="149">
        <v>26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165</v>
      </c>
      <c r="AT146" s="157" t="s">
        <v>161</v>
      </c>
      <c r="AU146" s="157" t="s">
        <v>89</v>
      </c>
      <c r="AY146" s="16" t="s">
        <v>159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89</v>
      </c>
      <c r="BK146" s="158">
        <f t="shared" si="9"/>
        <v>0</v>
      </c>
      <c r="BL146" s="16" t="s">
        <v>165</v>
      </c>
      <c r="BM146" s="157" t="s">
        <v>316</v>
      </c>
    </row>
    <row r="147" spans="2:65" s="1" customFormat="1" ht="16.5" customHeight="1" x14ac:dyDescent="0.2">
      <c r="B147" s="144"/>
      <c r="C147" s="145" t="s">
        <v>255</v>
      </c>
      <c r="D147" s="145" t="s">
        <v>161</v>
      </c>
      <c r="E147" s="146" t="s">
        <v>1265</v>
      </c>
      <c r="F147" s="147" t="s">
        <v>1266</v>
      </c>
      <c r="G147" s="148" t="s">
        <v>387</v>
      </c>
      <c r="H147" s="149">
        <v>26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165</v>
      </c>
      <c r="AT147" s="157" t="s">
        <v>161</v>
      </c>
      <c r="AU147" s="157" t="s">
        <v>89</v>
      </c>
      <c r="AY147" s="16" t="s">
        <v>159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89</v>
      </c>
      <c r="BK147" s="158">
        <f t="shared" si="9"/>
        <v>0</v>
      </c>
      <c r="BL147" s="16" t="s">
        <v>165</v>
      </c>
      <c r="BM147" s="157" t="s">
        <v>327</v>
      </c>
    </row>
    <row r="148" spans="2:65" s="1" customFormat="1" ht="16.5" customHeight="1" x14ac:dyDescent="0.2">
      <c r="B148" s="144"/>
      <c r="C148" s="145" t="s">
        <v>260</v>
      </c>
      <c r="D148" s="145" t="s">
        <v>161</v>
      </c>
      <c r="E148" s="146" t="s">
        <v>1267</v>
      </c>
      <c r="F148" s="147" t="s">
        <v>1268</v>
      </c>
      <c r="G148" s="148" t="s">
        <v>387</v>
      </c>
      <c r="H148" s="149">
        <v>36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165</v>
      </c>
      <c r="AT148" s="157" t="s">
        <v>161</v>
      </c>
      <c r="AU148" s="157" t="s">
        <v>89</v>
      </c>
      <c r="AY148" s="16" t="s">
        <v>159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89</v>
      </c>
      <c r="BK148" s="158">
        <f t="shared" si="9"/>
        <v>0</v>
      </c>
      <c r="BL148" s="16" t="s">
        <v>165</v>
      </c>
      <c r="BM148" s="157" t="s">
        <v>341</v>
      </c>
    </row>
    <row r="149" spans="2:65" s="1" customFormat="1" ht="16.5" customHeight="1" x14ac:dyDescent="0.2">
      <c r="B149" s="144"/>
      <c r="C149" s="145" t="s">
        <v>264</v>
      </c>
      <c r="D149" s="145" t="s">
        <v>161</v>
      </c>
      <c r="E149" s="146" t="s">
        <v>1269</v>
      </c>
      <c r="F149" s="147" t="s">
        <v>1270</v>
      </c>
      <c r="G149" s="148" t="s">
        <v>387</v>
      </c>
      <c r="H149" s="149">
        <v>30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165</v>
      </c>
      <c r="AT149" s="157" t="s">
        <v>161</v>
      </c>
      <c r="AU149" s="157" t="s">
        <v>89</v>
      </c>
      <c r="AY149" s="16" t="s">
        <v>159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89</v>
      </c>
      <c r="BK149" s="158">
        <f t="shared" si="9"/>
        <v>0</v>
      </c>
      <c r="BL149" s="16" t="s">
        <v>165</v>
      </c>
      <c r="BM149" s="157" t="s">
        <v>350</v>
      </c>
    </row>
    <row r="150" spans="2:65" s="1" customFormat="1" ht="24.25" customHeight="1" x14ac:dyDescent="0.2">
      <c r="B150" s="144"/>
      <c r="C150" s="145" t="s">
        <v>270</v>
      </c>
      <c r="D150" s="145" t="s">
        <v>161</v>
      </c>
      <c r="E150" s="146" t="s">
        <v>1271</v>
      </c>
      <c r="F150" s="147" t="s">
        <v>1272</v>
      </c>
      <c r="G150" s="148" t="s">
        <v>387</v>
      </c>
      <c r="H150" s="149">
        <v>10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165</v>
      </c>
      <c r="AT150" s="157" t="s">
        <v>161</v>
      </c>
      <c r="AU150" s="157" t="s">
        <v>89</v>
      </c>
      <c r="AY150" s="16" t="s">
        <v>159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89</v>
      </c>
      <c r="BK150" s="158">
        <f t="shared" si="9"/>
        <v>0</v>
      </c>
      <c r="BL150" s="16" t="s">
        <v>165</v>
      </c>
      <c r="BM150" s="157" t="s">
        <v>358</v>
      </c>
    </row>
    <row r="151" spans="2:65" s="11" customFormat="1" ht="22.75" customHeight="1" x14ac:dyDescent="0.25">
      <c r="B151" s="133"/>
      <c r="D151" s="134" t="s">
        <v>75</v>
      </c>
      <c r="E151" s="142" t="s">
        <v>212</v>
      </c>
      <c r="F151" s="142" t="s">
        <v>374</v>
      </c>
      <c r="I151" s="136"/>
      <c r="J151" s="143">
        <f>BK151</f>
        <v>0</v>
      </c>
      <c r="L151" s="133"/>
      <c r="M151" s="137"/>
      <c r="P151" s="138">
        <f>SUM(P152:P157)</f>
        <v>0</v>
      </c>
      <c r="R151" s="138">
        <f>SUM(R152:R157)</f>
        <v>0</v>
      </c>
      <c r="T151" s="139">
        <f>SUM(T152:T157)</f>
        <v>0</v>
      </c>
      <c r="AR151" s="134" t="s">
        <v>83</v>
      </c>
      <c r="AT151" s="140" t="s">
        <v>75</v>
      </c>
      <c r="AU151" s="140" t="s">
        <v>83</v>
      </c>
      <c r="AY151" s="134" t="s">
        <v>159</v>
      </c>
      <c r="BK151" s="141">
        <f>SUM(BK152:BK157)</f>
        <v>0</v>
      </c>
    </row>
    <row r="152" spans="2:65" s="1" customFormat="1" ht="16.5" customHeight="1" x14ac:dyDescent="0.2">
      <c r="B152" s="144"/>
      <c r="C152" s="145" t="s">
        <v>274</v>
      </c>
      <c r="D152" s="145" t="s">
        <v>161</v>
      </c>
      <c r="E152" s="146" t="s">
        <v>1273</v>
      </c>
      <c r="F152" s="147" t="s">
        <v>1274</v>
      </c>
      <c r="G152" s="148" t="s">
        <v>164</v>
      </c>
      <c r="H152" s="149">
        <v>121</v>
      </c>
      <c r="I152" s="150"/>
      <c r="J152" s="151">
        <f t="shared" ref="J152:J157" si="10">ROUND(I152*H152,2)</f>
        <v>0</v>
      </c>
      <c r="K152" s="152"/>
      <c r="L152" s="31"/>
      <c r="M152" s="153" t="s">
        <v>1</v>
      </c>
      <c r="N152" s="154" t="s">
        <v>42</v>
      </c>
      <c r="P152" s="155">
        <f t="shared" ref="P152:P157" si="11">O152*H152</f>
        <v>0</v>
      </c>
      <c r="Q152" s="155">
        <v>0</v>
      </c>
      <c r="R152" s="155">
        <f t="shared" ref="R152:R157" si="12">Q152*H152</f>
        <v>0</v>
      </c>
      <c r="S152" s="155">
        <v>0</v>
      </c>
      <c r="T152" s="156">
        <f t="shared" ref="T152:T157" si="13">S152*H152</f>
        <v>0</v>
      </c>
      <c r="AR152" s="157" t="s">
        <v>165</v>
      </c>
      <c r="AT152" s="157" t="s">
        <v>161</v>
      </c>
      <c r="AU152" s="157" t="s">
        <v>89</v>
      </c>
      <c r="AY152" s="16" t="s">
        <v>159</v>
      </c>
      <c r="BE152" s="158">
        <f t="shared" ref="BE152:BE157" si="14">IF(N152="základná",J152,0)</f>
        <v>0</v>
      </c>
      <c r="BF152" s="158">
        <f t="shared" ref="BF152:BF157" si="15">IF(N152="znížená",J152,0)</f>
        <v>0</v>
      </c>
      <c r="BG152" s="158">
        <f t="shared" ref="BG152:BG157" si="16">IF(N152="zákl. prenesená",J152,0)</f>
        <v>0</v>
      </c>
      <c r="BH152" s="158">
        <f t="shared" ref="BH152:BH157" si="17">IF(N152="zníž. prenesená",J152,0)</f>
        <v>0</v>
      </c>
      <c r="BI152" s="158">
        <f t="shared" ref="BI152:BI157" si="18">IF(N152="nulová",J152,0)</f>
        <v>0</v>
      </c>
      <c r="BJ152" s="16" t="s">
        <v>89</v>
      </c>
      <c r="BK152" s="158">
        <f t="shared" ref="BK152:BK157" si="19">ROUND(I152*H152,2)</f>
        <v>0</v>
      </c>
      <c r="BL152" s="16" t="s">
        <v>165</v>
      </c>
      <c r="BM152" s="157" t="s">
        <v>370</v>
      </c>
    </row>
    <row r="153" spans="2:65" s="1" customFormat="1" ht="16.5" customHeight="1" x14ac:dyDescent="0.2">
      <c r="B153" s="144"/>
      <c r="C153" s="145" t="s">
        <v>7</v>
      </c>
      <c r="D153" s="145" t="s">
        <v>161</v>
      </c>
      <c r="E153" s="146" t="s">
        <v>1275</v>
      </c>
      <c r="F153" s="147" t="s">
        <v>1276</v>
      </c>
      <c r="G153" s="148" t="s">
        <v>368</v>
      </c>
      <c r="H153" s="149">
        <v>1</v>
      </c>
      <c r="I153" s="150"/>
      <c r="J153" s="151">
        <f t="shared" si="10"/>
        <v>0</v>
      </c>
      <c r="K153" s="152"/>
      <c r="L153" s="31"/>
      <c r="M153" s="153" t="s">
        <v>1</v>
      </c>
      <c r="N153" s="154" t="s">
        <v>42</v>
      </c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165</v>
      </c>
      <c r="AT153" s="157" t="s">
        <v>161</v>
      </c>
      <c r="AU153" s="157" t="s">
        <v>89</v>
      </c>
      <c r="AY153" s="16" t="s">
        <v>159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6" t="s">
        <v>89</v>
      </c>
      <c r="BK153" s="158">
        <f t="shared" si="19"/>
        <v>0</v>
      </c>
      <c r="BL153" s="16" t="s">
        <v>165</v>
      </c>
      <c r="BM153" s="157" t="s">
        <v>380</v>
      </c>
    </row>
    <row r="154" spans="2:65" s="1" customFormat="1" ht="21.75" customHeight="1" x14ac:dyDescent="0.2">
      <c r="B154" s="144"/>
      <c r="C154" s="145" t="s">
        <v>288</v>
      </c>
      <c r="D154" s="145" t="s">
        <v>161</v>
      </c>
      <c r="E154" s="146" t="s">
        <v>1277</v>
      </c>
      <c r="F154" s="147" t="s">
        <v>480</v>
      </c>
      <c r="G154" s="148" t="s">
        <v>215</v>
      </c>
      <c r="H154" s="149">
        <v>1</v>
      </c>
      <c r="I154" s="150"/>
      <c r="J154" s="151">
        <f t="shared" si="10"/>
        <v>0</v>
      </c>
      <c r="K154" s="152"/>
      <c r="L154" s="31"/>
      <c r="M154" s="153" t="s">
        <v>1</v>
      </c>
      <c r="N154" s="154" t="s">
        <v>42</v>
      </c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165</v>
      </c>
      <c r="AT154" s="157" t="s">
        <v>161</v>
      </c>
      <c r="AU154" s="157" t="s">
        <v>89</v>
      </c>
      <c r="AY154" s="16" t="s">
        <v>159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6" t="s">
        <v>89</v>
      </c>
      <c r="BK154" s="158">
        <f t="shared" si="19"/>
        <v>0</v>
      </c>
      <c r="BL154" s="16" t="s">
        <v>165</v>
      </c>
      <c r="BM154" s="157" t="s">
        <v>391</v>
      </c>
    </row>
    <row r="155" spans="2:65" s="1" customFormat="1" ht="24.25" customHeight="1" x14ac:dyDescent="0.2">
      <c r="B155" s="144"/>
      <c r="C155" s="145" t="s">
        <v>292</v>
      </c>
      <c r="D155" s="145" t="s">
        <v>161</v>
      </c>
      <c r="E155" s="146" t="s">
        <v>1278</v>
      </c>
      <c r="F155" s="147" t="s">
        <v>484</v>
      </c>
      <c r="G155" s="148" t="s">
        <v>215</v>
      </c>
      <c r="H155" s="149">
        <v>1</v>
      </c>
      <c r="I155" s="150"/>
      <c r="J155" s="151">
        <f t="shared" si="10"/>
        <v>0</v>
      </c>
      <c r="K155" s="152"/>
      <c r="L155" s="31"/>
      <c r="M155" s="153" t="s">
        <v>1</v>
      </c>
      <c r="N155" s="154" t="s">
        <v>42</v>
      </c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165</v>
      </c>
      <c r="AT155" s="157" t="s">
        <v>161</v>
      </c>
      <c r="AU155" s="157" t="s">
        <v>89</v>
      </c>
      <c r="AY155" s="16" t="s">
        <v>159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6" t="s">
        <v>89</v>
      </c>
      <c r="BK155" s="158">
        <f t="shared" si="19"/>
        <v>0</v>
      </c>
      <c r="BL155" s="16" t="s">
        <v>165</v>
      </c>
      <c r="BM155" s="157" t="s">
        <v>400</v>
      </c>
    </row>
    <row r="156" spans="2:65" s="1" customFormat="1" ht="33" customHeight="1" x14ac:dyDescent="0.2">
      <c r="B156" s="144"/>
      <c r="C156" s="145" t="s">
        <v>298</v>
      </c>
      <c r="D156" s="145" t="s">
        <v>161</v>
      </c>
      <c r="E156" s="146" t="s">
        <v>1279</v>
      </c>
      <c r="F156" s="147" t="s">
        <v>1280</v>
      </c>
      <c r="G156" s="148" t="s">
        <v>215</v>
      </c>
      <c r="H156" s="149">
        <v>1</v>
      </c>
      <c r="I156" s="150"/>
      <c r="J156" s="151">
        <f t="shared" si="10"/>
        <v>0</v>
      </c>
      <c r="K156" s="152"/>
      <c r="L156" s="31"/>
      <c r="M156" s="153" t="s">
        <v>1</v>
      </c>
      <c r="N156" s="154" t="s">
        <v>42</v>
      </c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165</v>
      </c>
      <c r="AT156" s="157" t="s">
        <v>161</v>
      </c>
      <c r="AU156" s="157" t="s">
        <v>89</v>
      </c>
      <c r="AY156" s="16" t="s">
        <v>159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6" t="s">
        <v>89</v>
      </c>
      <c r="BK156" s="158">
        <f t="shared" si="19"/>
        <v>0</v>
      </c>
      <c r="BL156" s="16" t="s">
        <v>165</v>
      </c>
      <c r="BM156" s="157" t="s">
        <v>409</v>
      </c>
    </row>
    <row r="157" spans="2:65" s="1" customFormat="1" ht="21.75" customHeight="1" x14ac:dyDescent="0.2">
      <c r="B157" s="144"/>
      <c r="C157" s="145" t="s">
        <v>305</v>
      </c>
      <c r="D157" s="145" t="s">
        <v>161</v>
      </c>
      <c r="E157" s="146" t="s">
        <v>1281</v>
      </c>
      <c r="F157" s="147" t="s">
        <v>1282</v>
      </c>
      <c r="G157" s="148" t="s">
        <v>215</v>
      </c>
      <c r="H157" s="149">
        <v>1</v>
      </c>
      <c r="I157" s="150"/>
      <c r="J157" s="151">
        <f t="shared" si="10"/>
        <v>0</v>
      </c>
      <c r="K157" s="152"/>
      <c r="L157" s="31"/>
      <c r="M157" s="153" t="s">
        <v>1</v>
      </c>
      <c r="N157" s="154" t="s">
        <v>42</v>
      </c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165</v>
      </c>
      <c r="AT157" s="157" t="s">
        <v>161</v>
      </c>
      <c r="AU157" s="157" t="s">
        <v>89</v>
      </c>
      <c r="AY157" s="16" t="s">
        <v>159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6" t="s">
        <v>89</v>
      </c>
      <c r="BK157" s="158">
        <f t="shared" si="19"/>
        <v>0</v>
      </c>
      <c r="BL157" s="16" t="s">
        <v>165</v>
      </c>
      <c r="BM157" s="157" t="s">
        <v>419</v>
      </c>
    </row>
    <row r="158" spans="2:65" s="11" customFormat="1" ht="22.75" customHeight="1" x14ac:dyDescent="0.25">
      <c r="B158" s="133"/>
      <c r="D158" s="134" t="s">
        <v>75</v>
      </c>
      <c r="E158" s="142" t="s">
        <v>506</v>
      </c>
      <c r="F158" s="142" t="s">
        <v>507</v>
      </c>
      <c r="I158" s="136"/>
      <c r="J158" s="143">
        <f>BK158</f>
        <v>0</v>
      </c>
      <c r="L158" s="133"/>
      <c r="M158" s="137"/>
      <c r="P158" s="138">
        <f>P159</f>
        <v>0</v>
      </c>
      <c r="R158" s="138">
        <f>R159</f>
        <v>0</v>
      </c>
      <c r="T158" s="139">
        <f>T159</f>
        <v>0</v>
      </c>
      <c r="AR158" s="134" t="s">
        <v>83</v>
      </c>
      <c r="AT158" s="140" t="s">
        <v>75</v>
      </c>
      <c r="AU158" s="140" t="s">
        <v>83</v>
      </c>
      <c r="AY158" s="134" t="s">
        <v>159</v>
      </c>
      <c r="BK158" s="141">
        <f>BK159</f>
        <v>0</v>
      </c>
    </row>
    <row r="159" spans="2:65" s="1" customFormat="1" ht="33" customHeight="1" x14ac:dyDescent="0.2">
      <c r="B159" s="144"/>
      <c r="C159" s="145" t="s">
        <v>311</v>
      </c>
      <c r="D159" s="145" t="s">
        <v>161</v>
      </c>
      <c r="E159" s="146" t="s">
        <v>1283</v>
      </c>
      <c r="F159" s="147" t="s">
        <v>1284</v>
      </c>
      <c r="G159" s="148" t="s">
        <v>215</v>
      </c>
      <c r="H159" s="149">
        <v>12.276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AR159" s="157" t="s">
        <v>165</v>
      </c>
      <c r="AT159" s="157" t="s">
        <v>161</v>
      </c>
      <c r="AU159" s="157" t="s">
        <v>89</v>
      </c>
      <c r="AY159" s="16" t="s">
        <v>159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6" t="s">
        <v>89</v>
      </c>
      <c r="BK159" s="158">
        <f>ROUND(I159*H159,2)</f>
        <v>0</v>
      </c>
      <c r="BL159" s="16" t="s">
        <v>165</v>
      </c>
      <c r="BM159" s="157" t="s">
        <v>429</v>
      </c>
    </row>
    <row r="160" spans="2:65" s="11" customFormat="1" ht="26" customHeight="1" x14ac:dyDescent="0.35">
      <c r="B160" s="133"/>
      <c r="D160" s="134" t="s">
        <v>75</v>
      </c>
      <c r="E160" s="135" t="s">
        <v>1285</v>
      </c>
      <c r="F160" s="135" t="s">
        <v>1286</v>
      </c>
      <c r="I160" s="136"/>
      <c r="J160" s="123">
        <f>BK160</f>
        <v>0</v>
      </c>
      <c r="L160" s="133"/>
      <c r="M160" s="137"/>
      <c r="P160" s="138">
        <f>P161</f>
        <v>0</v>
      </c>
      <c r="R160" s="138">
        <f>R161</f>
        <v>0</v>
      </c>
      <c r="T160" s="139">
        <f>T161</f>
        <v>0</v>
      </c>
      <c r="AR160" s="134" t="s">
        <v>191</v>
      </c>
      <c r="AT160" s="140" t="s">
        <v>75</v>
      </c>
      <c r="AU160" s="140" t="s">
        <v>76</v>
      </c>
      <c r="AY160" s="134" t="s">
        <v>159</v>
      </c>
      <c r="BK160" s="141">
        <f>BK161</f>
        <v>0</v>
      </c>
    </row>
    <row r="161" spans="2:65" s="1" customFormat="1" ht="16.5" customHeight="1" x14ac:dyDescent="0.2">
      <c r="B161" s="144"/>
      <c r="C161" s="145" t="s">
        <v>316</v>
      </c>
      <c r="D161" s="145" t="s">
        <v>161</v>
      </c>
      <c r="E161" s="146" t="s">
        <v>1287</v>
      </c>
      <c r="F161" s="147" t="s">
        <v>1288</v>
      </c>
      <c r="G161" s="148" t="s">
        <v>1257</v>
      </c>
      <c r="H161" s="149">
        <v>1</v>
      </c>
      <c r="I161" s="150"/>
      <c r="J161" s="151">
        <f>ROUND(I161*H161,2)</f>
        <v>0</v>
      </c>
      <c r="K161" s="152"/>
      <c r="L161" s="31"/>
      <c r="M161" s="153" t="s">
        <v>1</v>
      </c>
      <c r="N161" s="154" t="s">
        <v>42</v>
      </c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165</v>
      </c>
      <c r="AT161" s="157" t="s">
        <v>161</v>
      </c>
      <c r="AU161" s="157" t="s">
        <v>83</v>
      </c>
      <c r="AY161" s="16" t="s">
        <v>159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6" t="s">
        <v>89</v>
      </c>
      <c r="BK161" s="158">
        <f>ROUND(I161*H161,2)</f>
        <v>0</v>
      </c>
      <c r="BL161" s="16" t="s">
        <v>165</v>
      </c>
      <c r="BM161" s="157" t="s">
        <v>438</v>
      </c>
    </row>
    <row r="162" spans="2:65" s="1" customFormat="1" ht="50" customHeight="1" x14ac:dyDescent="0.35">
      <c r="B162" s="31"/>
      <c r="E162" s="135" t="s">
        <v>726</v>
      </c>
      <c r="F162" s="135" t="s">
        <v>727</v>
      </c>
      <c r="J162" s="123">
        <f t="shared" ref="J162:J172" si="20">BK162</f>
        <v>0</v>
      </c>
      <c r="L162" s="31"/>
      <c r="M162" s="191"/>
      <c r="T162" s="58"/>
      <c r="AT162" s="16" t="s">
        <v>75</v>
      </c>
      <c r="AU162" s="16" t="s">
        <v>76</v>
      </c>
      <c r="AY162" s="16" t="s">
        <v>728</v>
      </c>
      <c r="BK162" s="158">
        <f>SUM(BK163:BK172)</f>
        <v>0</v>
      </c>
    </row>
    <row r="163" spans="2:65" s="1" customFormat="1" ht="16.25" customHeight="1" x14ac:dyDescent="0.2">
      <c r="B163" s="31"/>
      <c r="C163" s="192" t="s">
        <v>1</v>
      </c>
      <c r="D163" s="192" t="s">
        <v>161</v>
      </c>
      <c r="E163" s="193" t="s">
        <v>1</v>
      </c>
      <c r="F163" s="194" t="s">
        <v>1</v>
      </c>
      <c r="G163" s="195" t="s">
        <v>1</v>
      </c>
      <c r="H163" s="196"/>
      <c r="I163" s="197"/>
      <c r="J163" s="198">
        <f t="shared" si="20"/>
        <v>0</v>
      </c>
      <c r="K163" s="199"/>
      <c r="L163" s="31"/>
      <c r="M163" s="200" t="s">
        <v>1</v>
      </c>
      <c r="N163" s="201" t="s">
        <v>42</v>
      </c>
      <c r="T163" s="58"/>
      <c r="AT163" s="16" t="s">
        <v>728</v>
      </c>
      <c r="AU163" s="16" t="s">
        <v>83</v>
      </c>
      <c r="AY163" s="16" t="s">
        <v>728</v>
      </c>
      <c r="BE163" s="158">
        <f t="shared" ref="BE163:BE172" si="21">IF(N163="základná",J163,0)</f>
        <v>0</v>
      </c>
      <c r="BF163" s="158">
        <f t="shared" ref="BF163:BF172" si="22">IF(N163="znížená",J163,0)</f>
        <v>0</v>
      </c>
      <c r="BG163" s="158">
        <f t="shared" ref="BG163:BG172" si="23">IF(N163="zákl. prenesená",J163,0)</f>
        <v>0</v>
      </c>
      <c r="BH163" s="158">
        <f t="shared" ref="BH163:BH172" si="24">IF(N163="zníž. prenesená",J163,0)</f>
        <v>0</v>
      </c>
      <c r="BI163" s="158">
        <f t="shared" ref="BI163:BI172" si="25">IF(N163="nulová",J163,0)</f>
        <v>0</v>
      </c>
      <c r="BJ163" s="16" t="s">
        <v>89</v>
      </c>
      <c r="BK163" s="158">
        <f t="shared" ref="BK163:BK172" si="26">I163*H163</f>
        <v>0</v>
      </c>
    </row>
    <row r="164" spans="2:65" s="1" customFormat="1" ht="16.25" customHeight="1" x14ac:dyDescent="0.2">
      <c r="B164" s="31"/>
      <c r="C164" s="192" t="s">
        <v>1</v>
      </c>
      <c r="D164" s="192" t="s">
        <v>161</v>
      </c>
      <c r="E164" s="193" t="s">
        <v>1</v>
      </c>
      <c r="F164" s="194" t="s">
        <v>1</v>
      </c>
      <c r="G164" s="195" t="s">
        <v>1</v>
      </c>
      <c r="H164" s="196"/>
      <c r="I164" s="197"/>
      <c r="J164" s="198">
        <f t="shared" si="20"/>
        <v>0</v>
      </c>
      <c r="K164" s="199"/>
      <c r="L164" s="31"/>
      <c r="M164" s="200" t="s">
        <v>1</v>
      </c>
      <c r="N164" s="201" t="s">
        <v>42</v>
      </c>
      <c r="T164" s="58"/>
      <c r="AT164" s="16" t="s">
        <v>728</v>
      </c>
      <c r="AU164" s="16" t="s">
        <v>83</v>
      </c>
      <c r="AY164" s="16" t="s">
        <v>728</v>
      </c>
      <c r="BE164" s="158">
        <f t="shared" si="21"/>
        <v>0</v>
      </c>
      <c r="BF164" s="158">
        <f t="shared" si="22"/>
        <v>0</v>
      </c>
      <c r="BG164" s="158">
        <f t="shared" si="23"/>
        <v>0</v>
      </c>
      <c r="BH164" s="158">
        <f t="shared" si="24"/>
        <v>0</v>
      </c>
      <c r="BI164" s="158">
        <f t="shared" si="25"/>
        <v>0</v>
      </c>
      <c r="BJ164" s="16" t="s">
        <v>89</v>
      </c>
      <c r="BK164" s="158">
        <f t="shared" si="26"/>
        <v>0</v>
      </c>
    </row>
    <row r="165" spans="2:65" s="1" customFormat="1" ht="16.25" customHeight="1" x14ac:dyDescent="0.2">
      <c r="B165" s="31"/>
      <c r="C165" s="192" t="s">
        <v>1</v>
      </c>
      <c r="D165" s="192" t="s">
        <v>161</v>
      </c>
      <c r="E165" s="193" t="s">
        <v>1</v>
      </c>
      <c r="F165" s="194" t="s">
        <v>1</v>
      </c>
      <c r="G165" s="195" t="s">
        <v>1</v>
      </c>
      <c r="H165" s="196"/>
      <c r="I165" s="197"/>
      <c r="J165" s="198">
        <f t="shared" si="20"/>
        <v>0</v>
      </c>
      <c r="K165" s="199"/>
      <c r="L165" s="31"/>
      <c r="M165" s="200" t="s">
        <v>1</v>
      </c>
      <c r="N165" s="201" t="s">
        <v>42</v>
      </c>
      <c r="T165" s="58"/>
      <c r="AT165" s="16" t="s">
        <v>728</v>
      </c>
      <c r="AU165" s="16" t="s">
        <v>83</v>
      </c>
      <c r="AY165" s="16" t="s">
        <v>728</v>
      </c>
      <c r="BE165" s="158">
        <f t="shared" si="21"/>
        <v>0</v>
      </c>
      <c r="BF165" s="158">
        <f t="shared" si="22"/>
        <v>0</v>
      </c>
      <c r="BG165" s="158">
        <f t="shared" si="23"/>
        <v>0</v>
      </c>
      <c r="BH165" s="158">
        <f t="shared" si="24"/>
        <v>0</v>
      </c>
      <c r="BI165" s="158">
        <f t="shared" si="25"/>
        <v>0</v>
      </c>
      <c r="BJ165" s="16" t="s">
        <v>89</v>
      </c>
      <c r="BK165" s="158">
        <f t="shared" si="26"/>
        <v>0</v>
      </c>
    </row>
    <row r="166" spans="2:65" s="1" customFormat="1" ht="16.25" customHeight="1" x14ac:dyDescent="0.2">
      <c r="B166" s="31"/>
      <c r="C166" s="192" t="s">
        <v>1</v>
      </c>
      <c r="D166" s="192" t="s">
        <v>161</v>
      </c>
      <c r="E166" s="193" t="s">
        <v>1</v>
      </c>
      <c r="F166" s="194" t="s">
        <v>1</v>
      </c>
      <c r="G166" s="195" t="s">
        <v>1</v>
      </c>
      <c r="H166" s="196"/>
      <c r="I166" s="197"/>
      <c r="J166" s="198">
        <f t="shared" si="20"/>
        <v>0</v>
      </c>
      <c r="K166" s="199"/>
      <c r="L166" s="31"/>
      <c r="M166" s="200" t="s">
        <v>1</v>
      </c>
      <c r="N166" s="201" t="s">
        <v>42</v>
      </c>
      <c r="T166" s="58"/>
      <c r="AT166" s="16" t="s">
        <v>728</v>
      </c>
      <c r="AU166" s="16" t="s">
        <v>83</v>
      </c>
      <c r="AY166" s="16" t="s">
        <v>728</v>
      </c>
      <c r="BE166" s="158">
        <f t="shared" si="21"/>
        <v>0</v>
      </c>
      <c r="BF166" s="158">
        <f t="shared" si="22"/>
        <v>0</v>
      </c>
      <c r="BG166" s="158">
        <f t="shared" si="23"/>
        <v>0</v>
      </c>
      <c r="BH166" s="158">
        <f t="shared" si="24"/>
        <v>0</v>
      </c>
      <c r="BI166" s="158">
        <f t="shared" si="25"/>
        <v>0</v>
      </c>
      <c r="BJ166" s="16" t="s">
        <v>89</v>
      </c>
      <c r="BK166" s="158">
        <f t="shared" si="26"/>
        <v>0</v>
      </c>
    </row>
    <row r="167" spans="2:65" s="1" customFormat="1" ht="16.25" customHeight="1" x14ac:dyDescent="0.2">
      <c r="B167" s="31"/>
      <c r="C167" s="192" t="s">
        <v>1</v>
      </c>
      <c r="D167" s="192" t="s">
        <v>161</v>
      </c>
      <c r="E167" s="193" t="s">
        <v>1</v>
      </c>
      <c r="F167" s="194" t="s">
        <v>1</v>
      </c>
      <c r="G167" s="195" t="s">
        <v>1</v>
      </c>
      <c r="H167" s="196"/>
      <c r="I167" s="197"/>
      <c r="J167" s="198">
        <f t="shared" si="20"/>
        <v>0</v>
      </c>
      <c r="K167" s="199"/>
      <c r="L167" s="31"/>
      <c r="M167" s="200" t="s">
        <v>1</v>
      </c>
      <c r="N167" s="201" t="s">
        <v>42</v>
      </c>
      <c r="T167" s="58"/>
      <c r="AT167" s="16" t="s">
        <v>728</v>
      </c>
      <c r="AU167" s="16" t="s">
        <v>83</v>
      </c>
      <c r="AY167" s="16" t="s">
        <v>728</v>
      </c>
      <c r="BE167" s="158">
        <f t="shared" si="21"/>
        <v>0</v>
      </c>
      <c r="BF167" s="158">
        <f t="shared" si="22"/>
        <v>0</v>
      </c>
      <c r="BG167" s="158">
        <f t="shared" si="23"/>
        <v>0</v>
      </c>
      <c r="BH167" s="158">
        <f t="shared" si="24"/>
        <v>0</v>
      </c>
      <c r="BI167" s="158">
        <f t="shared" si="25"/>
        <v>0</v>
      </c>
      <c r="BJ167" s="16" t="s">
        <v>89</v>
      </c>
      <c r="BK167" s="158">
        <f t="shared" si="26"/>
        <v>0</v>
      </c>
    </row>
    <row r="168" spans="2:65" s="1" customFormat="1" ht="16.25" customHeight="1" x14ac:dyDescent="0.2">
      <c r="B168" s="31"/>
      <c r="C168" s="192" t="s">
        <v>1</v>
      </c>
      <c r="D168" s="192" t="s">
        <v>161</v>
      </c>
      <c r="E168" s="193" t="s">
        <v>1</v>
      </c>
      <c r="F168" s="194" t="s">
        <v>1</v>
      </c>
      <c r="G168" s="195" t="s">
        <v>1</v>
      </c>
      <c r="H168" s="196"/>
      <c r="I168" s="197"/>
      <c r="J168" s="198">
        <f t="shared" si="20"/>
        <v>0</v>
      </c>
      <c r="K168" s="199"/>
      <c r="L168" s="31"/>
      <c r="M168" s="200" t="s">
        <v>1</v>
      </c>
      <c r="N168" s="201" t="s">
        <v>42</v>
      </c>
      <c r="T168" s="58"/>
      <c r="AT168" s="16" t="s">
        <v>728</v>
      </c>
      <c r="AU168" s="16" t="s">
        <v>83</v>
      </c>
      <c r="AY168" s="16" t="s">
        <v>728</v>
      </c>
      <c r="BE168" s="158">
        <f t="shared" si="21"/>
        <v>0</v>
      </c>
      <c r="BF168" s="158">
        <f t="shared" si="22"/>
        <v>0</v>
      </c>
      <c r="BG168" s="158">
        <f t="shared" si="23"/>
        <v>0</v>
      </c>
      <c r="BH168" s="158">
        <f t="shared" si="24"/>
        <v>0</v>
      </c>
      <c r="BI168" s="158">
        <f t="shared" si="25"/>
        <v>0</v>
      </c>
      <c r="BJ168" s="16" t="s">
        <v>89</v>
      </c>
      <c r="BK168" s="158">
        <f t="shared" si="26"/>
        <v>0</v>
      </c>
    </row>
    <row r="169" spans="2:65" s="1" customFormat="1" ht="16.25" customHeight="1" x14ac:dyDescent="0.2">
      <c r="B169" s="31"/>
      <c r="C169" s="192" t="s">
        <v>1</v>
      </c>
      <c r="D169" s="192" t="s">
        <v>161</v>
      </c>
      <c r="E169" s="193" t="s">
        <v>1</v>
      </c>
      <c r="F169" s="194" t="s">
        <v>1</v>
      </c>
      <c r="G169" s="195" t="s">
        <v>1</v>
      </c>
      <c r="H169" s="196"/>
      <c r="I169" s="197"/>
      <c r="J169" s="198">
        <f t="shared" si="20"/>
        <v>0</v>
      </c>
      <c r="K169" s="199"/>
      <c r="L169" s="31"/>
      <c r="M169" s="200" t="s">
        <v>1</v>
      </c>
      <c r="N169" s="201" t="s">
        <v>42</v>
      </c>
      <c r="T169" s="58"/>
      <c r="AT169" s="16" t="s">
        <v>728</v>
      </c>
      <c r="AU169" s="16" t="s">
        <v>83</v>
      </c>
      <c r="AY169" s="16" t="s">
        <v>728</v>
      </c>
      <c r="BE169" s="158">
        <f t="shared" si="21"/>
        <v>0</v>
      </c>
      <c r="BF169" s="158">
        <f t="shared" si="22"/>
        <v>0</v>
      </c>
      <c r="BG169" s="158">
        <f t="shared" si="23"/>
        <v>0</v>
      </c>
      <c r="BH169" s="158">
        <f t="shared" si="24"/>
        <v>0</v>
      </c>
      <c r="BI169" s="158">
        <f t="shared" si="25"/>
        <v>0</v>
      </c>
      <c r="BJ169" s="16" t="s">
        <v>89</v>
      </c>
      <c r="BK169" s="158">
        <f t="shared" si="26"/>
        <v>0</v>
      </c>
    </row>
    <row r="170" spans="2:65" s="1" customFormat="1" ht="16.25" customHeight="1" x14ac:dyDescent="0.2">
      <c r="B170" s="31"/>
      <c r="C170" s="192" t="s">
        <v>1</v>
      </c>
      <c r="D170" s="192" t="s">
        <v>161</v>
      </c>
      <c r="E170" s="193" t="s">
        <v>1</v>
      </c>
      <c r="F170" s="194" t="s">
        <v>1</v>
      </c>
      <c r="G170" s="195" t="s">
        <v>1</v>
      </c>
      <c r="H170" s="196"/>
      <c r="I170" s="197"/>
      <c r="J170" s="198">
        <f t="shared" si="20"/>
        <v>0</v>
      </c>
      <c r="K170" s="199"/>
      <c r="L170" s="31"/>
      <c r="M170" s="200" t="s">
        <v>1</v>
      </c>
      <c r="N170" s="201" t="s">
        <v>42</v>
      </c>
      <c r="T170" s="58"/>
      <c r="AT170" s="16" t="s">
        <v>728</v>
      </c>
      <c r="AU170" s="16" t="s">
        <v>83</v>
      </c>
      <c r="AY170" s="16" t="s">
        <v>728</v>
      </c>
      <c r="BE170" s="158">
        <f t="shared" si="21"/>
        <v>0</v>
      </c>
      <c r="BF170" s="158">
        <f t="shared" si="22"/>
        <v>0</v>
      </c>
      <c r="BG170" s="158">
        <f t="shared" si="23"/>
        <v>0</v>
      </c>
      <c r="BH170" s="158">
        <f t="shared" si="24"/>
        <v>0</v>
      </c>
      <c r="BI170" s="158">
        <f t="shared" si="25"/>
        <v>0</v>
      </c>
      <c r="BJ170" s="16" t="s">
        <v>89</v>
      </c>
      <c r="BK170" s="158">
        <f t="shared" si="26"/>
        <v>0</v>
      </c>
    </row>
    <row r="171" spans="2:65" s="1" customFormat="1" ht="16.25" customHeight="1" x14ac:dyDescent="0.2">
      <c r="B171" s="31"/>
      <c r="C171" s="192" t="s">
        <v>1</v>
      </c>
      <c r="D171" s="192" t="s">
        <v>161</v>
      </c>
      <c r="E171" s="193" t="s">
        <v>1</v>
      </c>
      <c r="F171" s="194" t="s">
        <v>1</v>
      </c>
      <c r="G171" s="195" t="s">
        <v>1</v>
      </c>
      <c r="H171" s="196"/>
      <c r="I171" s="197"/>
      <c r="J171" s="198">
        <f t="shared" si="20"/>
        <v>0</v>
      </c>
      <c r="K171" s="199"/>
      <c r="L171" s="31"/>
      <c r="M171" s="200" t="s">
        <v>1</v>
      </c>
      <c r="N171" s="201" t="s">
        <v>42</v>
      </c>
      <c r="T171" s="58"/>
      <c r="AT171" s="16" t="s">
        <v>728</v>
      </c>
      <c r="AU171" s="16" t="s">
        <v>83</v>
      </c>
      <c r="AY171" s="16" t="s">
        <v>728</v>
      </c>
      <c r="BE171" s="158">
        <f t="shared" si="21"/>
        <v>0</v>
      </c>
      <c r="BF171" s="158">
        <f t="shared" si="22"/>
        <v>0</v>
      </c>
      <c r="BG171" s="158">
        <f t="shared" si="23"/>
        <v>0</v>
      </c>
      <c r="BH171" s="158">
        <f t="shared" si="24"/>
        <v>0</v>
      </c>
      <c r="BI171" s="158">
        <f t="shared" si="25"/>
        <v>0</v>
      </c>
      <c r="BJ171" s="16" t="s">
        <v>89</v>
      </c>
      <c r="BK171" s="158">
        <f t="shared" si="26"/>
        <v>0</v>
      </c>
    </row>
    <row r="172" spans="2:65" s="1" customFormat="1" ht="16.25" customHeight="1" x14ac:dyDescent="0.2">
      <c r="B172" s="31"/>
      <c r="C172" s="192" t="s">
        <v>1</v>
      </c>
      <c r="D172" s="192" t="s">
        <v>161</v>
      </c>
      <c r="E172" s="193" t="s">
        <v>1</v>
      </c>
      <c r="F172" s="194" t="s">
        <v>1</v>
      </c>
      <c r="G172" s="195" t="s">
        <v>1</v>
      </c>
      <c r="H172" s="196"/>
      <c r="I172" s="197"/>
      <c r="J172" s="198">
        <f t="shared" si="20"/>
        <v>0</v>
      </c>
      <c r="K172" s="199"/>
      <c r="L172" s="31"/>
      <c r="M172" s="200" t="s">
        <v>1</v>
      </c>
      <c r="N172" s="201" t="s">
        <v>42</v>
      </c>
      <c r="O172" s="202"/>
      <c r="P172" s="202"/>
      <c r="Q172" s="202"/>
      <c r="R172" s="202"/>
      <c r="S172" s="202"/>
      <c r="T172" s="203"/>
      <c r="AT172" s="16" t="s">
        <v>728</v>
      </c>
      <c r="AU172" s="16" t="s">
        <v>83</v>
      </c>
      <c r="AY172" s="16" t="s">
        <v>728</v>
      </c>
      <c r="BE172" s="158">
        <f t="shared" si="21"/>
        <v>0</v>
      </c>
      <c r="BF172" s="158">
        <f t="shared" si="22"/>
        <v>0</v>
      </c>
      <c r="BG172" s="158">
        <f t="shared" si="23"/>
        <v>0</v>
      </c>
      <c r="BH172" s="158">
        <f t="shared" si="24"/>
        <v>0</v>
      </c>
      <c r="BI172" s="158">
        <f t="shared" si="25"/>
        <v>0</v>
      </c>
      <c r="BJ172" s="16" t="s">
        <v>89</v>
      </c>
      <c r="BK172" s="158">
        <f t="shared" si="26"/>
        <v>0</v>
      </c>
    </row>
    <row r="173" spans="2:65" s="1" customFormat="1" ht="7" customHeight="1" x14ac:dyDescent="0.2">
      <c r="B173" s="46"/>
      <c r="C173" s="47"/>
      <c r="D173" s="47"/>
      <c r="E173" s="47"/>
      <c r="F173" s="47"/>
      <c r="G173" s="47"/>
      <c r="H173" s="47"/>
      <c r="I173" s="47"/>
      <c r="J173" s="47"/>
      <c r="K173" s="47"/>
      <c r="L173" s="31"/>
    </row>
  </sheetData>
  <autoFilter ref="C127:K172" xr:uid="{00000000-0009-0000-0000-000005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63:D173" xr:uid="{00000000-0002-0000-0500-000000000000}">
      <formula1>"K, M"</formula1>
    </dataValidation>
    <dataValidation type="list" allowBlank="1" showInputMessage="1" showErrorMessage="1" error="Povolené sú hodnoty základná, znížená, nulová." sqref="N163:N173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9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21875" customWidth="1"/>
    <col min="11" max="11" width="22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111</v>
      </c>
    </row>
    <row r="3" spans="2:46" ht="7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5" hidden="1" customHeight="1" x14ac:dyDescent="0.2">
      <c r="B4" s="19"/>
      <c r="D4" s="20" t="s">
        <v>116</v>
      </c>
      <c r="L4" s="19"/>
      <c r="M4" s="96" t="s">
        <v>9</v>
      </c>
      <c r="AT4" s="16" t="s">
        <v>3</v>
      </c>
    </row>
    <row r="5" spans="2:46" ht="7" hidden="1" customHeight="1" x14ac:dyDescent="0.2">
      <c r="B5" s="19"/>
      <c r="L5" s="19"/>
    </row>
    <row r="6" spans="2:46" ht="12" hidden="1" customHeight="1" x14ac:dyDescent="0.2">
      <c r="B6" s="19"/>
      <c r="D6" s="26" t="s">
        <v>15</v>
      </c>
      <c r="L6" s="19"/>
    </row>
    <row r="7" spans="2:46" ht="16.5" hidden="1" customHeight="1" x14ac:dyDescent="0.2">
      <c r="B7" s="19"/>
      <c r="E7" s="259" t="str">
        <f>'Rekapitulácia stavby'!K6</f>
        <v>SO 03.01 Rekonštrukcia fontány</v>
      </c>
      <c r="F7" s="260"/>
      <c r="G7" s="260"/>
      <c r="H7" s="260"/>
      <c r="L7" s="19"/>
    </row>
    <row r="8" spans="2:46" ht="12" hidden="1" customHeight="1" x14ac:dyDescent="0.2">
      <c r="B8" s="19"/>
      <c r="D8" s="26" t="s">
        <v>119</v>
      </c>
      <c r="L8" s="19"/>
    </row>
    <row r="9" spans="2:46" s="1" customFormat="1" ht="16.5" hidden="1" customHeight="1" x14ac:dyDescent="0.2">
      <c r="B9" s="31"/>
      <c r="E9" s="259" t="s">
        <v>1289</v>
      </c>
      <c r="F9" s="258"/>
      <c r="G9" s="258"/>
      <c r="H9" s="258"/>
      <c r="L9" s="31"/>
    </row>
    <row r="10" spans="2:46" s="1" customFormat="1" ht="12" hidden="1" customHeight="1" x14ac:dyDescent="0.2">
      <c r="B10" s="31"/>
      <c r="D10" s="26" t="s">
        <v>121</v>
      </c>
      <c r="L10" s="31"/>
    </row>
    <row r="11" spans="2:46" s="1" customFormat="1" ht="16.5" hidden="1" customHeight="1" x14ac:dyDescent="0.2">
      <c r="B11" s="31"/>
      <c r="E11" s="237" t="s">
        <v>1412</v>
      </c>
      <c r="F11" s="258"/>
      <c r="G11" s="258"/>
      <c r="H11" s="258"/>
      <c r="L11" s="31"/>
    </row>
    <row r="12" spans="2:46" s="1" customFormat="1" hidden="1" x14ac:dyDescent="0.2">
      <c r="B12" s="31"/>
      <c r="L12" s="31"/>
    </row>
    <row r="13" spans="2:46" s="1" customFormat="1" ht="12" hidden="1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hidden="1" customHeight="1" x14ac:dyDescent="0.2">
      <c r="B14" s="31"/>
      <c r="D14" s="26" t="s">
        <v>19</v>
      </c>
      <c r="F14" s="24" t="s">
        <v>25</v>
      </c>
      <c r="I14" s="26" t="s">
        <v>21</v>
      </c>
      <c r="J14" s="54" t="str">
        <f>'Rekapitulácia stavby'!AN8</f>
        <v>6. 3. 2023</v>
      </c>
      <c r="L14" s="31"/>
    </row>
    <row r="15" spans="2:46" s="1" customFormat="1" ht="10.75" hidden="1" customHeight="1" x14ac:dyDescent="0.2">
      <c r="B15" s="31"/>
      <c r="L15" s="31"/>
    </row>
    <row r="16" spans="2:46" s="1" customFormat="1" ht="12" hidden="1" customHeight="1" x14ac:dyDescent="0.2">
      <c r="B16" s="31"/>
      <c r="D16" s="26" t="s">
        <v>23</v>
      </c>
      <c r="I16" s="26" t="s">
        <v>24</v>
      </c>
      <c r="J16" s="24" t="str">
        <f>IF('Rekapitulácia stavby'!AN10="","",'Rekapitulácia stavby'!AN10)</f>
        <v/>
      </c>
      <c r="L16" s="31"/>
    </row>
    <row r="17" spans="2:12" s="1" customFormat="1" ht="18" hidden="1" customHeight="1" x14ac:dyDescent="0.2">
      <c r="B17" s="31"/>
      <c r="E17" s="24" t="str">
        <f>IF('Rekapitulácia stavby'!E11="","",'Rekapitulácia stavby'!E11)</f>
        <v xml:space="preserve"> </v>
      </c>
      <c r="I17" s="26" t="s">
        <v>26</v>
      </c>
      <c r="J17" s="24" t="str">
        <f>IF('Rekapitulácia stavby'!AN11="","",'Rekapitulácia stavby'!AN11)</f>
        <v/>
      </c>
      <c r="L17" s="31"/>
    </row>
    <row r="18" spans="2:12" s="1" customFormat="1" ht="7" hidden="1" customHeight="1" x14ac:dyDescent="0.2">
      <c r="B18" s="31"/>
      <c r="L18" s="31"/>
    </row>
    <row r="19" spans="2:12" s="1" customFormat="1" ht="12" hidden="1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hidden="1" customHeight="1" x14ac:dyDescent="0.2">
      <c r="B20" s="31"/>
      <c r="E20" s="261" t="str">
        <f>'Rekapitulácia stavby'!E14</f>
        <v>Vyplň údaj</v>
      </c>
      <c r="F20" s="227"/>
      <c r="G20" s="227"/>
      <c r="H20" s="227"/>
      <c r="I20" s="26" t="s">
        <v>26</v>
      </c>
      <c r="J20" s="27" t="str">
        <f>'Rekapitulácia stavby'!AN14</f>
        <v>Vyplň údaj</v>
      </c>
      <c r="L20" s="31"/>
    </row>
    <row r="21" spans="2:12" s="1" customFormat="1" ht="7" hidden="1" customHeight="1" x14ac:dyDescent="0.2">
      <c r="B21" s="31"/>
      <c r="L21" s="31"/>
    </row>
    <row r="22" spans="2:12" s="1" customFormat="1" ht="12" hidden="1" customHeight="1" x14ac:dyDescent="0.2">
      <c r="B22" s="31"/>
      <c r="D22" s="26" t="s">
        <v>29</v>
      </c>
      <c r="I22" s="26" t="s">
        <v>24</v>
      </c>
      <c r="J22" s="24" t="str">
        <f>IF('Rekapitulácia stavby'!AN16="","",'Rekapitulácia stavby'!AN16)</f>
        <v/>
      </c>
      <c r="L22" s="31"/>
    </row>
    <row r="23" spans="2:12" s="1" customFormat="1" ht="18" hidden="1" customHeight="1" x14ac:dyDescent="0.2">
      <c r="B23" s="31"/>
      <c r="E23" s="24" t="str">
        <f>IF('Rekapitulácia stavby'!E17="","",'Rekapitulácia stavby'!E17)</f>
        <v>CUBEDESIGN s.r.o.</v>
      </c>
      <c r="I23" s="26" t="s">
        <v>26</v>
      </c>
      <c r="J23" s="24" t="str">
        <f>IF('Rekapitulácia stavby'!AN17="","",'Rekapitulácia stavby'!AN17)</f>
        <v/>
      </c>
      <c r="L23" s="31"/>
    </row>
    <row r="24" spans="2:12" s="1" customFormat="1" ht="7" hidden="1" customHeight="1" x14ac:dyDescent="0.2">
      <c r="B24" s="31"/>
      <c r="L24" s="31"/>
    </row>
    <row r="25" spans="2:12" s="1" customFormat="1" ht="12" hidden="1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hidden="1" customHeight="1" x14ac:dyDescent="0.2">
      <c r="B26" s="31"/>
      <c r="E26" s="24" t="str">
        <f>IF('Rekapitulácia stavby'!E20="","",'Rekapitulácia stavby'!E20)</f>
        <v>Ing. Peter Mateáš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hidden="1" customHeight="1" x14ac:dyDescent="0.2">
      <c r="B27" s="31"/>
      <c r="L27" s="31"/>
    </row>
    <row r="28" spans="2:12" s="1" customFormat="1" ht="12" hidden="1" customHeight="1" x14ac:dyDescent="0.2">
      <c r="B28" s="31"/>
      <c r="D28" s="26" t="s">
        <v>34</v>
      </c>
      <c r="L28" s="31"/>
    </row>
    <row r="29" spans="2:12" s="7" customFormat="1" ht="16.5" hidden="1" customHeight="1" x14ac:dyDescent="0.2">
      <c r="B29" s="97"/>
      <c r="E29" s="231" t="s">
        <v>1</v>
      </c>
      <c r="F29" s="231"/>
      <c r="G29" s="231"/>
      <c r="H29" s="231"/>
      <c r="L29" s="97"/>
    </row>
    <row r="30" spans="2:12" s="1" customFormat="1" ht="7" hidden="1" customHeight="1" x14ac:dyDescent="0.2">
      <c r="B30" s="31"/>
      <c r="L30" s="31"/>
    </row>
    <row r="31" spans="2:12" s="1" customFormat="1" ht="7" hidden="1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hidden="1" customHeight="1" x14ac:dyDescent="0.2">
      <c r="B32" s="31"/>
      <c r="D32" s="98" t="s">
        <v>36</v>
      </c>
      <c r="J32" s="68">
        <f>ROUND(J122, 2)</f>
        <v>0</v>
      </c>
      <c r="L32" s="31"/>
    </row>
    <row r="33" spans="2:12" s="1" customFormat="1" ht="7" hidden="1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hidden="1" customHeight="1" x14ac:dyDescent="0.2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5" hidden="1" customHeight="1" x14ac:dyDescent="0.2">
      <c r="B35" s="31"/>
      <c r="D35" s="57" t="s">
        <v>40</v>
      </c>
      <c r="E35" s="36" t="s">
        <v>41</v>
      </c>
      <c r="F35" s="99">
        <f>ROUND((ROUND((SUM(BE122:BE147)),  2) + SUM(BE149:BE158)), 2)</f>
        <v>0</v>
      </c>
      <c r="G35" s="100"/>
      <c r="H35" s="100"/>
      <c r="I35" s="101">
        <v>0.2</v>
      </c>
      <c r="J35" s="99">
        <f>ROUND((ROUND(((SUM(BE122:BE147))*I35),  2) + (SUM(BE149:BE158)*I35)), 2)</f>
        <v>0</v>
      </c>
      <c r="L35" s="31"/>
    </row>
    <row r="36" spans="2:12" s="1" customFormat="1" ht="14.5" hidden="1" customHeight="1" x14ac:dyDescent="0.2">
      <c r="B36" s="31"/>
      <c r="E36" s="36" t="s">
        <v>42</v>
      </c>
      <c r="F36" s="99">
        <f>ROUND((ROUND((SUM(BF122:BF147)),  2) + SUM(BF149:BF158)), 2)</f>
        <v>0</v>
      </c>
      <c r="G36" s="100"/>
      <c r="H36" s="100"/>
      <c r="I36" s="101">
        <v>0.2</v>
      </c>
      <c r="J36" s="99">
        <f>ROUND((ROUND(((SUM(BF122:BF147))*I36),  2) + (SUM(BF149:BF158)*I36)), 2)</f>
        <v>0</v>
      </c>
      <c r="L36" s="31"/>
    </row>
    <row r="37" spans="2:12" s="1" customFormat="1" ht="14.5" hidden="1" customHeight="1" x14ac:dyDescent="0.2">
      <c r="B37" s="31"/>
      <c r="E37" s="26" t="s">
        <v>43</v>
      </c>
      <c r="F37" s="88">
        <f>ROUND((ROUND((SUM(BG122:BG147)),  2) + SUM(BG149:BG158)), 2)</f>
        <v>0</v>
      </c>
      <c r="I37" s="102">
        <v>0.2</v>
      </c>
      <c r="J37" s="88">
        <f>0</f>
        <v>0</v>
      </c>
      <c r="L37" s="31"/>
    </row>
    <row r="38" spans="2:12" s="1" customFormat="1" ht="14.5" hidden="1" customHeight="1" x14ac:dyDescent="0.2">
      <c r="B38" s="31"/>
      <c r="E38" s="26" t="s">
        <v>44</v>
      </c>
      <c r="F38" s="88">
        <f>ROUND((ROUND((SUM(BH122:BH147)),  2) + SUM(BH149:BH158)), 2)</f>
        <v>0</v>
      </c>
      <c r="I38" s="102">
        <v>0.2</v>
      </c>
      <c r="J38" s="88">
        <f>0</f>
        <v>0</v>
      </c>
      <c r="L38" s="31"/>
    </row>
    <row r="39" spans="2:12" s="1" customFormat="1" ht="14.5" hidden="1" customHeight="1" x14ac:dyDescent="0.2">
      <c r="B39" s="31"/>
      <c r="E39" s="36" t="s">
        <v>45</v>
      </c>
      <c r="F39" s="99">
        <f>ROUND((ROUND((SUM(BI122:BI147)),  2) + SUM(BI149:BI158)), 2)</f>
        <v>0</v>
      </c>
      <c r="G39" s="100"/>
      <c r="H39" s="100"/>
      <c r="I39" s="101">
        <v>0</v>
      </c>
      <c r="J39" s="99">
        <f>0</f>
        <v>0</v>
      </c>
      <c r="L39" s="31"/>
    </row>
    <row r="40" spans="2:12" s="1" customFormat="1" ht="7" hidden="1" customHeight="1" x14ac:dyDescent="0.2">
      <c r="B40" s="31"/>
      <c r="L40" s="31"/>
    </row>
    <row r="41" spans="2:12" s="1" customFormat="1" ht="25.5" hidden="1" customHeight="1" x14ac:dyDescent="0.2">
      <c r="B41" s="31"/>
      <c r="C41" s="103"/>
      <c r="D41" s="104" t="s">
        <v>46</v>
      </c>
      <c r="E41" s="59"/>
      <c r="F41" s="59"/>
      <c r="G41" s="105" t="s">
        <v>47</v>
      </c>
      <c r="H41" s="106" t="s">
        <v>48</v>
      </c>
      <c r="I41" s="59"/>
      <c r="J41" s="107">
        <f>SUM(J32:J39)</f>
        <v>0</v>
      </c>
      <c r="K41" s="108"/>
      <c r="L41" s="31"/>
    </row>
    <row r="42" spans="2:12" s="1" customFormat="1" ht="14.5" hidden="1" customHeight="1" x14ac:dyDescent="0.2">
      <c r="B42" s="31"/>
      <c r="L42" s="31"/>
    </row>
    <row r="43" spans="2:12" ht="14.5" hidden="1" customHeight="1" x14ac:dyDescent="0.2">
      <c r="B43" s="19"/>
      <c r="L43" s="19"/>
    </row>
    <row r="44" spans="2:12" ht="14.5" hidden="1" customHeight="1" x14ac:dyDescent="0.2">
      <c r="B44" s="19"/>
      <c r="L44" s="19"/>
    </row>
    <row r="45" spans="2:12" ht="14.5" hidden="1" customHeight="1" x14ac:dyDescent="0.2">
      <c r="B45" s="19"/>
      <c r="L45" s="19"/>
    </row>
    <row r="46" spans="2:12" ht="14.5" hidden="1" customHeight="1" x14ac:dyDescent="0.2">
      <c r="B46" s="19"/>
      <c r="L46" s="19"/>
    </row>
    <row r="47" spans="2:12" ht="14.5" hidden="1" customHeight="1" x14ac:dyDescent="0.2">
      <c r="B47" s="19"/>
      <c r="L47" s="19"/>
    </row>
    <row r="48" spans="2:12" ht="14.5" hidden="1" customHeight="1" x14ac:dyDescent="0.2">
      <c r="B48" s="19"/>
      <c r="L48" s="19"/>
    </row>
    <row r="49" spans="2:12" ht="14.5" hidden="1" customHeight="1" x14ac:dyDescent="0.2">
      <c r="B49" s="19"/>
      <c r="L49" s="19"/>
    </row>
    <row r="50" spans="2:12" s="1" customFormat="1" ht="14.5" hidden="1" customHeight="1" x14ac:dyDescent="0.2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5" hidden="1" x14ac:dyDescent="0.2">
      <c r="B61" s="31"/>
      <c r="D61" s="45" t="s">
        <v>51</v>
      </c>
      <c r="E61" s="33"/>
      <c r="F61" s="109" t="s">
        <v>52</v>
      </c>
      <c r="G61" s="45" t="s">
        <v>51</v>
      </c>
      <c r="H61" s="33"/>
      <c r="I61" s="33"/>
      <c r="J61" s="110" t="s">
        <v>52</v>
      </c>
      <c r="K61" s="33"/>
      <c r="L61" s="31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3" hidden="1" x14ac:dyDescent="0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5" hidden="1" x14ac:dyDescent="0.2">
      <c r="B76" s="31"/>
      <c r="D76" s="45" t="s">
        <v>51</v>
      </c>
      <c r="E76" s="33"/>
      <c r="F76" s="109" t="s">
        <v>52</v>
      </c>
      <c r="G76" s="45" t="s">
        <v>51</v>
      </c>
      <c r="H76" s="33"/>
      <c r="I76" s="33"/>
      <c r="J76" s="110" t="s">
        <v>52</v>
      </c>
      <c r="K76" s="33"/>
      <c r="L76" s="31"/>
    </row>
    <row r="77" spans="2:12" s="1" customFormat="1" ht="14.5" hidden="1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78" spans="2:12" hidden="1" x14ac:dyDescent="0.2"/>
    <row r="79" spans="2:12" hidden="1" x14ac:dyDescent="0.2"/>
    <row r="80" spans="2:12" hidden="1" x14ac:dyDescent="0.2"/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123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59" t="str">
        <f>E7</f>
        <v>SO 03.01 Rekonštrukcia fontány</v>
      </c>
      <c r="F85" s="260"/>
      <c r="G85" s="260"/>
      <c r="H85" s="260"/>
      <c r="L85" s="31"/>
    </row>
    <row r="86" spans="2:12" ht="12" customHeight="1" x14ac:dyDescent="0.2">
      <c r="B86" s="19"/>
      <c r="C86" s="26" t="s">
        <v>119</v>
      </c>
      <c r="L86" s="19"/>
    </row>
    <row r="87" spans="2:12" s="1" customFormat="1" ht="16.5" customHeight="1" x14ac:dyDescent="0.2">
      <c r="B87" s="31"/>
      <c r="E87" s="259" t="s">
        <v>1289</v>
      </c>
      <c r="F87" s="258"/>
      <c r="G87" s="258"/>
      <c r="H87" s="258"/>
      <c r="L87" s="31"/>
    </row>
    <row r="88" spans="2:12" s="1" customFormat="1" ht="12" customHeight="1" x14ac:dyDescent="0.2">
      <c r="B88" s="31"/>
      <c r="C88" s="26" t="s">
        <v>121</v>
      </c>
      <c r="L88" s="31"/>
    </row>
    <row r="89" spans="2:12" s="1" customFormat="1" ht="16.5" customHeight="1" x14ac:dyDescent="0.2">
      <c r="B89" s="31"/>
      <c r="E89" s="237" t="str">
        <f>E11</f>
        <v>TF - Technológia fontány</v>
      </c>
      <c r="F89" s="258"/>
      <c r="G89" s="258"/>
      <c r="H89" s="258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 xml:space="preserve"> </v>
      </c>
      <c r="I91" s="26" t="s">
        <v>21</v>
      </c>
      <c r="J91" s="54" t="str">
        <f>IF(J14="","",J14)</f>
        <v>6. 3. 2023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25" customHeight="1" x14ac:dyDescent="0.2">
      <c r="B93" s="31"/>
      <c r="C93" s="26" t="s">
        <v>23</v>
      </c>
      <c r="F93" s="24" t="str">
        <f>E17</f>
        <v xml:space="preserve"> </v>
      </c>
      <c r="I93" s="26" t="s">
        <v>29</v>
      </c>
      <c r="J93" s="29" t="str">
        <f>E23</f>
        <v>CUBEDESIGN s.r.o.</v>
      </c>
      <c r="L93" s="31"/>
    </row>
    <row r="94" spans="2:12" s="1" customFormat="1" ht="15.2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Ing. Peter Mateáš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1" t="s">
        <v>124</v>
      </c>
      <c r="D96" s="103"/>
      <c r="E96" s="103"/>
      <c r="F96" s="103"/>
      <c r="G96" s="103"/>
      <c r="H96" s="103"/>
      <c r="I96" s="103"/>
      <c r="J96" s="112" t="s">
        <v>125</v>
      </c>
      <c r="K96" s="103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3" t="s">
        <v>126</v>
      </c>
      <c r="J98" s="68">
        <f>J122</f>
        <v>0</v>
      </c>
      <c r="L98" s="31"/>
      <c r="AU98" s="16" t="s">
        <v>127</v>
      </c>
    </row>
    <row r="99" spans="2:47" s="8" customFormat="1" ht="25" customHeight="1" x14ac:dyDescent="0.2">
      <c r="B99" s="114"/>
      <c r="D99" s="115" t="s">
        <v>1413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8" customFormat="1" ht="21.75" customHeight="1" x14ac:dyDescent="0.35">
      <c r="B100" s="114"/>
      <c r="D100" s="122" t="s">
        <v>144</v>
      </c>
      <c r="J100" s="123">
        <f>J148</f>
        <v>0</v>
      </c>
      <c r="L100" s="114"/>
    </row>
    <row r="101" spans="2:47" s="1" customFormat="1" ht="21.75" customHeight="1" x14ac:dyDescent="0.2">
      <c r="B101" s="31"/>
      <c r="L101" s="31"/>
    </row>
    <row r="102" spans="2:47" s="1" customFormat="1" ht="7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47" s="1" customFormat="1" ht="7" customHeight="1" x14ac:dyDescent="0.2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47" s="1" customFormat="1" ht="25" customHeight="1" x14ac:dyDescent="0.2">
      <c r="B107" s="31"/>
      <c r="C107" s="20" t="s">
        <v>145</v>
      </c>
      <c r="L107" s="31"/>
    </row>
    <row r="108" spans="2:47" s="1" customFormat="1" ht="7" customHeight="1" x14ac:dyDescent="0.2">
      <c r="B108" s="31"/>
      <c r="L108" s="31"/>
    </row>
    <row r="109" spans="2:47" s="1" customFormat="1" ht="12" customHeight="1" x14ac:dyDescent="0.2">
      <c r="B109" s="31"/>
      <c r="C109" s="26" t="s">
        <v>15</v>
      </c>
      <c r="L109" s="31"/>
    </row>
    <row r="110" spans="2:47" s="1" customFormat="1" ht="16.5" customHeight="1" x14ac:dyDescent="0.2">
      <c r="B110" s="31"/>
      <c r="E110" s="259" t="str">
        <f>E7</f>
        <v>SO 03.01 Rekonštrukcia fontány</v>
      </c>
      <c r="F110" s="260"/>
      <c r="G110" s="260"/>
      <c r="H110" s="260"/>
      <c r="L110" s="31"/>
    </row>
    <row r="111" spans="2:47" ht="12" customHeight="1" x14ac:dyDescent="0.2">
      <c r="B111" s="19"/>
      <c r="C111" s="26" t="s">
        <v>119</v>
      </c>
      <c r="L111" s="19"/>
    </row>
    <row r="112" spans="2:47" s="1" customFormat="1" ht="16.5" customHeight="1" x14ac:dyDescent="0.2">
      <c r="B112" s="31"/>
      <c r="E112" s="259" t="s">
        <v>1289</v>
      </c>
      <c r="F112" s="258"/>
      <c r="G112" s="258"/>
      <c r="H112" s="258"/>
      <c r="L112" s="31"/>
    </row>
    <row r="113" spans="2:65" s="1" customFormat="1" ht="12" customHeight="1" x14ac:dyDescent="0.2">
      <c r="B113" s="31"/>
      <c r="C113" s="26" t="s">
        <v>121</v>
      </c>
      <c r="L113" s="31"/>
    </row>
    <row r="114" spans="2:65" s="1" customFormat="1" ht="16.5" customHeight="1" x14ac:dyDescent="0.2">
      <c r="B114" s="31"/>
      <c r="E114" s="237" t="str">
        <f>E11</f>
        <v>TF - Technológia fontány</v>
      </c>
      <c r="F114" s="258"/>
      <c r="G114" s="258"/>
      <c r="H114" s="258"/>
      <c r="L114" s="31"/>
    </row>
    <row r="115" spans="2:65" s="1" customFormat="1" ht="7" customHeight="1" x14ac:dyDescent="0.2">
      <c r="B115" s="31"/>
      <c r="L115" s="31"/>
    </row>
    <row r="116" spans="2:65" s="1" customFormat="1" ht="12" customHeight="1" x14ac:dyDescent="0.2">
      <c r="B116" s="31"/>
      <c r="C116" s="26" t="s">
        <v>19</v>
      </c>
      <c r="F116" s="24" t="str">
        <f>F14</f>
        <v xml:space="preserve"> </v>
      </c>
      <c r="I116" s="26" t="s">
        <v>21</v>
      </c>
      <c r="J116" s="54" t="str">
        <f>IF(J14="","",J14)</f>
        <v>6. 3. 2023</v>
      </c>
      <c r="L116" s="31"/>
    </row>
    <row r="117" spans="2:65" s="1" customFormat="1" ht="7" customHeight="1" x14ac:dyDescent="0.2">
      <c r="B117" s="31"/>
      <c r="L117" s="31"/>
    </row>
    <row r="118" spans="2:65" s="1" customFormat="1" ht="15.25" customHeight="1" x14ac:dyDescent="0.2">
      <c r="B118" s="31"/>
      <c r="C118" s="26" t="s">
        <v>23</v>
      </c>
      <c r="F118" s="24" t="str">
        <f>E17</f>
        <v xml:space="preserve"> </v>
      </c>
      <c r="I118" s="26" t="s">
        <v>29</v>
      </c>
      <c r="J118" s="29" t="str">
        <f>E23</f>
        <v>CUBEDESIGN s.r.o.</v>
      </c>
      <c r="L118" s="31"/>
    </row>
    <row r="119" spans="2:65" s="1" customFormat="1" ht="15.25" customHeight="1" x14ac:dyDescent="0.2">
      <c r="B119" s="31"/>
      <c r="C119" s="26" t="s">
        <v>27</v>
      </c>
      <c r="F119" s="24" t="str">
        <f>IF(E20="","",E20)</f>
        <v>Vyplň údaj</v>
      </c>
      <c r="I119" s="26" t="s">
        <v>32</v>
      </c>
      <c r="J119" s="29" t="str">
        <f>E26</f>
        <v>Ing. Peter Mateáš</v>
      </c>
      <c r="L119" s="31"/>
    </row>
    <row r="120" spans="2:65" s="1" customFormat="1" ht="10.25" customHeight="1" x14ac:dyDescent="0.2">
      <c r="B120" s="31"/>
      <c r="L120" s="31"/>
    </row>
    <row r="121" spans="2:65" s="10" customFormat="1" ht="29.25" customHeight="1" x14ac:dyDescent="0.2">
      <c r="B121" s="124"/>
      <c r="C121" s="125" t="s">
        <v>146</v>
      </c>
      <c r="D121" s="126" t="s">
        <v>61</v>
      </c>
      <c r="E121" s="126" t="s">
        <v>57</v>
      </c>
      <c r="F121" s="126" t="s">
        <v>58</v>
      </c>
      <c r="G121" s="126" t="s">
        <v>147</v>
      </c>
      <c r="H121" s="126" t="s">
        <v>148</v>
      </c>
      <c r="I121" s="126" t="s">
        <v>149</v>
      </c>
      <c r="J121" s="127" t="s">
        <v>125</v>
      </c>
      <c r="K121" s="128" t="s">
        <v>150</v>
      </c>
      <c r="L121" s="124"/>
      <c r="M121" s="61" t="s">
        <v>1</v>
      </c>
      <c r="N121" s="62" t="s">
        <v>40</v>
      </c>
      <c r="O121" s="62" t="s">
        <v>151</v>
      </c>
      <c r="P121" s="62" t="s">
        <v>152</v>
      </c>
      <c r="Q121" s="62" t="s">
        <v>153</v>
      </c>
      <c r="R121" s="62" t="s">
        <v>154</v>
      </c>
      <c r="S121" s="62" t="s">
        <v>155</v>
      </c>
      <c r="T121" s="63" t="s">
        <v>156</v>
      </c>
    </row>
    <row r="122" spans="2:65" s="1" customFormat="1" ht="22.75" customHeight="1" x14ac:dyDescent="0.35">
      <c r="B122" s="31"/>
      <c r="C122" s="66" t="s">
        <v>126</v>
      </c>
      <c r="J122" s="129">
        <f>BK122</f>
        <v>0</v>
      </c>
      <c r="L122" s="31"/>
      <c r="M122" s="64"/>
      <c r="N122" s="55"/>
      <c r="O122" s="55"/>
      <c r="P122" s="130">
        <f>P123+P148</f>
        <v>0</v>
      </c>
      <c r="Q122" s="55"/>
      <c r="R122" s="130">
        <f>R123+R148</f>
        <v>0</v>
      </c>
      <c r="S122" s="55"/>
      <c r="T122" s="131">
        <f>T123+T148</f>
        <v>0</v>
      </c>
      <c r="AT122" s="16" t="s">
        <v>75</v>
      </c>
      <c r="AU122" s="16" t="s">
        <v>127</v>
      </c>
      <c r="BK122" s="132">
        <f>BK123+BK148</f>
        <v>0</v>
      </c>
    </row>
    <row r="123" spans="2:65" s="11" customFormat="1" ht="26" customHeight="1" x14ac:dyDescent="0.35">
      <c r="B123" s="133"/>
      <c r="D123" s="134" t="s">
        <v>75</v>
      </c>
      <c r="E123" s="135" t="s">
        <v>743</v>
      </c>
      <c r="F123" s="135" t="s">
        <v>1414</v>
      </c>
      <c r="I123" s="136"/>
      <c r="J123" s="123">
        <f>BK123</f>
        <v>0</v>
      </c>
      <c r="L123" s="133"/>
      <c r="M123" s="137"/>
      <c r="P123" s="138">
        <f>SUM(P124:P147)</f>
        <v>0</v>
      </c>
      <c r="R123" s="138">
        <f>SUM(R124:R147)</f>
        <v>0</v>
      </c>
      <c r="T123" s="139">
        <f>SUM(T124:T147)</f>
        <v>0</v>
      </c>
      <c r="AR123" s="134" t="s">
        <v>165</v>
      </c>
      <c r="AT123" s="140" t="s">
        <v>75</v>
      </c>
      <c r="AU123" s="140" t="s">
        <v>76</v>
      </c>
      <c r="AY123" s="134" t="s">
        <v>159</v>
      </c>
      <c r="BK123" s="141">
        <f>SUM(BK124:BK147)</f>
        <v>0</v>
      </c>
    </row>
    <row r="124" spans="2:65" s="1" customFormat="1" ht="37.75" customHeight="1" x14ac:dyDescent="0.2">
      <c r="B124" s="144"/>
      <c r="C124" s="145" t="s">
        <v>83</v>
      </c>
      <c r="D124" s="145" t="s">
        <v>161</v>
      </c>
      <c r="E124" s="146" t="s">
        <v>1415</v>
      </c>
      <c r="F124" s="147" t="s">
        <v>1416</v>
      </c>
      <c r="G124" s="148" t="s">
        <v>368</v>
      </c>
      <c r="H124" s="149">
        <v>1</v>
      </c>
      <c r="I124" s="150"/>
      <c r="J124" s="151">
        <f t="shared" ref="J124:J147" si="0">ROUND(I124*H124,2)</f>
        <v>0</v>
      </c>
      <c r="K124" s="152"/>
      <c r="L124" s="31"/>
      <c r="M124" s="153" t="s">
        <v>1</v>
      </c>
      <c r="N124" s="154" t="s">
        <v>42</v>
      </c>
      <c r="P124" s="155">
        <f t="shared" ref="P124:P147" si="1">O124*H124</f>
        <v>0</v>
      </c>
      <c r="Q124" s="155">
        <v>0</v>
      </c>
      <c r="R124" s="155">
        <f t="shared" ref="R124:R147" si="2">Q124*H124</f>
        <v>0</v>
      </c>
      <c r="S124" s="155">
        <v>0</v>
      </c>
      <c r="T124" s="156">
        <f t="shared" ref="T124:T147" si="3">S124*H124</f>
        <v>0</v>
      </c>
      <c r="AR124" s="157" t="s">
        <v>165</v>
      </c>
      <c r="AT124" s="157" t="s">
        <v>161</v>
      </c>
      <c r="AU124" s="157" t="s">
        <v>83</v>
      </c>
      <c r="AY124" s="16" t="s">
        <v>159</v>
      </c>
      <c r="BE124" s="158">
        <f t="shared" ref="BE124:BE147" si="4">IF(N124="základná",J124,0)</f>
        <v>0</v>
      </c>
      <c r="BF124" s="158">
        <f t="shared" ref="BF124:BF147" si="5">IF(N124="znížená",J124,0)</f>
        <v>0</v>
      </c>
      <c r="BG124" s="158">
        <f t="shared" ref="BG124:BG147" si="6">IF(N124="zákl. prenesená",J124,0)</f>
        <v>0</v>
      </c>
      <c r="BH124" s="158">
        <f t="shared" ref="BH124:BH147" si="7">IF(N124="zníž. prenesená",J124,0)</f>
        <v>0</v>
      </c>
      <c r="BI124" s="158">
        <f t="shared" ref="BI124:BI147" si="8">IF(N124="nulová",J124,0)</f>
        <v>0</v>
      </c>
      <c r="BJ124" s="16" t="s">
        <v>89</v>
      </c>
      <c r="BK124" s="158">
        <f t="shared" ref="BK124:BK147" si="9">ROUND(I124*H124,2)</f>
        <v>0</v>
      </c>
      <c r="BL124" s="16" t="s">
        <v>165</v>
      </c>
      <c r="BM124" s="157" t="s">
        <v>89</v>
      </c>
    </row>
    <row r="125" spans="2:65" s="1" customFormat="1" ht="37.75" customHeight="1" x14ac:dyDescent="0.2">
      <c r="B125" s="144"/>
      <c r="C125" s="145" t="s">
        <v>89</v>
      </c>
      <c r="D125" s="145" t="s">
        <v>161</v>
      </c>
      <c r="E125" s="146" t="s">
        <v>1417</v>
      </c>
      <c r="F125" s="147" t="s">
        <v>1418</v>
      </c>
      <c r="G125" s="148" t="s">
        <v>368</v>
      </c>
      <c r="H125" s="149">
        <v>1</v>
      </c>
      <c r="I125" s="150"/>
      <c r="J125" s="151">
        <f t="shared" si="0"/>
        <v>0</v>
      </c>
      <c r="K125" s="152"/>
      <c r="L125" s="31"/>
      <c r="M125" s="153" t="s">
        <v>1</v>
      </c>
      <c r="N125" s="154" t="s">
        <v>42</v>
      </c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165</v>
      </c>
      <c r="AT125" s="157" t="s">
        <v>161</v>
      </c>
      <c r="AU125" s="157" t="s">
        <v>83</v>
      </c>
      <c r="AY125" s="16" t="s">
        <v>159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6" t="s">
        <v>89</v>
      </c>
      <c r="BK125" s="158">
        <f t="shared" si="9"/>
        <v>0</v>
      </c>
      <c r="BL125" s="16" t="s">
        <v>165</v>
      </c>
      <c r="BM125" s="157" t="s">
        <v>165</v>
      </c>
    </row>
    <row r="126" spans="2:65" s="1" customFormat="1" ht="24.25" customHeight="1" x14ac:dyDescent="0.2">
      <c r="B126" s="144"/>
      <c r="C126" s="145" t="s">
        <v>173</v>
      </c>
      <c r="D126" s="145" t="s">
        <v>161</v>
      </c>
      <c r="E126" s="146" t="s">
        <v>1419</v>
      </c>
      <c r="F126" s="147" t="s">
        <v>1420</v>
      </c>
      <c r="G126" s="148" t="s">
        <v>368</v>
      </c>
      <c r="H126" s="149">
        <v>1</v>
      </c>
      <c r="I126" s="150"/>
      <c r="J126" s="151">
        <f t="shared" si="0"/>
        <v>0</v>
      </c>
      <c r="K126" s="152"/>
      <c r="L126" s="31"/>
      <c r="M126" s="153" t="s">
        <v>1</v>
      </c>
      <c r="N126" s="154" t="s">
        <v>42</v>
      </c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165</v>
      </c>
      <c r="AT126" s="157" t="s">
        <v>161</v>
      </c>
      <c r="AU126" s="157" t="s">
        <v>83</v>
      </c>
      <c r="AY126" s="16" t="s">
        <v>159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6" t="s">
        <v>89</v>
      </c>
      <c r="BK126" s="158">
        <f t="shared" si="9"/>
        <v>0</v>
      </c>
      <c r="BL126" s="16" t="s">
        <v>165</v>
      </c>
      <c r="BM126" s="157" t="s">
        <v>197</v>
      </c>
    </row>
    <row r="127" spans="2:65" s="1" customFormat="1" ht="16.5" customHeight="1" x14ac:dyDescent="0.2">
      <c r="B127" s="144"/>
      <c r="C127" s="145" t="s">
        <v>165</v>
      </c>
      <c r="D127" s="145" t="s">
        <v>161</v>
      </c>
      <c r="E127" s="146" t="s">
        <v>1421</v>
      </c>
      <c r="F127" s="147" t="s">
        <v>1422</v>
      </c>
      <c r="G127" s="148" t="s">
        <v>368</v>
      </c>
      <c r="H127" s="149">
        <v>1</v>
      </c>
      <c r="I127" s="150"/>
      <c r="J127" s="151">
        <f t="shared" si="0"/>
        <v>0</v>
      </c>
      <c r="K127" s="152"/>
      <c r="L127" s="31"/>
      <c r="M127" s="153" t="s">
        <v>1</v>
      </c>
      <c r="N127" s="154" t="s">
        <v>42</v>
      </c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165</v>
      </c>
      <c r="AT127" s="157" t="s">
        <v>161</v>
      </c>
      <c r="AU127" s="157" t="s">
        <v>83</v>
      </c>
      <c r="AY127" s="16" t="s">
        <v>159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6" t="s">
        <v>89</v>
      </c>
      <c r="BK127" s="158">
        <f t="shared" si="9"/>
        <v>0</v>
      </c>
      <c r="BL127" s="16" t="s">
        <v>165</v>
      </c>
      <c r="BM127" s="157" t="s">
        <v>207</v>
      </c>
    </row>
    <row r="128" spans="2:65" s="1" customFormat="1" ht="16.5" customHeight="1" x14ac:dyDescent="0.2">
      <c r="B128" s="144"/>
      <c r="C128" s="145" t="s">
        <v>191</v>
      </c>
      <c r="D128" s="145" t="s">
        <v>161</v>
      </c>
      <c r="E128" s="146" t="s">
        <v>1423</v>
      </c>
      <c r="F128" s="147" t="s">
        <v>1424</v>
      </c>
      <c r="G128" s="148" t="s">
        <v>368</v>
      </c>
      <c r="H128" s="149">
        <v>6</v>
      </c>
      <c r="I128" s="150"/>
      <c r="J128" s="151">
        <f t="shared" si="0"/>
        <v>0</v>
      </c>
      <c r="K128" s="152"/>
      <c r="L128" s="31"/>
      <c r="M128" s="153" t="s">
        <v>1</v>
      </c>
      <c r="N128" s="154" t="s">
        <v>42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165</v>
      </c>
      <c r="AT128" s="157" t="s">
        <v>161</v>
      </c>
      <c r="AU128" s="157" t="s">
        <v>83</v>
      </c>
      <c r="AY128" s="16" t="s">
        <v>159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6" t="s">
        <v>89</v>
      </c>
      <c r="BK128" s="158">
        <f t="shared" si="9"/>
        <v>0</v>
      </c>
      <c r="BL128" s="16" t="s">
        <v>165</v>
      </c>
      <c r="BM128" s="157" t="s">
        <v>219</v>
      </c>
    </row>
    <row r="129" spans="2:65" s="1" customFormat="1" ht="16.5" customHeight="1" x14ac:dyDescent="0.2">
      <c r="B129" s="144"/>
      <c r="C129" s="145" t="s">
        <v>197</v>
      </c>
      <c r="D129" s="145" t="s">
        <v>161</v>
      </c>
      <c r="E129" s="146" t="s">
        <v>1425</v>
      </c>
      <c r="F129" s="147" t="s">
        <v>1426</v>
      </c>
      <c r="G129" s="148" t="s">
        <v>368</v>
      </c>
      <c r="H129" s="149">
        <v>1</v>
      </c>
      <c r="I129" s="150"/>
      <c r="J129" s="151">
        <f t="shared" si="0"/>
        <v>0</v>
      </c>
      <c r="K129" s="152"/>
      <c r="L129" s="31"/>
      <c r="M129" s="153" t="s">
        <v>1</v>
      </c>
      <c r="N129" s="154" t="s">
        <v>42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165</v>
      </c>
      <c r="AT129" s="157" t="s">
        <v>161</v>
      </c>
      <c r="AU129" s="157" t="s">
        <v>83</v>
      </c>
      <c r="AY129" s="16" t="s">
        <v>159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6" t="s">
        <v>89</v>
      </c>
      <c r="BK129" s="158">
        <f t="shared" si="9"/>
        <v>0</v>
      </c>
      <c r="BL129" s="16" t="s">
        <v>165</v>
      </c>
      <c r="BM129" s="157" t="s">
        <v>234</v>
      </c>
    </row>
    <row r="130" spans="2:65" s="1" customFormat="1" ht="24.25" customHeight="1" x14ac:dyDescent="0.2">
      <c r="B130" s="144"/>
      <c r="C130" s="145" t="s">
        <v>202</v>
      </c>
      <c r="D130" s="145" t="s">
        <v>161</v>
      </c>
      <c r="E130" s="146" t="s">
        <v>1427</v>
      </c>
      <c r="F130" s="147" t="s">
        <v>1428</v>
      </c>
      <c r="G130" s="148" t="s">
        <v>368</v>
      </c>
      <c r="H130" s="149">
        <v>1</v>
      </c>
      <c r="I130" s="150"/>
      <c r="J130" s="151">
        <f t="shared" si="0"/>
        <v>0</v>
      </c>
      <c r="K130" s="152"/>
      <c r="L130" s="31"/>
      <c r="M130" s="153" t="s">
        <v>1</v>
      </c>
      <c r="N130" s="154" t="s">
        <v>42</v>
      </c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165</v>
      </c>
      <c r="AT130" s="157" t="s">
        <v>161</v>
      </c>
      <c r="AU130" s="157" t="s">
        <v>83</v>
      </c>
      <c r="AY130" s="16" t="s">
        <v>159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6" t="s">
        <v>89</v>
      </c>
      <c r="BK130" s="158">
        <f t="shared" si="9"/>
        <v>0</v>
      </c>
      <c r="BL130" s="16" t="s">
        <v>165</v>
      </c>
      <c r="BM130" s="157" t="s">
        <v>250</v>
      </c>
    </row>
    <row r="131" spans="2:65" s="1" customFormat="1" ht="16.5" customHeight="1" x14ac:dyDescent="0.2">
      <c r="B131" s="144"/>
      <c r="C131" s="145" t="s">
        <v>207</v>
      </c>
      <c r="D131" s="145" t="s">
        <v>161</v>
      </c>
      <c r="E131" s="146" t="s">
        <v>1429</v>
      </c>
      <c r="F131" s="147" t="s">
        <v>1430</v>
      </c>
      <c r="G131" s="148" t="s">
        <v>368</v>
      </c>
      <c r="H131" s="149">
        <v>1</v>
      </c>
      <c r="I131" s="150"/>
      <c r="J131" s="151">
        <f t="shared" si="0"/>
        <v>0</v>
      </c>
      <c r="K131" s="152"/>
      <c r="L131" s="31"/>
      <c r="M131" s="153" t="s">
        <v>1</v>
      </c>
      <c r="N131" s="154" t="s">
        <v>42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165</v>
      </c>
      <c r="AT131" s="157" t="s">
        <v>161</v>
      </c>
      <c r="AU131" s="157" t="s">
        <v>83</v>
      </c>
      <c r="AY131" s="16" t="s">
        <v>159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6" t="s">
        <v>89</v>
      </c>
      <c r="BK131" s="158">
        <f t="shared" si="9"/>
        <v>0</v>
      </c>
      <c r="BL131" s="16" t="s">
        <v>165</v>
      </c>
      <c r="BM131" s="157" t="s">
        <v>260</v>
      </c>
    </row>
    <row r="132" spans="2:65" s="1" customFormat="1" ht="16.5" customHeight="1" x14ac:dyDescent="0.2">
      <c r="B132" s="144"/>
      <c r="C132" s="145" t="s">
        <v>212</v>
      </c>
      <c r="D132" s="145" t="s">
        <v>161</v>
      </c>
      <c r="E132" s="146" t="s">
        <v>1431</v>
      </c>
      <c r="F132" s="147" t="s">
        <v>1432</v>
      </c>
      <c r="G132" s="148" t="s">
        <v>368</v>
      </c>
      <c r="H132" s="149">
        <v>1</v>
      </c>
      <c r="I132" s="150"/>
      <c r="J132" s="151">
        <f t="shared" si="0"/>
        <v>0</v>
      </c>
      <c r="K132" s="152"/>
      <c r="L132" s="31"/>
      <c r="M132" s="153" t="s">
        <v>1</v>
      </c>
      <c r="N132" s="154" t="s">
        <v>42</v>
      </c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165</v>
      </c>
      <c r="AT132" s="157" t="s">
        <v>161</v>
      </c>
      <c r="AU132" s="157" t="s">
        <v>83</v>
      </c>
      <c r="AY132" s="16" t="s">
        <v>159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6" t="s">
        <v>89</v>
      </c>
      <c r="BK132" s="158">
        <f t="shared" si="9"/>
        <v>0</v>
      </c>
      <c r="BL132" s="16" t="s">
        <v>165</v>
      </c>
      <c r="BM132" s="157" t="s">
        <v>270</v>
      </c>
    </row>
    <row r="133" spans="2:65" s="1" customFormat="1" ht="16.5" customHeight="1" x14ac:dyDescent="0.2">
      <c r="B133" s="144"/>
      <c r="C133" s="145" t="s">
        <v>219</v>
      </c>
      <c r="D133" s="145" t="s">
        <v>161</v>
      </c>
      <c r="E133" s="146" t="s">
        <v>1433</v>
      </c>
      <c r="F133" s="147" t="s">
        <v>1434</v>
      </c>
      <c r="G133" s="148" t="s">
        <v>368</v>
      </c>
      <c r="H133" s="149">
        <v>1</v>
      </c>
      <c r="I133" s="150"/>
      <c r="J133" s="151">
        <f t="shared" si="0"/>
        <v>0</v>
      </c>
      <c r="K133" s="152"/>
      <c r="L133" s="31"/>
      <c r="M133" s="153" t="s">
        <v>1</v>
      </c>
      <c r="N133" s="154" t="s">
        <v>42</v>
      </c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165</v>
      </c>
      <c r="AT133" s="157" t="s">
        <v>161</v>
      </c>
      <c r="AU133" s="157" t="s">
        <v>83</v>
      </c>
      <c r="AY133" s="16" t="s">
        <v>159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6" t="s">
        <v>89</v>
      </c>
      <c r="BK133" s="158">
        <f t="shared" si="9"/>
        <v>0</v>
      </c>
      <c r="BL133" s="16" t="s">
        <v>165</v>
      </c>
      <c r="BM133" s="157" t="s">
        <v>7</v>
      </c>
    </row>
    <row r="134" spans="2:65" s="1" customFormat="1" ht="16.5" customHeight="1" x14ac:dyDescent="0.2">
      <c r="B134" s="144"/>
      <c r="C134" s="145" t="s">
        <v>228</v>
      </c>
      <c r="D134" s="145" t="s">
        <v>161</v>
      </c>
      <c r="E134" s="146" t="s">
        <v>1435</v>
      </c>
      <c r="F134" s="147" t="s">
        <v>1436</v>
      </c>
      <c r="G134" s="148" t="s">
        <v>368</v>
      </c>
      <c r="H134" s="149">
        <v>1</v>
      </c>
      <c r="I134" s="150"/>
      <c r="J134" s="151">
        <f t="shared" si="0"/>
        <v>0</v>
      </c>
      <c r="K134" s="152"/>
      <c r="L134" s="31"/>
      <c r="M134" s="153" t="s">
        <v>1</v>
      </c>
      <c r="N134" s="154" t="s">
        <v>42</v>
      </c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165</v>
      </c>
      <c r="AT134" s="157" t="s">
        <v>161</v>
      </c>
      <c r="AU134" s="157" t="s">
        <v>83</v>
      </c>
      <c r="AY134" s="16" t="s">
        <v>159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6" t="s">
        <v>89</v>
      </c>
      <c r="BK134" s="158">
        <f t="shared" si="9"/>
        <v>0</v>
      </c>
      <c r="BL134" s="16" t="s">
        <v>165</v>
      </c>
      <c r="BM134" s="157" t="s">
        <v>292</v>
      </c>
    </row>
    <row r="135" spans="2:65" s="1" customFormat="1" ht="16.5" customHeight="1" x14ac:dyDescent="0.2">
      <c r="B135" s="144"/>
      <c r="C135" s="145" t="s">
        <v>234</v>
      </c>
      <c r="D135" s="145" t="s">
        <v>161</v>
      </c>
      <c r="E135" s="146" t="s">
        <v>1437</v>
      </c>
      <c r="F135" s="147" t="s">
        <v>1438</v>
      </c>
      <c r="G135" s="148" t="s">
        <v>368</v>
      </c>
      <c r="H135" s="149">
        <v>1</v>
      </c>
      <c r="I135" s="150"/>
      <c r="J135" s="151">
        <f t="shared" si="0"/>
        <v>0</v>
      </c>
      <c r="K135" s="152"/>
      <c r="L135" s="31"/>
      <c r="M135" s="153" t="s">
        <v>1</v>
      </c>
      <c r="N135" s="154" t="s">
        <v>42</v>
      </c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165</v>
      </c>
      <c r="AT135" s="157" t="s">
        <v>161</v>
      </c>
      <c r="AU135" s="157" t="s">
        <v>83</v>
      </c>
      <c r="AY135" s="16" t="s">
        <v>159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6" t="s">
        <v>89</v>
      </c>
      <c r="BK135" s="158">
        <f t="shared" si="9"/>
        <v>0</v>
      </c>
      <c r="BL135" s="16" t="s">
        <v>165</v>
      </c>
      <c r="BM135" s="157" t="s">
        <v>305</v>
      </c>
    </row>
    <row r="136" spans="2:65" s="1" customFormat="1" ht="16.5" customHeight="1" x14ac:dyDescent="0.2">
      <c r="B136" s="144"/>
      <c r="C136" s="145" t="s">
        <v>243</v>
      </c>
      <c r="D136" s="145" t="s">
        <v>161</v>
      </c>
      <c r="E136" s="146" t="s">
        <v>1439</v>
      </c>
      <c r="F136" s="147" t="s">
        <v>1440</v>
      </c>
      <c r="G136" s="148" t="s">
        <v>368</v>
      </c>
      <c r="H136" s="149">
        <v>1</v>
      </c>
      <c r="I136" s="150"/>
      <c r="J136" s="151">
        <f t="shared" si="0"/>
        <v>0</v>
      </c>
      <c r="K136" s="152"/>
      <c r="L136" s="31"/>
      <c r="M136" s="153" t="s">
        <v>1</v>
      </c>
      <c r="N136" s="154" t="s">
        <v>42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165</v>
      </c>
      <c r="AT136" s="157" t="s">
        <v>161</v>
      </c>
      <c r="AU136" s="157" t="s">
        <v>83</v>
      </c>
      <c r="AY136" s="16" t="s">
        <v>159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6" t="s">
        <v>89</v>
      </c>
      <c r="BK136" s="158">
        <f t="shared" si="9"/>
        <v>0</v>
      </c>
      <c r="BL136" s="16" t="s">
        <v>165</v>
      </c>
      <c r="BM136" s="157" t="s">
        <v>316</v>
      </c>
    </row>
    <row r="137" spans="2:65" s="1" customFormat="1" ht="16.5" customHeight="1" x14ac:dyDescent="0.2">
      <c r="B137" s="144"/>
      <c r="C137" s="145" t="s">
        <v>250</v>
      </c>
      <c r="D137" s="145" t="s">
        <v>161</v>
      </c>
      <c r="E137" s="146" t="s">
        <v>1441</v>
      </c>
      <c r="F137" s="147" t="s">
        <v>1442</v>
      </c>
      <c r="G137" s="148" t="s">
        <v>368</v>
      </c>
      <c r="H137" s="149">
        <v>1</v>
      </c>
      <c r="I137" s="150"/>
      <c r="J137" s="151">
        <f t="shared" si="0"/>
        <v>0</v>
      </c>
      <c r="K137" s="152"/>
      <c r="L137" s="31"/>
      <c r="M137" s="153" t="s">
        <v>1</v>
      </c>
      <c r="N137" s="154" t="s">
        <v>42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165</v>
      </c>
      <c r="AT137" s="157" t="s">
        <v>161</v>
      </c>
      <c r="AU137" s="157" t="s">
        <v>83</v>
      </c>
      <c r="AY137" s="16" t="s">
        <v>159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6" t="s">
        <v>89</v>
      </c>
      <c r="BK137" s="158">
        <f t="shared" si="9"/>
        <v>0</v>
      </c>
      <c r="BL137" s="16" t="s">
        <v>165</v>
      </c>
      <c r="BM137" s="157" t="s">
        <v>327</v>
      </c>
    </row>
    <row r="138" spans="2:65" s="1" customFormat="1" ht="16.5" customHeight="1" x14ac:dyDescent="0.2">
      <c r="B138" s="144"/>
      <c r="C138" s="145" t="s">
        <v>255</v>
      </c>
      <c r="D138" s="145" t="s">
        <v>161</v>
      </c>
      <c r="E138" s="146" t="s">
        <v>1443</v>
      </c>
      <c r="F138" s="147" t="s">
        <v>1444</v>
      </c>
      <c r="G138" s="148" t="s">
        <v>368</v>
      </c>
      <c r="H138" s="149">
        <v>1</v>
      </c>
      <c r="I138" s="150"/>
      <c r="J138" s="151">
        <f t="shared" si="0"/>
        <v>0</v>
      </c>
      <c r="K138" s="152"/>
      <c r="L138" s="31"/>
      <c r="M138" s="153" t="s">
        <v>1</v>
      </c>
      <c r="N138" s="154" t="s">
        <v>42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165</v>
      </c>
      <c r="AT138" s="157" t="s">
        <v>161</v>
      </c>
      <c r="AU138" s="157" t="s">
        <v>83</v>
      </c>
      <c r="AY138" s="16" t="s">
        <v>159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6" t="s">
        <v>89</v>
      </c>
      <c r="BK138" s="158">
        <f t="shared" si="9"/>
        <v>0</v>
      </c>
      <c r="BL138" s="16" t="s">
        <v>165</v>
      </c>
      <c r="BM138" s="157" t="s">
        <v>341</v>
      </c>
    </row>
    <row r="139" spans="2:65" s="1" customFormat="1" ht="16.5" customHeight="1" x14ac:dyDescent="0.2">
      <c r="B139" s="144"/>
      <c r="C139" s="145" t="s">
        <v>260</v>
      </c>
      <c r="D139" s="145" t="s">
        <v>161</v>
      </c>
      <c r="E139" s="146" t="s">
        <v>1445</v>
      </c>
      <c r="F139" s="147" t="s">
        <v>1446</v>
      </c>
      <c r="G139" s="148" t="s">
        <v>368</v>
      </c>
      <c r="H139" s="149">
        <v>1</v>
      </c>
      <c r="I139" s="150"/>
      <c r="J139" s="151">
        <f t="shared" si="0"/>
        <v>0</v>
      </c>
      <c r="K139" s="152"/>
      <c r="L139" s="31"/>
      <c r="M139" s="153" t="s">
        <v>1</v>
      </c>
      <c r="N139" s="154" t="s">
        <v>42</v>
      </c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165</v>
      </c>
      <c r="AT139" s="157" t="s">
        <v>161</v>
      </c>
      <c r="AU139" s="157" t="s">
        <v>83</v>
      </c>
      <c r="AY139" s="16" t="s">
        <v>159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6" t="s">
        <v>89</v>
      </c>
      <c r="BK139" s="158">
        <f t="shared" si="9"/>
        <v>0</v>
      </c>
      <c r="BL139" s="16" t="s">
        <v>165</v>
      </c>
      <c r="BM139" s="157" t="s">
        <v>350</v>
      </c>
    </row>
    <row r="140" spans="2:65" s="1" customFormat="1" ht="24.25" customHeight="1" x14ac:dyDescent="0.2">
      <c r="B140" s="144"/>
      <c r="C140" s="145" t="s">
        <v>264</v>
      </c>
      <c r="D140" s="145" t="s">
        <v>161</v>
      </c>
      <c r="E140" s="146" t="s">
        <v>1447</v>
      </c>
      <c r="F140" s="147" t="s">
        <v>1448</v>
      </c>
      <c r="G140" s="148" t="s">
        <v>368</v>
      </c>
      <c r="H140" s="149">
        <v>1</v>
      </c>
      <c r="I140" s="150"/>
      <c r="J140" s="151">
        <f t="shared" si="0"/>
        <v>0</v>
      </c>
      <c r="K140" s="152"/>
      <c r="L140" s="31"/>
      <c r="M140" s="153" t="s">
        <v>1</v>
      </c>
      <c r="N140" s="154" t="s">
        <v>42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165</v>
      </c>
      <c r="AT140" s="157" t="s">
        <v>161</v>
      </c>
      <c r="AU140" s="157" t="s">
        <v>83</v>
      </c>
      <c r="AY140" s="16" t="s">
        <v>159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6" t="s">
        <v>89</v>
      </c>
      <c r="BK140" s="158">
        <f t="shared" si="9"/>
        <v>0</v>
      </c>
      <c r="BL140" s="16" t="s">
        <v>165</v>
      </c>
      <c r="BM140" s="157" t="s">
        <v>358</v>
      </c>
    </row>
    <row r="141" spans="2:65" s="1" customFormat="1" ht="16.5" customHeight="1" x14ac:dyDescent="0.2">
      <c r="B141" s="144"/>
      <c r="C141" s="145" t="s">
        <v>270</v>
      </c>
      <c r="D141" s="145" t="s">
        <v>161</v>
      </c>
      <c r="E141" s="146" t="s">
        <v>1449</v>
      </c>
      <c r="F141" s="147" t="s">
        <v>1450</v>
      </c>
      <c r="G141" s="148" t="s">
        <v>368</v>
      </c>
      <c r="H141" s="149">
        <v>1</v>
      </c>
      <c r="I141" s="150"/>
      <c r="J141" s="151">
        <f t="shared" si="0"/>
        <v>0</v>
      </c>
      <c r="K141" s="152"/>
      <c r="L141" s="31"/>
      <c r="M141" s="153" t="s">
        <v>1</v>
      </c>
      <c r="N141" s="154" t="s">
        <v>42</v>
      </c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165</v>
      </c>
      <c r="AT141" s="157" t="s">
        <v>161</v>
      </c>
      <c r="AU141" s="157" t="s">
        <v>83</v>
      </c>
      <c r="AY141" s="16" t="s">
        <v>159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6" t="s">
        <v>89</v>
      </c>
      <c r="BK141" s="158">
        <f t="shared" si="9"/>
        <v>0</v>
      </c>
      <c r="BL141" s="16" t="s">
        <v>165</v>
      </c>
      <c r="BM141" s="157" t="s">
        <v>1451</v>
      </c>
    </row>
    <row r="142" spans="2:65" s="1" customFormat="1" ht="16.5" customHeight="1" x14ac:dyDescent="0.2">
      <c r="B142" s="144"/>
      <c r="C142" s="145" t="s">
        <v>274</v>
      </c>
      <c r="D142" s="145" t="s">
        <v>161</v>
      </c>
      <c r="E142" s="146" t="s">
        <v>1452</v>
      </c>
      <c r="F142" s="147" t="s">
        <v>1453</v>
      </c>
      <c r="G142" s="148" t="s">
        <v>368</v>
      </c>
      <c r="H142" s="149">
        <v>3</v>
      </c>
      <c r="I142" s="150"/>
      <c r="J142" s="151">
        <f t="shared" si="0"/>
        <v>0</v>
      </c>
      <c r="K142" s="152"/>
      <c r="L142" s="31"/>
      <c r="M142" s="153" t="s">
        <v>1</v>
      </c>
      <c r="N142" s="154" t="s">
        <v>42</v>
      </c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165</v>
      </c>
      <c r="AT142" s="157" t="s">
        <v>161</v>
      </c>
      <c r="AU142" s="157" t="s">
        <v>83</v>
      </c>
      <c r="AY142" s="16" t="s">
        <v>159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6" t="s">
        <v>89</v>
      </c>
      <c r="BK142" s="158">
        <f t="shared" si="9"/>
        <v>0</v>
      </c>
      <c r="BL142" s="16" t="s">
        <v>165</v>
      </c>
      <c r="BM142" s="157" t="s">
        <v>380</v>
      </c>
    </row>
    <row r="143" spans="2:65" s="1" customFormat="1" ht="16.5" customHeight="1" x14ac:dyDescent="0.2">
      <c r="B143" s="144"/>
      <c r="C143" s="145" t="s">
        <v>7</v>
      </c>
      <c r="D143" s="145" t="s">
        <v>161</v>
      </c>
      <c r="E143" s="146" t="s">
        <v>1454</v>
      </c>
      <c r="F143" s="147" t="s">
        <v>1455</v>
      </c>
      <c r="G143" s="148" t="s">
        <v>368</v>
      </c>
      <c r="H143" s="149">
        <v>4</v>
      </c>
      <c r="I143" s="150"/>
      <c r="J143" s="151">
        <f t="shared" si="0"/>
        <v>0</v>
      </c>
      <c r="K143" s="152"/>
      <c r="L143" s="31"/>
      <c r="M143" s="153" t="s">
        <v>1</v>
      </c>
      <c r="N143" s="154" t="s">
        <v>42</v>
      </c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165</v>
      </c>
      <c r="AT143" s="157" t="s">
        <v>161</v>
      </c>
      <c r="AU143" s="157" t="s">
        <v>83</v>
      </c>
      <c r="AY143" s="16" t="s">
        <v>159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6" t="s">
        <v>89</v>
      </c>
      <c r="BK143" s="158">
        <f t="shared" si="9"/>
        <v>0</v>
      </c>
      <c r="BL143" s="16" t="s">
        <v>165</v>
      </c>
      <c r="BM143" s="157" t="s">
        <v>391</v>
      </c>
    </row>
    <row r="144" spans="2:65" s="1" customFormat="1" ht="16.5" customHeight="1" x14ac:dyDescent="0.2">
      <c r="B144" s="144"/>
      <c r="C144" s="145" t="s">
        <v>288</v>
      </c>
      <c r="D144" s="145" t="s">
        <v>161</v>
      </c>
      <c r="E144" s="146" t="s">
        <v>1456</v>
      </c>
      <c r="F144" s="147" t="s">
        <v>1457</v>
      </c>
      <c r="G144" s="148" t="s">
        <v>368</v>
      </c>
      <c r="H144" s="149">
        <v>1</v>
      </c>
      <c r="I144" s="150"/>
      <c r="J144" s="151">
        <f t="shared" si="0"/>
        <v>0</v>
      </c>
      <c r="K144" s="152"/>
      <c r="L144" s="31"/>
      <c r="M144" s="153" t="s">
        <v>1</v>
      </c>
      <c r="N144" s="154" t="s">
        <v>42</v>
      </c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165</v>
      </c>
      <c r="AT144" s="157" t="s">
        <v>161</v>
      </c>
      <c r="AU144" s="157" t="s">
        <v>83</v>
      </c>
      <c r="AY144" s="16" t="s">
        <v>159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6" t="s">
        <v>89</v>
      </c>
      <c r="BK144" s="158">
        <f t="shared" si="9"/>
        <v>0</v>
      </c>
      <c r="BL144" s="16" t="s">
        <v>165</v>
      </c>
      <c r="BM144" s="157" t="s">
        <v>419</v>
      </c>
    </row>
    <row r="145" spans="2:65" s="1" customFormat="1" ht="16.5" customHeight="1" x14ac:dyDescent="0.2">
      <c r="B145" s="144"/>
      <c r="C145" s="145" t="s">
        <v>292</v>
      </c>
      <c r="D145" s="145" t="s">
        <v>161</v>
      </c>
      <c r="E145" s="146" t="s">
        <v>1458</v>
      </c>
      <c r="F145" s="147" t="s">
        <v>1459</v>
      </c>
      <c r="G145" s="148" t="s">
        <v>368</v>
      </c>
      <c r="H145" s="149">
        <v>1</v>
      </c>
      <c r="I145" s="150"/>
      <c r="J145" s="151">
        <f t="shared" si="0"/>
        <v>0</v>
      </c>
      <c r="K145" s="152"/>
      <c r="L145" s="31"/>
      <c r="M145" s="153" t="s">
        <v>1</v>
      </c>
      <c r="N145" s="154" t="s">
        <v>42</v>
      </c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165</v>
      </c>
      <c r="AT145" s="157" t="s">
        <v>161</v>
      </c>
      <c r="AU145" s="157" t="s">
        <v>83</v>
      </c>
      <c r="AY145" s="16" t="s">
        <v>159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6" t="s">
        <v>89</v>
      </c>
      <c r="BK145" s="158">
        <f t="shared" si="9"/>
        <v>0</v>
      </c>
      <c r="BL145" s="16" t="s">
        <v>165</v>
      </c>
      <c r="BM145" s="157" t="s">
        <v>429</v>
      </c>
    </row>
    <row r="146" spans="2:65" s="1" customFormat="1" ht="16.5" customHeight="1" x14ac:dyDescent="0.2">
      <c r="B146" s="144"/>
      <c r="C146" s="145" t="s">
        <v>298</v>
      </c>
      <c r="D146" s="145" t="s">
        <v>161</v>
      </c>
      <c r="E146" s="146" t="s">
        <v>1460</v>
      </c>
      <c r="F146" s="147" t="s">
        <v>1461</v>
      </c>
      <c r="G146" s="148" t="s">
        <v>368</v>
      </c>
      <c r="H146" s="149">
        <v>1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165</v>
      </c>
      <c r="AT146" s="157" t="s">
        <v>161</v>
      </c>
      <c r="AU146" s="157" t="s">
        <v>83</v>
      </c>
      <c r="AY146" s="16" t="s">
        <v>159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89</v>
      </c>
      <c r="BK146" s="158">
        <f t="shared" si="9"/>
        <v>0</v>
      </c>
      <c r="BL146" s="16" t="s">
        <v>165</v>
      </c>
      <c r="BM146" s="157" t="s">
        <v>438</v>
      </c>
    </row>
    <row r="147" spans="2:65" s="1" customFormat="1" ht="16.5" customHeight="1" x14ac:dyDescent="0.2">
      <c r="B147" s="144"/>
      <c r="C147" s="145" t="s">
        <v>305</v>
      </c>
      <c r="D147" s="145" t="s">
        <v>161</v>
      </c>
      <c r="E147" s="146" t="s">
        <v>1462</v>
      </c>
      <c r="F147" s="147" t="s">
        <v>1463</v>
      </c>
      <c r="G147" s="148" t="s">
        <v>368</v>
      </c>
      <c r="H147" s="149">
        <v>1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165</v>
      </c>
      <c r="AT147" s="157" t="s">
        <v>161</v>
      </c>
      <c r="AU147" s="157" t="s">
        <v>83</v>
      </c>
      <c r="AY147" s="16" t="s">
        <v>159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89</v>
      </c>
      <c r="BK147" s="158">
        <f t="shared" si="9"/>
        <v>0</v>
      </c>
      <c r="BL147" s="16" t="s">
        <v>165</v>
      </c>
      <c r="BM147" s="157" t="s">
        <v>449</v>
      </c>
    </row>
    <row r="148" spans="2:65" s="1" customFormat="1" ht="50" customHeight="1" x14ac:dyDescent="0.35">
      <c r="B148" s="31"/>
      <c r="E148" s="135" t="s">
        <v>726</v>
      </c>
      <c r="F148" s="135" t="s">
        <v>727</v>
      </c>
      <c r="J148" s="123">
        <f t="shared" ref="J148:J158" si="10">BK148</f>
        <v>0</v>
      </c>
      <c r="L148" s="31"/>
      <c r="M148" s="191"/>
      <c r="T148" s="58"/>
      <c r="AT148" s="16" t="s">
        <v>75</v>
      </c>
      <c r="AU148" s="16" t="s">
        <v>76</v>
      </c>
      <c r="AY148" s="16" t="s">
        <v>728</v>
      </c>
      <c r="BK148" s="158">
        <f>SUM(BK149:BK158)</f>
        <v>0</v>
      </c>
    </row>
    <row r="149" spans="2:65" s="1" customFormat="1" ht="16.25" customHeight="1" x14ac:dyDescent="0.2">
      <c r="B149" s="31"/>
      <c r="C149" s="192" t="s">
        <v>1</v>
      </c>
      <c r="D149" s="192" t="s">
        <v>161</v>
      </c>
      <c r="E149" s="193" t="s">
        <v>1</v>
      </c>
      <c r="F149" s="194" t="s">
        <v>1</v>
      </c>
      <c r="G149" s="195" t="s">
        <v>1</v>
      </c>
      <c r="H149" s="196"/>
      <c r="I149" s="197"/>
      <c r="J149" s="198">
        <f t="shared" si="10"/>
        <v>0</v>
      </c>
      <c r="K149" s="199"/>
      <c r="L149" s="31"/>
      <c r="M149" s="200" t="s">
        <v>1</v>
      </c>
      <c r="N149" s="201" t="s">
        <v>42</v>
      </c>
      <c r="T149" s="58"/>
      <c r="AT149" s="16" t="s">
        <v>728</v>
      </c>
      <c r="AU149" s="16" t="s">
        <v>83</v>
      </c>
      <c r="AY149" s="16" t="s">
        <v>728</v>
      </c>
      <c r="BE149" s="158">
        <f t="shared" ref="BE149:BE158" si="11">IF(N149="základná",J149,0)</f>
        <v>0</v>
      </c>
      <c r="BF149" s="158">
        <f t="shared" ref="BF149:BF158" si="12">IF(N149="znížená",J149,0)</f>
        <v>0</v>
      </c>
      <c r="BG149" s="158">
        <f t="shared" ref="BG149:BG158" si="13">IF(N149="zákl. prenesená",J149,0)</f>
        <v>0</v>
      </c>
      <c r="BH149" s="158">
        <f t="shared" ref="BH149:BH158" si="14">IF(N149="zníž. prenesená",J149,0)</f>
        <v>0</v>
      </c>
      <c r="BI149" s="158">
        <f t="shared" ref="BI149:BI158" si="15">IF(N149="nulová",J149,0)</f>
        <v>0</v>
      </c>
      <c r="BJ149" s="16" t="s">
        <v>89</v>
      </c>
      <c r="BK149" s="158">
        <f t="shared" ref="BK149:BK158" si="16">I149*H149</f>
        <v>0</v>
      </c>
    </row>
    <row r="150" spans="2:65" s="1" customFormat="1" ht="16.25" customHeight="1" x14ac:dyDescent="0.2">
      <c r="B150" s="31"/>
      <c r="C150" s="192" t="s">
        <v>1</v>
      </c>
      <c r="D150" s="192" t="s">
        <v>161</v>
      </c>
      <c r="E150" s="193" t="s">
        <v>1</v>
      </c>
      <c r="F150" s="194" t="s">
        <v>1</v>
      </c>
      <c r="G150" s="195" t="s">
        <v>1</v>
      </c>
      <c r="H150" s="196"/>
      <c r="I150" s="197"/>
      <c r="J150" s="198">
        <f t="shared" si="10"/>
        <v>0</v>
      </c>
      <c r="K150" s="199"/>
      <c r="L150" s="31"/>
      <c r="M150" s="200" t="s">
        <v>1</v>
      </c>
      <c r="N150" s="201" t="s">
        <v>42</v>
      </c>
      <c r="T150" s="58"/>
      <c r="AT150" s="16" t="s">
        <v>728</v>
      </c>
      <c r="AU150" s="16" t="s">
        <v>83</v>
      </c>
      <c r="AY150" s="16" t="s">
        <v>728</v>
      </c>
      <c r="BE150" s="158">
        <f t="shared" si="11"/>
        <v>0</v>
      </c>
      <c r="BF150" s="158">
        <f t="shared" si="12"/>
        <v>0</v>
      </c>
      <c r="BG150" s="158">
        <f t="shared" si="13"/>
        <v>0</v>
      </c>
      <c r="BH150" s="158">
        <f t="shared" si="14"/>
        <v>0</v>
      </c>
      <c r="BI150" s="158">
        <f t="shared" si="15"/>
        <v>0</v>
      </c>
      <c r="BJ150" s="16" t="s">
        <v>89</v>
      </c>
      <c r="BK150" s="158">
        <f t="shared" si="16"/>
        <v>0</v>
      </c>
    </row>
    <row r="151" spans="2:65" s="1" customFormat="1" ht="16.25" customHeight="1" x14ac:dyDescent="0.2">
      <c r="B151" s="31"/>
      <c r="C151" s="192" t="s">
        <v>1</v>
      </c>
      <c r="D151" s="192" t="s">
        <v>161</v>
      </c>
      <c r="E151" s="193" t="s">
        <v>1</v>
      </c>
      <c r="F151" s="194" t="s">
        <v>1</v>
      </c>
      <c r="G151" s="195" t="s">
        <v>1</v>
      </c>
      <c r="H151" s="196"/>
      <c r="I151" s="197"/>
      <c r="J151" s="198">
        <f t="shared" si="10"/>
        <v>0</v>
      </c>
      <c r="K151" s="199"/>
      <c r="L151" s="31"/>
      <c r="M151" s="200" t="s">
        <v>1</v>
      </c>
      <c r="N151" s="201" t="s">
        <v>42</v>
      </c>
      <c r="T151" s="58"/>
      <c r="AT151" s="16" t="s">
        <v>728</v>
      </c>
      <c r="AU151" s="16" t="s">
        <v>83</v>
      </c>
      <c r="AY151" s="16" t="s">
        <v>728</v>
      </c>
      <c r="BE151" s="158">
        <f t="shared" si="11"/>
        <v>0</v>
      </c>
      <c r="BF151" s="158">
        <f t="shared" si="12"/>
        <v>0</v>
      </c>
      <c r="BG151" s="158">
        <f t="shared" si="13"/>
        <v>0</v>
      </c>
      <c r="BH151" s="158">
        <f t="shared" si="14"/>
        <v>0</v>
      </c>
      <c r="BI151" s="158">
        <f t="shared" si="15"/>
        <v>0</v>
      </c>
      <c r="BJ151" s="16" t="s">
        <v>89</v>
      </c>
      <c r="BK151" s="158">
        <f t="shared" si="16"/>
        <v>0</v>
      </c>
    </row>
    <row r="152" spans="2:65" s="1" customFormat="1" ht="16.25" customHeight="1" x14ac:dyDescent="0.2">
      <c r="B152" s="31"/>
      <c r="C152" s="192" t="s">
        <v>1</v>
      </c>
      <c r="D152" s="192" t="s">
        <v>161</v>
      </c>
      <c r="E152" s="193" t="s">
        <v>1</v>
      </c>
      <c r="F152" s="194" t="s">
        <v>1</v>
      </c>
      <c r="G152" s="195" t="s">
        <v>1</v>
      </c>
      <c r="H152" s="196"/>
      <c r="I152" s="197"/>
      <c r="J152" s="198">
        <f t="shared" si="10"/>
        <v>0</v>
      </c>
      <c r="K152" s="199"/>
      <c r="L152" s="31"/>
      <c r="M152" s="200" t="s">
        <v>1</v>
      </c>
      <c r="N152" s="201" t="s">
        <v>42</v>
      </c>
      <c r="T152" s="58"/>
      <c r="AT152" s="16" t="s">
        <v>728</v>
      </c>
      <c r="AU152" s="16" t="s">
        <v>83</v>
      </c>
      <c r="AY152" s="16" t="s">
        <v>728</v>
      </c>
      <c r="BE152" s="158">
        <f t="shared" si="11"/>
        <v>0</v>
      </c>
      <c r="BF152" s="158">
        <f t="shared" si="12"/>
        <v>0</v>
      </c>
      <c r="BG152" s="158">
        <f t="shared" si="13"/>
        <v>0</v>
      </c>
      <c r="BH152" s="158">
        <f t="shared" si="14"/>
        <v>0</v>
      </c>
      <c r="BI152" s="158">
        <f t="shared" si="15"/>
        <v>0</v>
      </c>
      <c r="BJ152" s="16" t="s">
        <v>89</v>
      </c>
      <c r="BK152" s="158">
        <f t="shared" si="16"/>
        <v>0</v>
      </c>
    </row>
    <row r="153" spans="2:65" s="1" customFormat="1" ht="16.25" customHeight="1" x14ac:dyDescent="0.2">
      <c r="B153" s="31"/>
      <c r="C153" s="192" t="s">
        <v>1</v>
      </c>
      <c r="D153" s="192" t="s">
        <v>161</v>
      </c>
      <c r="E153" s="193" t="s">
        <v>1</v>
      </c>
      <c r="F153" s="194" t="s">
        <v>1</v>
      </c>
      <c r="G153" s="195" t="s">
        <v>1</v>
      </c>
      <c r="H153" s="196"/>
      <c r="I153" s="197"/>
      <c r="J153" s="198">
        <f t="shared" si="10"/>
        <v>0</v>
      </c>
      <c r="K153" s="199"/>
      <c r="L153" s="31"/>
      <c r="M153" s="200" t="s">
        <v>1</v>
      </c>
      <c r="N153" s="201" t="s">
        <v>42</v>
      </c>
      <c r="T153" s="58"/>
      <c r="AT153" s="16" t="s">
        <v>728</v>
      </c>
      <c r="AU153" s="16" t="s">
        <v>83</v>
      </c>
      <c r="AY153" s="16" t="s">
        <v>728</v>
      </c>
      <c r="BE153" s="158">
        <f t="shared" si="11"/>
        <v>0</v>
      </c>
      <c r="BF153" s="158">
        <f t="shared" si="12"/>
        <v>0</v>
      </c>
      <c r="BG153" s="158">
        <f t="shared" si="13"/>
        <v>0</v>
      </c>
      <c r="BH153" s="158">
        <f t="shared" si="14"/>
        <v>0</v>
      </c>
      <c r="BI153" s="158">
        <f t="shared" si="15"/>
        <v>0</v>
      </c>
      <c r="BJ153" s="16" t="s">
        <v>89</v>
      </c>
      <c r="BK153" s="158">
        <f t="shared" si="16"/>
        <v>0</v>
      </c>
    </row>
    <row r="154" spans="2:65" s="1" customFormat="1" ht="16.25" customHeight="1" x14ac:dyDescent="0.2">
      <c r="B154" s="31"/>
      <c r="C154" s="192" t="s">
        <v>1</v>
      </c>
      <c r="D154" s="192" t="s">
        <v>161</v>
      </c>
      <c r="E154" s="193" t="s">
        <v>1</v>
      </c>
      <c r="F154" s="194" t="s">
        <v>1</v>
      </c>
      <c r="G154" s="195" t="s">
        <v>1</v>
      </c>
      <c r="H154" s="196"/>
      <c r="I154" s="197"/>
      <c r="J154" s="198">
        <f t="shared" si="10"/>
        <v>0</v>
      </c>
      <c r="K154" s="199"/>
      <c r="L154" s="31"/>
      <c r="M154" s="200" t="s">
        <v>1</v>
      </c>
      <c r="N154" s="201" t="s">
        <v>42</v>
      </c>
      <c r="T154" s="58"/>
      <c r="AT154" s="16" t="s">
        <v>728</v>
      </c>
      <c r="AU154" s="16" t="s">
        <v>83</v>
      </c>
      <c r="AY154" s="16" t="s">
        <v>728</v>
      </c>
      <c r="BE154" s="158">
        <f t="shared" si="11"/>
        <v>0</v>
      </c>
      <c r="BF154" s="158">
        <f t="shared" si="12"/>
        <v>0</v>
      </c>
      <c r="BG154" s="158">
        <f t="shared" si="13"/>
        <v>0</v>
      </c>
      <c r="BH154" s="158">
        <f t="shared" si="14"/>
        <v>0</v>
      </c>
      <c r="BI154" s="158">
        <f t="shared" si="15"/>
        <v>0</v>
      </c>
      <c r="BJ154" s="16" t="s">
        <v>89</v>
      </c>
      <c r="BK154" s="158">
        <f t="shared" si="16"/>
        <v>0</v>
      </c>
    </row>
    <row r="155" spans="2:65" s="1" customFormat="1" ht="16.25" customHeight="1" x14ac:dyDescent="0.2">
      <c r="B155" s="31"/>
      <c r="C155" s="192" t="s">
        <v>1</v>
      </c>
      <c r="D155" s="192" t="s">
        <v>161</v>
      </c>
      <c r="E155" s="193" t="s">
        <v>1</v>
      </c>
      <c r="F155" s="194" t="s">
        <v>1</v>
      </c>
      <c r="G155" s="195" t="s">
        <v>1</v>
      </c>
      <c r="H155" s="196"/>
      <c r="I155" s="197"/>
      <c r="J155" s="198">
        <f t="shared" si="10"/>
        <v>0</v>
      </c>
      <c r="K155" s="199"/>
      <c r="L155" s="31"/>
      <c r="M155" s="200" t="s">
        <v>1</v>
      </c>
      <c r="N155" s="201" t="s">
        <v>42</v>
      </c>
      <c r="T155" s="58"/>
      <c r="AT155" s="16" t="s">
        <v>728</v>
      </c>
      <c r="AU155" s="16" t="s">
        <v>83</v>
      </c>
      <c r="AY155" s="16" t="s">
        <v>728</v>
      </c>
      <c r="BE155" s="158">
        <f t="shared" si="11"/>
        <v>0</v>
      </c>
      <c r="BF155" s="158">
        <f t="shared" si="12"/>
        <v>0</v>
      </c>
      <c r="BG155" s="158">
        <f t="shared" si="13"/>
        <v>0</v>
      </c>
      <c r="BH155" s="158">
        <f t="shared" si="14"/>
        <v>0</v>
      </c>
      <c r="BI155" s="158">
        <f t="shared" si="15"/>
        <v>0</v>
      </c>
      <c r="BJ155" s="16" t="s">
        <v>89</v>
      </c>
      <c r="BK155" s="158">
        <f t="shared" si="16"/>
        <v>0</v>
      </c>
    </row>
    <row r="156" spans="2:65" s="1" customFormat="1" ht="16.25" customHeight="1" x14ac:dyDescent="0.2">
      <c r="B156" s="31"/>
      <c r="C156" s="192" t="s">
        <v>1</v>
      </c>
      <c r="D156" s="192" t="s">
        <v>161</v>
      </c>
      <c r="E156" s="193" t="s">
        <v>1</v>
      </c>
      <c r="F156" s="194" t="s">
        <v>1</v>
      </c>
      <c r="G156" s="195" t="s">
        <v>1</v>
      </c>
      <c r="H156" s="196"/>
      <c r="I156" s="197"/>
      <c r="J156" s="198">
        <f t="shared" si="10"/>
        <v>0</v>
      </c>
      <c r="K156" s="199"/>
      <c r="L156" s="31"/>
      <c r="M156" s="200" t="s">
        <v>1</v>
      </c>
      <c r="N156" s="201" t="s">
        <v>42</v>
      </c>
      <c r="T156" s="58"/>
      <c r="AT156" s="16" t="s">
        <v>728</v>
      </c>
      <c r="AU156" s="16" t="s">
        <v>83</v>
      </c>
      <c r="AY156" s="16" t="s">
        <v>728</v>
      </c>
      <c r="BE156" s="158">
        <f t="shared" si="11"/>
        <v>0</v>
      </c>
      <c r="BF156" s="158">
        <f t="shared" si="12"/>
        <v>0</v>
      </c>
      <c r="BG156" s="158">
        <f t="shared" si="13"/>
        <v>0</v>
      </c>
      <c r="BH156" s="158">
        <f t="shared" si="14"/>
        <v>0</v>
      </c>
      <c r="BI156" s="158">
        <f t="shared" si="15"/>
        <v>0</v>
      </c>
      <c r="BJ156" s="16" t="s">
        <v>89</v>
      </c>
      <c r="BK156" s="158">
        <f t="shared" si="16"/>
        <v>0</v>
      </c>
    </row>
    <row r="157" spans="2:65" s="1" customFormat="1" ht="16.25" customHeight="1" x14ac:dyDescent="0.2">
      <c r="B157" s="31"/>
      <c r="C157" s="192" t="s">
        <v>1</v>
      </c>
      <c r="D157" s="192" t="s">
        <v>161</v>
      </c>
      <c r="E157" s="193" t="s">
        <v>1</v>
      </c>
      <c r="F157" s="194" t="s">
        <v>1</v>
      </c>
      <c r="G157" s="195" t="s">
        <v>1</v>
      </c>
      <c r="H157" s="196"/>
      <c r="I157" s="197"/>
      <c r="J157" s="198">
        <f t="shared" si="10"/>
        <v>0</v>
      </c>
      <c r="K157" s="199"/>
      <c r="L157" s="31"/>
      <c r="M157" s="200" t="s">
        <v>1</v>
      </c>
      <c r="N157" s="201" t="s">
        <v>42</v>
      </c>
      <c r="T157" s="58"/>
      <c r="AT157" s="16" t="s">
        <v>728</v>
      </c>
      <c r="AU157" s="16" t="s">
        <v>83</v>
      </c>
      <c r="AY157" s="16" t="s">
        <v>728</v>
      </c>
      <c r="BE157" s="158">
        <f t="shared" si="11"/>
        <v>0</v>
      </c>
      <c r="BF157" s="158">
        <f t="shared" si="12"/>
        <v>0</v>
      </c>
      <c r="BG157" s="158">
        <f t="shared" si="13"/>
        <v>0</v>
      </c>
      <c r="BH157" s="158">
        <f t="shared" si="14"/>
        <v>0</v>
      </c>
      <c r="BI157" s="158">
        <f t="shared" si="15"/>
        <v>0</v>
      </c>
      <c r="BJ157" s="16" t="s">
        <v>89</v>
      </c>
      <c r="BK157" s="158">
        <f t="shared" si="16"/>
        <v>0</v>
      </c>
    </row>
    <row r="158" spans="2:65" s="1" customFormat="1" ht="16.25" customHeight="1" x14ac:dyDescent="0.2">
      <c r="B158" s="31"/>
      <c r="C158" s="192" t="s">
        <v>1</v>
      </c>
      <c r="D158" s="192" t="s">
        <v>161</v>
      </c>
      <c r="E158" s="193" t="s">
        <v>1</v>
      </c>
      <c r="F158" s="194" t="s">
        <v>1</v>
      </c>
      <c r="G158" s="195" t="s">
        <v>1</v>
      </c>
      <c r="H158" s="196"/>
      <c r="I158" s="197"/>
      <c r="J158" s="198">
        <f t="shared" si="10"/>
        <v>0</v>
      </c>
      <c r="K158" s="199"/>
      <c r="L158" s="31"/>
      <c r="M158" s="200" t="s">
        <v>1</v>
      </c>
      <c r="N158" s="201" t="s">
        <v>42</v>
      </c>
      <c r="O158" s="202"/>
      <c r="P158" s="202"/>
      <c r="Q158" s="202"/>
      <c r="R158" s="202"/>
      <c r="S158" s="202"/>
      <c r="T158" s="203"/>
      <c r="AT158" s="16" t="s">
        <v>728</v>
      </c>
      <c r="AU158" s="16" t="s">
        <v>83</v>
      </c>
      <c r="AY158" s="16" t="s">
        <v>728</v>
      </c>
      <c r="BE158" s="158">
        <f t="shared" si="11"/>
        <v>0</v>
      </c>
      <c r="BF158" s="158">
        <f t="shared" si="12"/>
        <v>0</v>
      </c>
      <c r="BG158" s="158">
        <f t="shared" si="13"/>
        <v>0</v>
      </c>
      <c r="BH158" s="158">
        <f t="shared" si="14"/>
        <v>0</v>
      </c>
      <c r="BI158" s="158">
        <f t="shared" si="15"/>
        <v>0</v>
      </c>
      <c r="BJ158" s="16" t="s">
        <v>89</v>
      </c>
      <c r="BK158" s="158">
        <f t="shared" si="16"/>
        <v>0</v>
      </c>
    </row>
    <row r="159" spans="2:65" s="1" customFormat="1" ht="7" customHeight="1" x14ac:dyDescent="0.2">
      <c r="B159" s="46"/>
      <c r="C159" s="47"/>
      <c r="D159" s="47"/>
      <c r="E159" s="47"/>
      <c r="F159" s="47"/>
      <c r="G159" s="47"/>
      <c r="H159" s="47"/>
      <c r="I159" s="47"/>
      <c r="J159" s="47"/>
      <c r="K159" s="47"/>
      <c r="L159" s="31"/>
    </row>
  </sheetData>
  <autoFilter ref="C121:K158" xr:uid="{00000000-0009-0000-0000-000007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9:D159" xr:uid="{00000000-0002-0000-0700-000000000000}">
      <formula1>"K, M"</formula1>
    </dataValidation>
    <dataValidation type="list" allowBlank="1" showInputMessage="1" showErrorMessage="1" error="Povolené sú hodnoty základná, znížená, nulová." sqref="N149:N159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51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77734375" customWidth="1"/>
    <col min="3" max="3" width="25" customWidth="1"/>
    <col min="4" max="4" width="75.77734375" customWidth="1"/>
    <col min="5" max="5" width="13.21875" customWidth="1"/>
    <col min="6" max="6" width="20" customWidth="1"/>
    <col min="7" max="7" width="1.77734375" customWidth="1"/>
    <col min="8" max="8" width="8.21875" customWidth="1"/>
  </cols>
  <sheetData>
    <row r="1" spans="2:8" ht="11.25" customHeight="1" x14ac:dyDescent="0.2"/>
    <row r="2" spans="2:8" ht="37" customHeight="1" x14ac:dyDescent="0.2"/>
    <row r="3" spans="2:8" ht="7" customHeight="1" x14ac:dyDescent="0.2">
      <c r="B3" s="17"/>
      <c r="C3" s="18"/>
      <c r="D3" s="18"/>
      <c r="E3" s="18"/>
      <c r="F3" s="18"/>
      <c r="G3" s="18"/>
      <c r="H3" s="19"/>
    </row>
    <row r="4" spans="2:8" ht="25" customHeight="1" x14ac:dyDescent="0.2">
      <c r="B4" s="19"/>
      <c r="C4" s="20" t="s">
        <v>1464</v>
      </c>
      <c r="H4" s="19"/>
    </row>
    <row r="5" spans="2:8" ht="12" customHeight="1" x14ac:dyDescent="0.2">
      <c r="B5" s="19"/>
      <c r="C5" s="23" t="s">
        <v>12</v>
      </c>
      <c r="D5" s="231" t="s">
        <v>13</v>
      </c>
      <c r="E5" s="213"/>
      <c r="F5" s="213"/>
      <c r="H5" s="19"/>
    </row>
    <row r="6" spans="2:8" ht="37" customHeight="1" x14ac:dyDescent="0.2">
      <c r="B6" s="19"/>
      <c r="C6" s="25" t="s">
        <v>15</v>
      </c>
      <c r="D6" s="228" t="s">
        <v>16</v>
      </c>
      <c r="E6" s="213"/>
      <c r="F6" s="213"/>
      <c r="H6" s="19"/>
    </row>
    <row r="7" spans="2:8" ht="16.5" customHeight="1" x14ac:dyDescent="0.2">
      <c r="B7" s="19"/>
      <c r="C7" s="26" t="s">
        <v>21</v>
      </c>
      <c r="D7" s="54" t="str">
        <f>'Rekapitulácia stavby'!AN8</f>
        <v>6. 3. 2023</v>
      </c>
      <c r="H7" s="19"/>
    </row>
    <row r="8" spans="2:8" s="1" customFormat="1" ht="10.75" customHeight="1" x14ac:dyDescent="0.2">
      <c r="B8" s="31"/>
      <c r="H8" s="31"/>
    </row>
    <row r="9" spans="2:8" s="10" customFormat="1" ht="29.25" customHeight="1" x14ac:dyDescent="0.2">
      <c r="B9" s="124"/>
      <c r="C9" s="125" t="s">
        <v>57</v>
      </c>
      <c r="D9" s="126" t="s">
        <v>58</v>
      </c>
      <c r="E9" s="126" t="s">
        <v>147</v>
      </c>
      <c r="F9" s="127" t="s">
        <v>1465</v>
      </c>
      <c r="H9" s="124"/>
    </row>
    <row r="10" spans="2:8" s="1" customFormat="1" ht="26.5" customHeight="1" x14ac:dyDescent="0.2">
      <c r="B10" s="31"/>
      <c r="C10" s="204" t="s">
        <v>1466</v>
      </c>
      <c r="D10" s="204" t="s">
        <v>87</v>
      </c>
      <c r="H10" s="31"/>
    </row>
    <row r="11" spans="2:8" s="1" customFormat="1" ht="16.75" customHeight="1" x14ac:dyDescent="0.2">
      <c r="B11" s="31"/>
      <c r="C11" s="205" t="s">
        <v>112</v>
      </c>
      <c r="D11" s="206" t="s">
        <v>1</v>
      </c>
      <c r="E11" s="207" t="s">
        <v>1</v>
      </c>
      <c r="F11" s="208">
        <v>86.135000000000005</v>
      </c>
      <c r="H11" s="31"/>
    </row>
    <row r="12" spans="2:8" s="1" customFormat="1" ht="16.75" customHeight="1" x14ac:dyDescent="0.2">
      <c r="B12" s="31"/>
      <c r="C12" s="209" t="s">
        <v>1</v>
      </c>
      <c r="D12" s="209" t="s">
        <v>178</v>
      </c>
      <c r="E12" s="16" t="s">
        <v>1</v>
      </c>
      <c r="F12" s="210">
        <v>0</v>
      </c>
      <c r="H12" s="31"/>
    </row>
    <row r="13" spans="2:8" s="1" customFormat="1" ht="16.75" customHeight="1" x14ac:dyDescent="0.2">
      <c r="B13" s="31"/>
      <c r="C13" s="209" t="s">
        <v>1</v>
      </c>
      <c r="D13" s="209" t="s">
        <v>179</v>
      </c>
      <c r="E13" s="16" t="s">
        <v>1</v>
      </c>
      <c r="F13" s="210">
        <v>84.331999999999994</v>
      </c>
      <c r="H13" s="31"/>
    </row>
    <row r="14" spans="2:8" s="1" customFormat="1" ht="16.75" customHeight="1" x14ac:dyDescent="0.2">
      <c r="B14" s="31"/>
      <c r="C14" s="209" t="s">
        <v>1</v>
      </c>
      <c r="D14" s="209" t="s">
        <v>180</v>
      </c>
      <c r="E14" s="16" t="s">
        <v>1</v>
      </c>
      <c r="F14" s="210">
        <v>0</v>
      </c>
      <c r="H14" s="31"/>
    </row>
    <row r="15" spans="2:8" s="1" customFormat="1" ht="16.75" customHeight="1" x14ac:dyDescent="0.2">
      <c r="B15" s="31"/>
      <c r="C15" s="209" t="s">
        <v>1</v>
      </c>
      <c r="D15" s="209" t="s">
        <v>181</v>
      </c>
      <c r="E15" s="16" t="s">
        <v>1</v>
      </c>
      <c r="F15" s="210">
        <v>0.36</v>
      </c>
      <c r="H15" s="31"/>
    </row>
    <row r="16" spans="2:8" s="1" customFormat="1" ht="16.75" customHeight="1" x14ac:dyDescent="0.2">
      <c r="B16" s="31"/>
      <c r="C16" s="209" t="s">
        <v>1</v>
      </c>
      <c r="D16" s="209" t="s">
        <v>182</v>
      </c>
      <c r="E16" s="16" t="s">
        <v>1</v>
      </c>
      <c r="F16" s="210">
        <v>0</v>
      </c>
      <c r="H16" s="31"/>
    </row>
    <row r="17" spans="2:8" s="1" customFormat="1" ht="16.75" customHeight="1" x14ac:dyDescent="0.2">
      <c r="B17" s="31"/>
      <c r="C17" s="209" t="s">
        <v>1</v>
      </c>
      <c r="D17" s="209" t="s">
        <v>183</v>
      </c>
      <c r="E17" s="16" t="s">
        <v>1</v>
      </c>
      <c r="F17" s="210">
        <v>0.14699999999999999</v>
      </c>
      <c r="H17" s="31"/>
    </row>
    <row r="18" spans="2:8" s="1" customFormat="1" ht="16.75" customHeight="1" x14ac:dyDescent="0.2">
      <c r="B18" s="31"/>
      <c r="C18" s="209" t="s">
        <v>1</v>
      </c>
      <c r="D18" s="209" t="s">
        <v>184</v>
      </c>
      <c r="E18" s="16" t="s">
        <v>1</v>
      </c>
      <c r="F18" s="210">
        <v>0</v>
      </c>
      <c r="H18" s="31"/>
    </row>
    <row r="19" spans="2:8" s="1" customFormat="1" ht="16.75" customHeight="1" x14ac:dyDescent="0.2">
      <c r="B19" s="31"/>
      <c r="C19" s="209" t="s">
        <v>1</v>
      </c>
      <c r="D19" s="209" t="s">
        <v>185</v>
      </c>
      <c r="E19" s="16" t="s">
        <v>1</v>
      </c>
      <c r="F19" s="210">
        <v>1.296</v>
      </c>
      <c r="H19" s="31"/>
    </row>
    <row r="20" spans="2:8" s="1" customFormat="1" ht="16.75" customHeight="1" x14ac:dyDescent="0.2">
      <c r="B20" s="31"/>
      <c r="C20" s="209" t="s">
        <v>112</v>
      </c>
      <c r="D20" s="209" t="s">
        <v>186</v>
      </c>
      <c r="E20" s="16" t="s">
        <v>1</v>
      </c>
      <c r="F20" s="210">
        <v>86.135000000000005</v>
      </c>
      <c r="H20" s="31"/>
    </row>
    <row r="21" spans="2:8" s="1" customFormat="1" ht="16.75" customHeight="1" x14ac:dyDescent="0.2">
      <c r="B21" s="31"/>
      <c r="C21" s="211" t="s">
        <v>1467</v>
      </c>
      <c r="H21" s="31"/>
    </row>
    <row r="22" spans="2:8" s="1" customFormat="1" ht="16.75" customHeight="1" x14ac:dyDescent="0.2">
      <c r="B22" s="31"/>
      <c r="C22" s="209" t="s">
        <v>174</v>
      </c>
      <c r="D22" s="209" t="s">
        <v>175</v>
      </c>
      <c r="E22" s="16" t="s">
        <v>176</v>
      </c>
      <c r="F22" s="210">
        <v>86.135000000000005</v>
      </c>
      <c r="H22" s="31"/>
    </row>
    <row r="23" spans="2:8" s="1" customFormat="1" ht="16.75" customHeight="1" x14ac:dyDescent="0.2">
      <c r="B23" s="31"/>
      <c r="C23" s="209" t="s">
        <v>187</v>
      </c>
      <c r="D23" s="209" t="s">
        <v>188</v>
      </c>
      <c r="E23" s="16" t="s">
        <v>176</v>
      </c>
      <c r="F23" s="210">
        <v>17.227</v>
      </c>
      <c r="H23" s="31"/>
    </row>
    <row r="24" spans="2:8" s="1" customFormat="1" ht="20" x14ac:dyDescent="0.2">
      <c r="B24" s="31"/>
      <c r="C24" s="209" t="s">
        <v>203</v>
      </c>
      <c r="D24" s="209" t="s">
        <v>204</v>
      </c>
      <c r="E24" s="16" t="s">
        <v>176</v>
      </c>
      <c r="F24" s="210">
        <v>43.892000000000003</v>
      </c>
      <c r="H24" s="31"/>
    </row>
    <row r="25" spans="2:8" s="1" customFormat="1" ht="20" x14ac:dyDescent="0.2">
      <c r="B25" s="31"/>
      <c r="C25" s="209" t="s">
        <v>208</v>
      </c>
      <c r="D25" s="209" t="s">
        <v>209</v>
      </c>
      <c r="E25" s="16" t="s">
        <v>176</v>
      </c>
      <c r="F25" s="210">
        <v>746.16399999999999</v>
      </c>
      <c r="H25" s="31"/>
    </row>
    <row r="26" spans="2:8" s="1" customFormat="1" ht="16.75" customHeight="1" x14ac:dyDescent="0.2">
      <c r="B26" s="31"/>
      <c r="C26" s="209" t="s">
        <v>213</v>
      </c>
      <c r="D26" s="209" t="s">
        <v>214</v>
      </c>
      <c r="E26" s="16" t="s">
        <v>215</v>
      </c>
      <c r="F26" s="210">
        <v>366.71600000000001</v>
      </c>
      <c r="H26" s="31"/>
    </row>
    <row r="27" spans="2:8" s="1" customFormat="1" ht="16.75" customHeight="1" x14ac:dyDescent="0.2">
      <c r="B27" s="31"/>
      <c r="C27" s="205" t="s">
        <v>114</v>
      </c>
      <c r="D27" s="206" t="s">
        <v>1</v>
      </c>
      <c r="E27" s="207" t="s">
        <v>1</v>
      </c>
      <c r="F27" s="208">
        <v>19.584</v>
      </c>
      <c r="H27" s="31"/>
    </row>
    <row r="28" spans="2:8" s="1" customFormat="1" ht="16.75" customHeight="1" x14ac:dyDescent="0.2">
      <c r="B28" s="31"/>
      <c r="C28" s="209" t="s">
        <v>1</v>
      </c>
      <c r="D28" s="209" t="s">
        <v>195</v>
      </c>
      <c r="E28" s="16" t="s">
        <v>1</v>
      </c>
      <c r="F28" s="210">
        <v>0</v>
      </c>
      <c r="H28" s="31"/>
    </row>
    <row r="29" spans="2:8" s="1" customFormat="1" ht="16.75" customHeight="1" x14ac:dyDescent="0.2">
      <c r="B29" s="31"/>
      <c r="C29" s="209" t="s">
        <v>1</v>
      </c>
      <c r="D29" s="209" t="s">
        <v>196</v>
      </c>
      <c r="E29" s="16" t="s">
        <v>1</v>
      </c>
      <c r="F29" s="210">
        <v>19.584</v>
      </c>
      <c r="H29" s="31"/>
    </row>
    <row r="30" spans="2:8" s="1" customFormat="1" ht="16.75" customHeight="1" x14ac:dyDescent="0.2">
      <c r="B30" s="31"/>
      <c r="C30" s="209" t="s">
        <v>114</v>
      </c>
      <c r="D30" s="209" t="s">
        <v>186</v>
      </c>
      <c r="E30" s="16" t="s">
        <v>1</v>
      </c>
      <c r="F30" s="210">
        <v>19.584</v>
      </c>
      <c r="H30" s="31"/>
    </row>
    <row r="31" spans="2:8" s="1" customFormat="1" ht="16.75" customHeight="1" x14ac:dyDescent="0.2">
      <c r="B31" s="31"/>
      <c r="C31" s="211" t="s">
        <v>1467</v>
      </c>
      <c r="H31" s="31"/>
    </row>
    <row r="32" spans="2:8" s="1" customFormat="1" ht="16.75" customHeight="1" x14ac:dyDescent="0.2">
      <c r="B32" s="31"/>
      <c r="C32" s="209" t="s">
        <v>192</v>
      </c>
      <c r="D32" s="209" t="s">
        <v>193</v>
      </c>
      <c r="E32" s="16" t="s">
        <v>176</v>
      </c>
      <c r="F32" s="210">
        <v>19.584</v>
      </c>
      <c r="H32" s="31"/>
    </row>
    <row r="33" spans="2:8" s="1" customFormat="1" ht="20" x14ac:dyDescent="0.2">
      <c r="B33" s="31"/>
      <c r="C33" s="209" t="s">
        <v>198</v>
      </c>
      <c r="D33" s="209" t="s">
        <v>199</v>
      </c>
      <c r="E33" s="16" t="s">
        <v>176</v>
      </c>
      <c r="F33" s="210">
        <v>3.9169999999999998</v>
      </c>
      <c r="H33" s="31"/>
    </row>
    <row r="34" spans="2:8" s="1" customFormat="1" ht="20" x14ac:dyDescent="0.2">
      <c r="B34" s="31"/>
      <c r="C34" s="209" t="s">
        <v>203</v>
      </c>
      <c r="D34" s="209" t="s">
        <v>204</v>
      </c>
      <c r="E34" s="16" t="s">
        <v>176</v>
      </c>
      <c r="F34" s="210">
        <v>43.892000000000003</v>
      </c>
      <c r="H34" s="31"/>
    </row>
    <row r="35" spans="2:8" s="1" customFormat="1" ht="20" x14ac:dyDescent="0.2">
      <c r="B35" s="31"/>
      <c r="C35" s="209" t="s">
        <v>208</v>
      </c>
      <c r="D35" s="209" t="s">
        <v>209</v>
      </c>
      <c r="E35" s="16" t="s">
        <v>176</v>
      </c>
      <c r="F35" s="210">
        <v>746.16399999999999</v>
      </c>
      <c r="H35" s="31"/>
    </row>
    <row r="36" spans="2:8" s="1" customFormat="1" ht="16.75" customHeight="1" x14ac:dyDescent="0.2">
      <c r="B36" s="31"/>
      <c r="C36" s="209" t="s">
        <v>213</v>
      </c>
      <c r="D36" s="209" t="s">
        <v>214</v>
      </c>
      <c r="E36" s="16" t="s">
        <v>215</v>
      </c>
      <c r="F36" s="210">
        <v>366.71600000000001</v>
      </c>
      <c r="H36" s="31"/>
    </row>
    <row r="37" spans="2:8" s="1" customFormat="1" ht="16.75" customHeight="1" x14ac:dyDescent="0.2">
      <c r="B37" s="31"/>
      <c r="C37" s="205" t="s">
        <v>117</v>
      </c>
      <c r="D37" s="206" t="s">
        <v>1</v>
      </c>
      <c r="E37" s="207" t="s">
        <v>1</v>
      </c>
      <c r="F37" s="208">
        <v>61.826999999999998</v>
      </c>
      <c r="H37" s="31"/>
    </row>
    <row r="38" spans="2:8" s="1" customFormat="1" ht="16.75" customHeight="1" x14ac:dyDescent="0.2">
      <c r="B38" s="31"/>
      <c r="C38" s="209" t="s">
        <v>1</v>
      </c>
      <c r="D38" s="209" t="s">
        <v>223</v>
      </c>
      <c r="E38" s="16" t="s">
        <v>1</v>
      </c>
      <c r="F38" s="210">
        <v>0</v>
      </c>
      <c r="H38" s="31"/>
    </row>
    <row r="39" spans="2:8" s="1" customFormat="1" ht="16.75" customHeight="1" x14ac:dyDescent="0.2">
      <c r="B39" s="31"/>
      <c r="C39" s="209" t="s">
        <v>1</v>
      </c>
      <c r="D39" s="209" t="s">
        <v>179</v>
      </c>
      <c r="E39" s="16" t="s">
        <v>1</v>
      </c>
      <c r="F39" s="210">
        <v>84.331999999999994</v>
      </c>
      <c r="H39" s="31"/>
    </row>
    <row r="40" spans="2:8" s="1" customFormat="1" ht="16.75" customHeight="1" x14ac:dyDescent="0.2">
      <c r="B40" s="31"/>
      <c r="C40" s="209" t="s">
        <v>1</v>
      </c>
      <c r="D40" s="209" t="s">
        <v>224</v>
      </c>
      <c r="E40" s="16" t="s">
        <v>1</v>
      </c>
      <c r="F40" s="210">
        <v>-27.727</v>
      </c>
      <c r="H40" s="31"/>
    </row>
    <row r="41" spans="2:8" s="1" customFormat="1" ht="16.75" customHeight="1" x14ac:dyDescent="0.2">
      <c r="B41" s="31"/>
      <c r="C41" s="209" t="s">
        <v>1</v>
      </c>
      <c r="D41" s="209" t="s">
        <v>225</v>
      </c>
      <c r="E41" s="16" t="s">
        <v>1</v>
      </c>
      <c r="F41" s="210">
        <v>0</v>
      </c>
      <c r="H41" s="31"/>
    </row>
    <row r="42" spans="2:8" s="1" customFormat="1" ht="16.75" customHeight="1" x14ac:dyDescent="0.2">
      <c r="B42" s="31"/>
      <c r="C42" s="209" t="s">
        <v>1</v>
      </c>
      <c r="D42" s="209" t="s">
        <v>195</v>
      </c>
      <c r="E42" s="16" t="s">
        <v>1</v>
      </c>
      <c r="F42" s="210">
        <v>0</v>
      </c>
      <c r="H42" s="31"/>
    </row>
    <row r="43" spans="2:8" s="1" customFormat="1" ht="16.75" customHeight="1" x14ac:dyDescent="0.2">
      <c r="B43" s="31"/>
      <c r="C43" s="209" t="s">
        <v>1</v>
      </c>
      <c r="D43" s="209" t="s">
        <v>226</v>
      </c>
      <c r="E43" s="16" t="s">
        <v>1</v>
      </c>
      <c r="F43" s="210">
        <v>5.2220000000000004</v>
      </c>
      <c r="H43" s="31"/>
    </row>
    <row r="44" spans="2:8" s="1" customFormat="1" ht="16.75" customHeight="1" x14ac:dyDescent="0.2">
      <c r="B44" s="31"/>
      <c r="C44" s="209" t="s">
        <v>117</v>
      </c>
      <c r="D44" s="209" t="s">
        <v>186</v>
      </c>
      <c r="E44" s="16" t="s">
        <v>1</v>
      </c>
      <c r="F44" s="210">
        <v>61.826999999999998</v>
      </c>
      <c r="H44" s="31"/>
    </row>
    <row r="45" spans="2:8" s="1" customFormat="1" ht="16.75" customHeight="1" x14ac:dyDescent="0.2">
      <c r="B45" s="31"/>
      <c r="C45" s="211" t="s">
        <v>1467</v>
      </c>
      <c r="H45" s="31"/>
    </row>
    <row r="46" spans="2:8" s="1" customFormat="1" ht="16.75" customHeight="1" x14ac:dyDescent="0.2">
      <c r="B46" s="31"/>
      <c r="C46" s="209" t="s">
        <v>220</v>
      </c>
      <c r="D46" s="209" t="s">
        <v>221</v>
      </c>
      <c r="E46" s="16" t="s">
        <v>176</v>
      </c>
      <c r="F46" s="210">
        <v>61.826999999999998</v>
      </c>
      <c r="H46" s="31"/>
    </row>
    <row r="47" spans="2:8" s="1" customFormat="1" ht="20" x14ac:dyDescent="0.2">
      <c r="B47" s="31"/>
      <c r="C47" s="209" t="s">
        <v>203</v>
      </c>
      <c r="D47" s="209" t="s">
        <v>204</v>
      </c>
      <c r="E47" s="16" t="s">
        <v>176</v>
      </c>
      <c r="F47" s="210">
        <v>43.892000000000003</v>
      </c>
      <c r="H47" s="31"/>
    </row>
    <row r="48" spans="2:8" s="1" customFormat="1" ht="20" x14ac:dyDescent="0.2">
      <c r="B48" s="31"/>
      <c r="C48" s="209" t="s">
        <v>208</v>
      </c>
      <c r="D48" s="209" t="s">
        <v>209</v>
      </c>
      <c r="E48" s="16" t="s">
        <v>176</v>
      </c>
      <c r="F48" s="210">
        <v>746.16399999999999</v>
      </c>
      <c r="H48" s="31"/>
    </row>
    <row r="49" spans="2:8" s="1" customFormat="1" ht="16.75" customHeight="1" x14ac:dyDescent="0.2">
      <c r="B49" s="31"/>
      <c r="C49" s="209" t="s">
        <v>213</v>
      </c>
      <c r="D49" s="209" t="s">
        <v>214</v>
      </c>
      <c r="E49" s="16" t="s">
        <v>215</v>
      </c>
      <c r="F49" s="210">
        <v>366.71600000000001</v>
      </c>
      <c r="H49" s="31"/>
    </row>
    <row r="50" spans="2:8" s="1" customFormat="1" ht="7.5" customHeight="1" x14ac:dyDescent="0.2">
      <c r="B50" s="46"/>
      <c r="C50" s="47"/>
      <c r="D50" s="47"/>
      <c r="E50" s="47"/>
      <c r="F50" s="47"/>
      <c r="G50" s="47"/>
      <c r="H50" s="31"/>
    </row>
    <row r="51" spans="2:8" s="1" customFormat="1" x14ac:dyDescent="0.2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E1_ARCH - Arch bez F</vt:lpstr>
      <vt:lpstr>E2_ARCH2 - ARCH s F</vt:lpstr>
      <vt:lpstr>E1_B6 - Krajinno-architekton...</vt:lpstr>
      <vt:lpstr>E1_EL - Elektroinštalácia</vt:lpstr>
      <vt:lpstr>E1_Z - Závlahové systémy</vt:lpstr>
      <vt:lpstr>E1_ZTI - Zdravotechnika</vt:lpstr>
      <vt:lpstr>E2_TF - Technológia fontány</vt:lpstr>
      <vt:lpstr>Zoznam figúr</vt:lpstr>
      <vt:lpstr>'E1_ARCH - Arch bez F'!Názvy_tlače</vt:lpstr>
      <vt:lpstr>'E1_B6 - Krajinno-architekton...'!Názvy_tlače</vt:lpstr>
      <vt:lpstr>'E1_EL - Elektroinštalácia'!Názvy_tlače</vt:lpstr>
      <vt:lpstr>'E1_Z - Závlahové systémy'!Názvy_tlače</vt:lpstr>
      <vt:lpstr>'E1_ZTI - Zdravotechnika'!Názvy_tlače</vt:lpstr>
      <vt:lpstr>'E2_ARCH2 - ARCH s F'!Názvy_tlače</vt:lpstr>
      <vt:lpstr>'E2_TF - Technológia fontány'!Názvy_tlače</vt:lpstr>
      <vt:lpstr>'Rekapitulácia stavby'!Názvy_tlače</vt:lpstr>
      <vt:lpstr>'Zoznam figúr'!Názvy_tlače</vt:lpstr>
      <vt:lpstr>'E1_ARCH - Arch bez F'!Oblasť_tlače</vt:lpstr>
      <vt:lpstr>'E1_B6 - Krajinno-architekton...'!Oblasť_tlače</vt:lpstr>
      <vt:lpstr>'E1_EL - Elektroinštalácia'!Oblasť_tlače</vt:lpstr>
      <vt:lpstr>'E1_Z - Závlahové systémy'!Oblasť_tlače</vt:lpstr>
      <vt:lpstr>'E1_ZTI - Zdravotechnika'!Oblasť_tlače</vt:lpstr>
      <vt:lpstr>'E2_ARCH2 - ARCH s F'!Oblasť_tlače</vt:lpstr>
      <vt:lpstr>'E2_TF - Technológia fontány'!Oblasť_tlače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Mateáš</dc:creator>
  <cp:lastModifiedBy>Milica Mikusova</cp:lastModifiedBy>
  <dcterms:created xsi:type="dcterms:W3CDTF">2023-04-11T08:39:56Z</dcterms:created>
  <dcterms:modified xsi:type="dcterms:W3CDTF">2023-04-19T11:56:03Z</dcterms:modified>
</cp:coreProperties>
</file>