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G:\Odbor rozvoje\Oddělení RSP\společné\VZ\2023\01_rekonstrukce_KD\rozpocet_nerozdeleny\"/>
    </mc:Choice>
  </mc:AlternateContent>
  <bookViews>
    <workbookView xWindow="216" yWindow="540" windowWidth="38076" windowHeight="16992" activeTab="2"/>
  </bookViews>
  <sheets>
    <sheet name="Rekapitulace stavby" sheetId="1" r:id="rId1"/>
    <sheet name="1 - Stavba bez zateplení ..." sheetId="2" r:id="rId2"/>
    <sheet name="ZTI" sheetId="3" r:id="rId3"/>
    <sheet name="Položky ZTI" sheetId="4" r:id="rId4"/>
    <sheet name="Vytápění" sheetId="5" r:id="rId5"/>
    <sheet name="rekapitulace cen VZT" sheetId="6" r:id="rId6"/>
    <sheet name="specifikace VZT" sheetId="7" r:id="rId7"/>
    <sheet name="Silnoproud" sheetId="8" r:id="rId8"/>
    <sheet name="Slaboproud" sheetId="9" r:id="rId9"/>
  </sheets>
  <externalReferences>
    <externalReference r:id="rId10"/>
    <externalReference r:id="rId11"/>
    <externalReference r:id="rId12"/>
  </externalReferences>
  <definedNames>
    <definedName name="_xlnm._FilterDatabase" localSheetId="1" hidden="1">'1 - Stavba bez zateplení ...'!$C$151:$K$1208</definedName>
    <definedName name="_xlnm._FilterDatabase" localSheetId="7" hidden="1">Silnoproud!$A$8:$L$98</definedName>
    <definedName name="_xlnm._FilterDatabase" localSheetId="8" hidden="1">Slaboproud!$B$15:$H$16</definedName>
    <definedName name="_xlnm._FilterDatabase">Vytápění!$A$8:$K$23</definedName>
    <definedName name="CelkemDPHVypocet" localSheetId="2">ZTI!$H$40</definedName>
    <definedName name="Cena" localSheetId="7">#REF!</definedName>
    <definedName name="Cena">#REF!</definedName>
    <definedName name="Cena1" localSheetId="7">#REF!</definedName>
    <definedName name="Cena1">#REF!</definedName>
    <definedName name="Cena2" localSheetId="7">#REF!</definedName>
    <definedName name="Cena2">#REF!</definedName>
    <definedName name="Cena3" localSheetId="7">#REF!</definedName>
    <definedName name="Cena3">#REF!</definedName>
    <definedName name="Cena4" localSheetId="7">#REF!</definedName>
    <definedName name="Cena4">#REF!</definedName>
    <definedName name="Cena5" localSheetId="7">#REF!</definedName>
    <definedName name="Cena5">#REF!</definedName>
    <definedName name="Cena6" localSheetId="7">#REF!</definedName>
    <definedName name="Cena6">#REF!</definedName>
    <definedName name="Cena7" localSheetId="7">#REF!</definedName>
    <definedName name="Cena7">#REF!</definedName>
    <definedName name="Cena8" localSheetId="7">#REF!</definedName>
    <definedName name="Cena8">#REF!</definedName>
    <definedName name="CenaCelkem">ZTI!$G$29</definedName>
    <definedName name="CenaCelkemBezDPH">ZTI!$G$28</definedName>
    <definedName name="CenaCelkemVypocet" localSheetId="2">ZTI!$I$40</definedName>
    <definedName name="cisloobjektu">ZTI!$C$3</definedName>
    <definedName name="CisloRozpoctu">'[1]Krycí list'!$C$2</definedName>
    <definedName name="CisloStavby" localSheetId="2">ZTI!$C$2</definedName>
    <definedName name="cislostavby">'[1]Krycí list'!$A$7</definedName>
    <definedName name="CisloStavebnihoRozpoctu">ZTI!$D$4</definedName>
    <definedName name="dadresa">ZTI!$D$12:$G$12</definedName>
    <definedName name="Datum">[2]MaR!#REF!</definedName>
    <definedName name="DIČ" localSheetId="2">ZTI!$I$12</definedName>
    <definedName name="Dispečink">[2]MaR!#REF!</definedName>
    <definedName name="dmisto">ZTI!$D$13:$G$13</definedName>
    <definedName name="DPHSni">ZTI!$G$24</definedName>
    <definedName name="DPHZakl">ZTI!$G$26</definedName>
    <definedName name="dpsc" localSheetId="2">ZTI!$C$13</definedName>
    <definedName name="Excel_BuiltIn_Print_Titles">'rekapitulace cen VZT'!#REF!</definedName>
    <definedName name="Hlavička">[2]MaR!#REF!</definedName>
    <definedName name="IČO" localSheetId="2">ZTI!$I$11</definedName>
    <definedName name="Kod" localSheetId="7">#REF!</definedName>
    <definedName name="Kod">#REF!</definedName>
    <definedName name="Mena">#REF!</definedName>
    <definedName name="MistoStavby">ZTI!$D$4</definedName>
    <definedName name="nazevobjektu">ZTI!$D$3</definedName>
    <definedName name="NazevRozpoctu">'[1]Krycí list'!$D$2</definedName>
    <definedName name="NazevStavby" localSheetId="2">ZTI!$D$2</definedName>
    <definedName name="nazevstavby">'[1]Krycí list'!$C$7</definedName>
    <definedName name="NazevStavebnihoRozpoctu">ZTI!$E$4</definedName>
    <definedName name="_xlnm.Print_Titles" localSheetId="1">'1 - Stavba bez zateplení ...'!$151:$151</definedName>
    <definedName name="_xlnm.Print_Titles" localSheetId="0">'Rekapitulace stavby'!$92:$92</definedName>
    <definedName name="_xlnm.Print_Titles" localSheetId="7">Silnoproud!$4:$6</definedName>
    <definedName name="_xlnm.Print_Titles" localSheetId="8">Slaboproud!$15:$15</definedName>
    <definedName name="oadresa">ZTI!$D$6</definedName>
    <definedName name="Objednatel" localSheetId="2">ZTI!$D$5</definedName>
    <definedName name="Objekt" localSheetId="2">ZTI!$B$38</definedName>
    <definedName name="_xlnm.Print_Area" localSheetId="1">'1 - Stavba bez zateplení ...'!$C$4:$J$76,'1 - Stavba bez zateplení ...'!$C$82:$J$133,'1 - Stavba bez zateplení ...'!$C$139:$J$1208</definedName>
    <definedName name="_xlnm.Print_Area" localSheetId="3">'Položky ZTI'!$A$1:$U$193</definedName>
    <definedName name="_xlnm.Print_Area" localSheetId="0">'Rekapitulace stavby'!$D$4:$AO$76,'Rekapitulace stavby'!$C$82:$AQ$96</definedName>
    <definedName name="_xlnm.Print_Area" localSheetId="7">Silnoproud!$A$1:$L$98</definedName>
    <definedName name="_xlnm.Print_Area" localSheetId="6">'specifikace VZT'!$A$1:$K$217</definedName>
    <definedName name="_xlnm.Print_Area" localSheetId="2">ZTI!$A$1:$J$57</definedName>
    <definedName name="odic" localSheetId="2">ZTI!$I$6</definedName>
    <definedName name="oico" localSheetId="2">ZTI!$I$5</definedName>
    <definedName name="okno" localSheetId="7">#REF!</definedName>
    <definedName name="okno">#REF!</definedName>
    <definedName name="omisto" localSheetId="2">ZTI!$D$7</definedName>
    <definedName name="onazev" localSheetId="2">ZTI!$D$6</definedName>
    <definedName name="opsc" localSheetId="2">ZTI!$C$7</definedName>
    <definedName name="padresa">ZTI!$D$9</definedName>
    <definedName name="pdic">ZTI!$I$9</definedName>
    <definedName name="pico">ZTI!$I$8</definedName>
    <definedName name="pmisto">ZTI!$D$10</definedName>
    <definedName name="PocetMJ">#REF!</definedName>
    <definedName name="PoptavkaID">ZTI!$A$1</definedName>
    <definedName name="pPSC">ZTI!$C$10</definedName>
    <definedName name="Print_Area_1_1_1">#REF!</definedName>
    <definedName name="Print_Area_1_1_1_1">Vytápění!$A$1:$K$23</definedName>
    <definedName name="Print_Titles_1">Vytápění!$4:$6</definedName>
    <definedName name="Projektant">ZTI!$D$8</definedName>
    <definedName name="Přehled" localSheetId="7">#REF!</definedName>
    <definedName name="Přehled">#REF!</definedName>
    <definedName name="Rok_nabídky" localSheetId="7">#REF!</definedName>
    <definedName name="Rok_nabídky">#REF!</definedName>
    <definedName name="SazbaDPH1" localSheetId="2">ZTI!$E$23</definedName>
    <definedName name="SazbaDPH1">'[1]Krycí list'!$C$30</definedName>
    <definedName name="SazbaDPH2" localSheetId="2">ZTI!$E$25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pecifikace" localSheetId="7">#REF!</definedName>
    <definedName name="Specifikace">#REF!</definedName>
    <definedName name="Typ">[2]MaR!$C$151:$C$161,[2]MaR!$C$44:$C$143</definedName>
    <definedName name="Vypracoval">ZTI!$D$14</definedName>
    <definedName name="Z_B7E7C763_C459_487D_8ABA_5CFDDFBD5A84_.wvu.Cols" localSheetId="2" hidden="1">ZTI!$A:$A</definedName>
    <definedName name="Z_B7E7C763_C459_487D_8ABA_5CFDDFBD5A84_.wvu.PrintArea" localSheetId="2" hidden="1">ZTI!$B$1:$J$36</definedName>
    <definedName name="ZakladDPHSni">ZTI!$G$23</definedName>
    <definedName name="ZakladDPHSniVypocet" localSheetId="2">ZTI!$F$40</definedName>
    <definedName name="ZakladDPHZakl">ZTI!$G$25</definedName>
    <definedName name="ZakladDPHZaklVypocet" localSheetId="2">ZTI!$G$40</definedName>
    <definedName name="Zaokrouhleni">ZTI!$G$27</definedName>
    <definedName name="Zhotovitel">ZTI!$D$11:$G$11</definedName>
  </definedNames>
  <calcPr calcId="162913"/>
</workbook>
</file>

<file path=xl/calcChain.xml><?xml version="1.0" encoding="utf-8"?>
<calcChain xmlns="http://schemas.openxmlformats.org/spreadsheetml/2006/main">
  <c r="I204" i="7" l="1"/>
  <c r="I206" i="7"/>
  <c r="J206" i="7" s="1"/>
  <c r="I208" i="7"/>
  <c r="J208" i="7" s="1"/>
  <c r="I210" i="7"/>
  <c r="J210" i="7" s="1"/>
  <c r="I17" i="7"/>
  <c r="J17" i="7" s="1"/>
  <c r="I19" i="7"/>
  <c r="I21" i="7"/>
  <c r="J21" i="7" s="1"/>
  <c r="I23" i="7"/>
  <c r="I25" i="7"/>
  <c r="I27" i="7"/>
  <c r="I156" i="7"/>
  <c r="F17" i="4"/>
  <c r="H92" i="9"/>
  <c r="H91" i="9"/>
  <c r="H90" i="9"/>
  <c r="H89" i="9"/>
  <c r="H88" i="9"/>
  <c r="H87" i="9"/>
  <c r="H86" i="9"/>
  <c r="H85" i="9"/>
  <c r="H84" i="9"/>
  <c r="H83" i="9"/>
  <c r="H82" i="9"/>
  <c r="H81" i="9"/>
  <c r="H80" i="9"/>
  <c r="F79" i="9"/>
  <c r="H79" i="9" s="1"/>
  <c r="H78" i="9"/>
  <c r="H77" i="9"/>
  <c r="F76" i="9"/>
  <c r="H76" i="9" s="1"/>
  <c r="H75" i="9"/>
  <c r="H74" i="9"/>
  <c r="H73" i="9"/>
  <c r="H72" i="9"/>
  <c r="H71" i="9"/>
  <c r="H70" i="9"/>
  <c r="H69" i="9"/>
  <c r="F68" i="9"/>
  <c r="H68" i="9" s="1"/>
  <c r="H67" i="9"/>
  <c r="H66" i="9"/>
  <c r="H65" i="9"/>
  <c r="H64" i="9"/>
  <c r="H61" i="9"/>
  <c r="H60" i="9"/>
  <c r="H59" i="9"/>
  <c r="F58" i="9"/>
  <c r="F62" i="9" s="1"/>
  <c r="F63" i="9" s="1"/>
  <c r="H63" i="9" s="1"/>
  <c r="H57" i="9"/>
  <c r="H56" i="9"/>
  <c r="H55" i="9"/>
  <c r="H54" i="9"/>
  <c r="B54" i="9"/>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H53" i="9"/>
  <c r="H50" i="9"/>
  <c r="H49" i="9"/>
  <c r="H48" i="9"/>
  <c r="H47" i="9"/>
  <c r="H46" i="9"/>
  <c r="H45" i="9"/>
  <c r="H44" i="9"/>
  <c r="H43" i="9"/>
  <c r="H42" i="9"/>
  <c r="H41" i="9"/>
  <c r="F40" i="9"/>
  <c r="H40" i="9" s="1"/>
  <c r="H39" i="9"/>
  <c r="H38" i="9"/>
  <c r="F37" i="9"/>
  <c r="H37" i="9" s="1"/>
  <c r="H36" i="9"/>
  <c r="H35" i="9"/>
  <c r="H34" i="9"/>
  <c r="F33" i="9"/>
  <c r="H33" i="9" s="1"/>
  <c r="H32" i="9"/>
  <c r="H31" i="9"/>
  <c r="H30" i="9"/>
  <c r="H29" i="9"/>
  <c r="H28" i="9"/>
  <c r="H27" i="9"/>
  <c r="H26" i="9"/>
  <c r="H25" i="9"/>
  <c r="H24" i="9"/>
  <c r="H23" i="9"/>
  <c r="F23" i="9"/>
  <c r="H22" i="9"/>
  <c r="B22" i="9"/>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H21" i="9"/>
  <c r="Q16" i="9"/>
  <c r="O16" i="9"/>
  <c r="M16" i="9"/>
  <c r="J97" i="8"/>
  <c r="I97" i="8"/>
  <c r="J96" i="8"/>
  <c r="I96" i="8"/>
  <c r="K96" i="8" s="1"/>
  <c r="J95" i="8"/>
  <c r="I95" i="8"/>
  <c r="K95" i="8" s="1"/>
  <c r="J94" i="8"/>
  <c r="I94" i="8"/>
  <c r="K94" i="8" s="1"/>
  <c r="J93" i="8"/>
  <c r="I93" i="8"/>
  <c r="J92" i="8"/>
  <c r="I92" i="8"/>
  <c r="K92" i="8" s="1"/>
  <c r="J91" i="8"/>
  <c r="I91" i="8"/>
  <c r="K91" i="8" s="1"/>
  <c r="J90" i="8"/>
  <c r="I90" i="8"/>
  <c r="K90" i="8" s="1"/>
  <c r="J89" i="8"/>
  <c r="I89" i="8"/>
  <c r="J88" i="8"/>
  <c r="I88" i="8"/>
  <c r="K88" i="8" s="1"/>
  <c r="J87" i="8"/>
  <c r="I87" i="8"/>
  <c r="J86" i="8"/>
  <c r="I86" i="8"/>
  <c r="J85" i="8"/>
  <c r="I85" i="8"/>
  <c r="J84" i="8"/>
  <c r="I84" i="8"/>
  <c r="K84" i="8" s="1"/>
  <c r="J80" i="8"/>
  <c r="I80" i="8"/>
  <c r="K80" i="8" s="1"/>
  <c r="J79" i="8"/>
  <c r="I79" i="8"/>
  <c r="J78" i="8"/>
  <c r="I78" i="8"/>
  <c r="J77" i="8"/>
  <c r="I77" i="8"/>
  <c r="J76" i="8"/>
  <c r="I76" i="8"/>
  <c r="K76" i="8" s="1"/>
  <c r="J75" i="8"/>
  <c r="I75" i="8"/>
  <c r="J74" i="8"/>
  <c r="I74" i="8"/>
  <c r="J73" i="8"/>
  <c r="I73" i="8"/>
  <c r="K73" i="8" s="1"/>
  <c r="J72" i="8"/>
  <c r="I72" i="8"/>
  <c r="J71" i="8"/>
  <c r="I71" i="8"/>
  <c r="J70" i="8"/>
  <c r="I70" i="8"/>
  <c r="J69" i="8"/>
  <c r="I69" i="8"/>
  <c r="K69" i="8" s="1"/>
  <c r="J68" i="8"/>
  <c r="I68" i="8"/>
  <c r="K68" i="8" s="1"/>
  <c r="J67" i="8"/>
  <c r="I67" i="8"/>
  <c r="J66" i="8"/>
  <c r="I66" i="8"/>
  <c r="J65" i="8"/>
  <c r="I65" i="8"/>
  <c r="J64" i="8"/>
  <c r="K64" i="8" s="1"/>
  <c r="I64" i="8"/>
  <c r="J63" i="8"/>
  <c r="I63" i="8"/>
  <c r="J62" i="8"/>
  <c r="I62" i="8"/>
  <c r="J58" i="8"/>
  <c r="I58" i="8"/>
  <c r="J57" i="8"/>
  <c r="I57" i="8"/>
  <c r="J56" i="8"/>
  <c r="K56" i="8" s="1"/>
  <c r="I56" i="8"/>
  <c r="J55" i="8"/>
  <c r="I55" i="8"/>
  <c r="J51" i="8"/>
  <c r="I51" i="8"/>
  <c r="J50" i="8"/>
  <c r="I50" i="8"/>
  <c r="J49" i="8"/>
  <c r="I49" i="8"/>
  <c r="K49" i="8" s="1"/>
  <c r="J48" i="8"/>
  <c r="I48" i="8"/>
  <c r="J47" i="8"/>
  <c r="I47" i="8"/>
  <c r="J46" i="8"/>
  <c r="I46" i="8"/>
  <c r="J45" i="8"/>
  <c r="I45" i="8"/>
  <c r="K45" i="8" s="1"/>
  <c r="J44" i="8"/>
  <c r="I44" i="8"/>
  <c r="K44" i="8" s="1"/>
  <c r="J40" i="8"/>
  <c r="K40" i="8" s="1"/>
  <c r="I40" i="8"/>
  <c r="J39" i="8"/>
  <c r="I39" i="8"/>
  <c r="J38" i="8"/>
  <c r="I38" i="8"/>
  <c r="J37" i="8"/>
  <c r="K37" i="8" s="1"/>
  <c r="I37" i="8"/>
  <c r="J36" i="8"/>
  <c r="I36" i="8"/>
  <c r="K36" i="8" s="1"/>
  <c r="J35" i="8"/>
  <c r="I35" i="8"/>
  <c r="J34" i="8"/>
  <c r="I34" i="8"/>
  <c r="J33" i="8"/>
  <c r="I33" i="8"/>
  <c r="J32" i="8"/>
  <c r="I32" i="8"/>
  <c r="K32" i="8" s="1"/>
  <c r="J31" i="8"/>
  <c r="I31" i="8"/>
  <c r="J27" i="8"/>
  <c r="I27" i="8"/>
  <c r="J26" i="8"/>
  <c r="I26" i="8"/>
  <c r="J25" i="8"/>
  <c r="K25" i="8" s="1"/>
  <c r="I25" i="8"/>
  <c r="J24" i="8"/>
  <c r="I24" i="8"/>
  <c r="K24" i="8" s="1"/>
  <c r="J23" i="8"/>
  <c r="I23" i="8"/>
  <c r="J22" i="8"/>
  <c r="I22" i="8"/>
  <c r="J21" i="8"/>
  <c r="I21" i="8"/>
  <c r="J17" i="8"/>
  <c r="I17" i="8"/>
  <c r="J16" i="8"/>
  <c r="I16" i="8"/>
  <c r="J15" i="8"/>
  <c r="I15" i="8"/>
  <c r="J14" i="8"/>
  <c r="I14" i="8"/>
  <c r="J13" i="8"/>
  <c r="I13" i="8"/>
  <c r="J12" i="8"/>
  <c r="I12" i="8"/>
  <c r="K12" i="8" s="1"/>
  <c r="J11" i="8"/>
  <c r="I11" i="8"/>
  <c r="J214" i="7"/>
  <c r="K214" i="7" s="1"/>
  <c r="H214" i="7"/>
  <c r="J212" i="7"/>
  <c r="K212" i="7" s="1"/>
  <c r="H212" i="7"/>
  <c r="H210" i="7"/>
  <c r="H208" i="7"/>
  <c r="H206" i="7"/>
  <c r="J204" i="7"/>
  <c r="H204" i="7"/>
  <c r="I194" i="7"/>
  <c r="J194" i="7" s="1"/>
  <c r="J196" i="7" s="1"/>
  <c r="F24" i="6" s="1"/>
  <c r="H194" i="7"/>
  <c r="H196" i="7" s="1"/>
  <c r="E24" i="6" s="1"/>
  <c r="J184" i="7"/>
  <c r="I184" i="7"/>
  <c r="H184" i="7"/>
  <c r="K184" i="7" s="1"/>
  <c r="J182" i="7"/>
  <c r="I182" i="7"/>
  <c r="H182" i="7"/>
  <c r="K182" i="7" s="1"/>
  <c r="J180" i="7"/>
  <c r="I180" i="7"/>
  <c r="H180" i="7"/>
  <c r="K180" i="7" s="1"/>
  <c r="J178" i="7"/>
  <c r="I178" i="7"/>
  <c r="H178" i="7"/>
  <c r="I168" i="7"/>
  <c r="J168" i="7" s="1"/>
  <c r="H168" i="7"/>
  <c r="I166" i="7"/>
  <c r="J166" i="7" s="1"/>
  <c r="H166" i="7"/>
  <c r="I164" i="7"/>
  <c r="J164" i="7" s="1"/>
  <c r="H164" i="7"/>
  <c r="I162" i="7"/>
  <c r="J162" i="7" s="1"/>
  <c r="H162" i="7"/>
  <c r="I160" i="7"/>
  <c r="J160" i="7" s="1"/>
  <c r="H160" i="7"/>
  <c r="I158" i="7"/>
  <c r="J158" i="7" s="1"/>
  <c r="H158" i="7"/>
  <c r="J156" i="7"/>
  <c r="H156" i="7"/>
  <c r="I154" i="7"/>
  <c r="J154" i="7" s="1"/>
  <c r="H154" i="7"/>
  <c r="J144" i="7"/>
  <c r="I144" i="7"/>
  <c r="H144" i="7"/>
  <c r="K144" i="7" s="1"/>
  <c r="I142" i="7"/>
  <c r="J142" i="7" s="1"/>
  <c r="H142" i="7"/>
  <c r="J140" i="7"/>
  <c r="I140" i="7"/>
  <c r="H140" i="7"/>
  <c r="I138" i="7"/>
  <c r="J138" i="7" s="1"/>
  <c r="H138" i="7"/>
  <c r="J136" i="7"/>
  <c r="I136" i="7"/>
  <c r="H136" i="7"/>
  <c r="K136" i="7" s="1"/>
  <c r="I134" i="7"/>
  <c r="J134" i="7" s="1"/>
  <c r="H134" i="7"/>
  <c r="J132" i="7"/>
  <c r="I132" i="7"/>
  <c r="H132" i="7"/>
  <c r="K132" i="7" s="1"/>
  <c r="I130" i="7"/>
  <c r="J130" i="7" s="1"/>
  <c r="H130" i="7"/>
  <c r="J128" i="7"/>
  <c r="I128" i="7"/>
  <c r="H128" i="7"/>
  <c r="K128" i="7" s="1"/>
  <c r="I126" i="7"/>
  <c r="J126" i="7" s="1"/>
  <c r="H126" i="7"/>
  <c r="J124" i="7"/>
  <c r="I124" i="7"/>
  <c r="H124" i="7"/>
  <c r="K124" i="7" s="1"/>
  <c r="I122" i="7"/>
  <c r="J122" i="7" s="1"/>
  <c r="H122" i="7"/>
  <c r="J120" i="7"/>
  <c r="I120" i="7"/>
  <c r="H120" i="7"/>
  <c r="K120" i="7" s="1"/>
  <c r="J118" i="7"/>
  <c r="I118" i="7"/>
  <c r="H118" i="7"/>
  <c r="K118" i="7" s="1"/>
  <c r="J116" i="7"/>
  <c r="I116" i="7"/>
  <c r="H116" i="7"/>
  <c r="I106" i="7"/>
  <c r="J106" i="7" s="1"/>
  <c r="K106" i="7" s="1"/>
  <c r="H106" i="7"/>
  <c r="I104" i="7"/>
  <c r="J104" i="7" s="1"/>
  <c r="K104" i="7" s="1"/>
  <c r="H104" i="7"/>
  <c r="I102" i="7"/>
  <c r="J102" i="7" s="1"/>
  <c r="K102" i="7" s="1"/>
  <c r="H102" i="7"/>
  <c r="J100" i="7"/>
  <c r="K100" i="7" s="1"/>
  <c r="I100" i="7"/>
  <c r="H100" i="7"/>
  <c r="I98" i="7"/>
  <c r="J98" i="7" s="1"/>
  <c r="K98" i="7" s="1"/>
  <c r="H98" i="7"/>
  <c r="I96" i="7"/>
  <c r="J96" i="7" s="1"/>
  <c r="K96" i="7" s="1"/>
  <c r="H96" i="7"/>
  <c r="I94" i="7"/>
  <c r="J94" i="7" s="1"/>
  <c r="K94" i="7" s="1"/>
  <c r="H94" i="7"/>
  <c r="J92" i="7"/>
  <c r="K92" i="7" s="1"/>
  <c r="I92" i="7"/>
  <c r="H92" i="7"/>
  <c r="I90" i="7"/>
  <c r="J90" i="7" s="1"/>
  <c r="K90" i="7" s="1"/>
  <c r="H90" i="7"/>
  <c r="I88" i="7"/>
  <c r="J88" i="7" s="1"/>
  <c r="K88" i="7" s="1"/>
  <c r="H88" i="7"/>
  <c r="I86" i="7"/>
  <c r="J86" i="7" s="1"/>
  <c r="H86" i="7"/>
  <c r="K86" i="7" s="1"/>
  <c r="I84" i="7"/>
  <c r="J84" i="7" s="1"/>
  <c r="H84" i="7"/>
  <c r="I82" i="7"/>
  <c r="J82" i="7" s="1"/>
  <c r="H82" i="7"/>
  <c r="K82" i="7" s="1"/>
  <c r="I80" i="7"/>
  <c r="J80" i="7" s="1"/>
  <c r="H80" i="7"/>
  <c r="I78" i="7"/>
  <c r="J78" i="7" s="1"/>
  <c r="H78" i="7"/>
  <c r="K78" i="7" s="1"/>
  <c r="I76" i="7"/>
  <c r="J76" i="7" s="1"/>
  <c r="H76" i="7"/>
  <c r="I74" i="7"/>
  <c r="J74" i="7" s="1"/>
  <c r="K74" i="7" s="1"/>
  <c r="H74" i="7"/>
  <c r="I72" i="7"/>
  <c r="J72" i="7" s="1"/>
  <c r="H72" i="7"/>
  <c r="K72" i="7" s="1"/>
  <c r="I70" i="7"/>
  <c r="J70" i="7" s="1"/>
  <c r="H70" i="7"/>
  <c r="K70" i="7" s="1"/>
  <c r="I68" i="7"/>
  <c r="J68" i="7" s="1"/>
  <c r="H68" i="7"/>
  <c r="I66" i="7"/>
  <c r="J66" i="7" s="1"/>
  <c r="H66" i="7"/>
  <c r="K66" i="7" s="1"/>
  <c r="I64" i="7"/>
  <c r="J64" i="7" s="1"/>
  <c r="H64" i="7"/>
  <c r="I62" i="7"/>
  <c r="J62" i="7" s="1"/>
  <c r="H62" i="7"/>
  <c r="K62" i="7" s="1"/>
  <c r="J61" i="7"/>
  <c r="I61" i="7"/>
  <c r="H61" i="7"/>
  <c r="J59" i="7"/>
  <c r="I59" i="7"/>
  <c r="H59" i="7"/>
  <c r="H108" i="7" s="1"/>
  <c r="E15" i="6" s="1"/>
  <c r="I49" i="7"/>
  <c r="J49" i="7" s="1"/>
  <c r="H49" i="7"/>
  <c r="J47" i="7"/>
  <c r="I47" i="7"/>
  <c r="H47" i="7"/>
  <c r="I45" i="7"/>
  <c r="J45" i="7" s="1"/>
  <c r="H45" i="7"/>
  <c r="I43" i="7"/>
  <c r="J43" i="7" s="1"/>
  <c r="H43" i="7"/>
  <c r="I41" i="7"/>
  <c r="J41" i="7" s="1"/>
  <c r="H41" i="7"/>
  <c r="J39" i="7"/>
  <c r="I39" i="7"/>
  <c r="H39" i="7"/>
  <c r="K39" i="7" s="1"/>
  <c r="I37" i="7"/>
  <c r="J37" i="7" s="1"/>
  <c r="H37" i="7"/>
  <c r="J27" i="7"/>
  <c r="H27" i="7"/>
  <c r="K27" i="7" s="1"/>
  <c r="J25" i="7"/>
  <c r="H25" i="7"/>
  <c r="J23" i="7"/>
  <c r="H23" i="7"/>
  <c r="K23" i="7" s="1"/>
  <c r="H21" i="7"/>
  <c r="J19" i="7"/>
  <c r="H19" i="7"/>
  <c r="K19" i="7" s="1"/>
  <c r="H17" i="7"/>
  <c r="J15" i="7"/>
  <c r="K15" i="7" s="1"/>
  <c r="H15" i="7"/>
  <c r="C7" i="7"/>
  <c r="C6" i="7"/>
  <c r="C5" i="7"/>
  <c r="C4" i="7"/>
  <c r="C3" i="7"/>
  <c r="D25" i="6"/>
  <c r="C25" i="6"/>
  <c r="D24" i="6"/>
  <c r="C24" i="6"/>
  <c r="D23" i="6"/>
  <c r="C23" i="6"/>
  <c r="D22" i="6"/>
  <c r="C22" i="6"/>
  <c r="D21" i="6"/>
  <c r="C21" i="6"/>
  <c r="D20" i="6"/>
  <c r="C20" i="6"/>
  <c r="D19" i="6"/>
  <c r="C19" i="6"/>
  <c r="D18" i="6"/>
  <c r="C18" i="6"/>
  <c r="D17" i="6"/>
  <c r="C17" i="6"/>
  <c r="D16" i="6"/>
  <c r="C16" i="6"/>
  <c r="D15" i="6"/>
  <c r="C15" i="6"/>
  <c r="D14" i="6"/>
  <c r="C14" i="6"/>
  <c r="D13" i="6"/>
  <c r="C13" i="6"/>
  <c r="D7" i="6"/>
  <c r="D6" i="6"/>
  <c r="D5" i="6"/>
  <c r="D4" i="6"/>
  <c r="I81" i="5"/>
  <c r="H81" i="5"/>
  <c r="I78" i="5"/>
  <c r="H78" i="5"/>
  <c r="I77" i="5"/>
  <c r="H77" i="5"/>
  <c r="I76" i="5"/>
  <c r="H76" i="5"/>
  <c r="I75" i="5"/>
  <c r="H75" i="5"/>
  <c r="I74" i="5"/>
  <c r="H74" i="5"/>
  <c r="I71" i="5"/>
  <c r="H71" i="5"/>
  <c r="I68" i="5"/>
  <c r="H68" i="5"/>
  <c r="E65" i="5"/>
  <c r="H65" i="5" s="1"/>
  <c r="E64" i="5"/>
  <c r="H64" i="5" s="1"/>
  <c r="E63" i="5"/>
  <c r="H63" i="5" s="1"/>
  <c r="E62" i="5"/>
  <c r="H62" i="5" s="1"/>
  <c r="E61" i="5"/>
  <c r="H61" i="5" s="1"/>
  <c r="H60" i="5"/>
  <c r="E60" i="5"/>
  <c r="I60" i="5" s="1"/>
  <c r="I56" i="5"/>
  <c r="J56" i="5" s="1"/>
  <c r="H56" i="5"/>
  <c r="I55" i="5"/>
  <c r="H55" i="5"/>
  <c r="I54" i="5"/>
  <c r="H54" i="5"/>
  <c r="I53" i="5"/>
  <c r="H53" i="5"/>
  <c r="I52" i="5"/>
  <c r="H52" i="5"/>
  <c r="I51" i="5"/>
  <c r="H51" i="5"/>
  <c r="I50" i="5"/>
  <c r="H50" i="5"/>
  <c r="I49" i="5"/>
  <c r="H49" i="5"/>
  <c r="I48" i="5"/>
  <c r="J48" i="5" s="1"/>
  <c r="H48" i="5"/>
  <c r="I47" i="5"/>
  <c r="H47" i="5"/>
  <c r="I46" i="5"/>
  <c r="H46" i="5"/>
  <c r="I45" i="5"/>
  <c r="H45" i="5"/>
  <c r="J45" i="5" s="1"/>
  <c r="I44" i="5"/>
  <c r="H44" i="5"/>
  <c r="I43" i="5"/>
  <c r="H43" i="5"/>
  <c r="J43" i="5" s="1"/>
  <c r="I39" i="5"/>
  <c r="H39" i="5"/>
  <c r="J39" i="5" s="1"/>
  <c r="I38" i="5"/>
  <c r="H38" i="5"/>
  <c r="J38" i="5" s="1"/>
  <c r="I36" i="5"/>
  <c r="H36" i="5"/>
  <c r="J36" i="5" s="1"/>
  <c r="I34" i="5"/>
  <c r="H34" i="5"/>
  <c r="J34" i="5" s="1"/>
  <c r="I33" i="5"/>
  <c r="H33" i="5"/>
  <c r="J33" i="5" s="1"/>
  <c r="I32" i="5"/>
  <c r="H32" i="5"/>
  <c r="J32" i="5" s="1"/>
  <c r="I31" i="5"/>
  <c r="H31" i="5"/>
  <c r="J31" i="5" s="1"/>
  <c r="I29" i="5"/>
  <c r="H29" i="5"/>
  <c r="J29" i="5" s="1"/>
  <c r="I27" i="5"/>
  <c r="H27" i="5"/>
  <c r="J27" i="5" s="1"/>
  <c r="I25" i="5"/>
  <c r="H25" i="5"/>
  <c r="J25" i="5" s="1"/>
  <c r="I24" i="5"/>
  <c r="H24" i="5"/>
  <c r="J24" i="5" s="1"/>
  <c r="I23" i="5"/>
  <c r="H23" i="5"/>
  <c r="J23" i="5" s="1"/>
  <c r="I22" i="5"/>
  <c r="H22" i="5"/>
  <c r="J22" i="5" s="1"/>
  <c r="I21" i="5"/>
  <c r="H21" i="5"/>
  <c r="J21" i="5" s="1"/>
  <c r="E18" i="5"/>
  <c r="H18" i="5" s="1"/>
  <c r="E17" i="5"/>
  <c r="H17" i="5" s="1"/>
  <c r="E16" i="5"/>
  <c r="H16" i="5" s="1"/>
  <c r="E15" i="5"/>
  <c r="H15" i="5" s="1"/>
  <c r="E14" i="5"/>
  <c r="H14" i="5" s="1"/>
  <c r="E13" i="5"/>
  <c r="H13" i="5" s="1"/>
  <c r="I10" i="5"/>
  <c r="H10" i="5"/>
  <c r="J10" i="5" s="1"/>
  <c r="J9" i="5" s="1"/>
  <c r="U191" i="4"/>
  <c r="Q191" i="4"/>
  <c r="O191" i="4"/>
  <c r="K191" i="4"/>
  <c r="I191" i="4"/>
  <c r="F191" i="4"/>
  <c r="G191" i="4" s="1"/>
  <c r="M191" i="4" s="1"/>
  <c r="U190" i="4"/>
  <c r="Q190" i="4"/>
  <c r="Q186" i="4" s="1"/>
  <c r="O190" i="4"/>
  <c r="K190" i="4"/>
  <c r="I190" i="4"/>
  <c r="G190" i="4"/>
  <c r="M190" i="4" s="1"/>
  <c r="F190" i="4"/>
  <c r="U189" i="4"/>
  <c r="Q189" i="4"/>
  <c r="O189" i="4"/>
  <c r="K189" i="4"/>
  <c r="I189" i="4"/>
  <c r="F189" i="4"/>
  <c r="G189" i="4" s="1"/>
  <c r="M189" i="4" s="1"/>
  <c r="U188" i="4"/>
  <c r="Q188" i="4"/>
  <c r="O188" i="4"/>
  <c r="K188" i="4"/>
  <c r="I188" i="4"/>
  <c r="F188" i="4"/>
  <c r="G188" i="4" s="1"/>
  <c r="M188" i="4" s="1"/>
  <c r="U187" i="4"/>
  <c r="Q187" i="4"/>
  <c r="O187" i="4"/>
  <c r="K187" i="4"/>
  <c r="I187" i="4"/>
  <c r="I186" i="4" s="1"/>
  <c r="G56" i="3" s="1"/>
  <c r="F187" i="4"/>
  <c r="G187" i="4" s="1"/>
  <c r="U186" i="4"/>
  <c r="O186" i="4"/>
  <c r="U185" i="4"/>
  <c r="Q185" i="4"/>
  <c r="O185" i="4"/>
  <c r="K185" i="4"/>
  <c r="I185" i="4"/>
  <c r="F185" i="4"/>
  <c r="G185" i="4" s="1"/>
  <c r="M185" i="4" s="1"/>
  <c r="U184" i="4"/>
  <c r="Q184" i="4"/>
  <c r="O184" i="4"/>
  <c r="K184" i="4"/>
  <c r="I184" i="4"/>
  <c r="F184" i="4"/>
  <c r="G184" i="4" s="1"/>
  <c r="M184" i="4" s="1"/>
  <c r="U183" i="4"/>
  <c r="Q183" i="4"/>
  <c r="O183" i="4"/>
  <c r="K183" i="4"/>
  <c r="I183" i="4"/>
  <c r="F183" i="4"/>
  <c r="G183" i="4" s="1"/>
  <c r="M183" i="4" s="1"/>
  <c r="U182" i="4"/>
  <c r="Q182" i="4"/>
  <c r="O182" i="4"/>
  <c r="K182" i="4"/>
  <c r="I182" i="4"/>
  <c r="F182" i="4"/>
  <c r="G182" i="4" s="1"/>
  <c r="M182" i="4" s="1"/>
  <c r="U181" i="4"/>
  <c r="Q181" i="4"/>
  <c r="O181" i="4"/>
  <c r="K181" i="4"/>
  <c r="I181" i="4"/>
  <c r="F181" i="4"/>
  <c r="G181" i="4" s="1"/>
  <c r="M181" i="4" s="1"/>
  <c r="U180" i="4"/>
  <c r="Q180" i="4"/>
  <c r="O180" i="4"/>
  <c r="K180" i="4"/>
  <c r="I180" i="4"/>
  <c r="F180" i="4"/>
  <c r="G180" i="4" s="1"/>
  <c r="M180" i="4" s="1"/>
  <c r="U179" i="4"/>
  <c r="Q179" i="4"/>
  <c r="O179" i="4"/>
  <c r="K179" i="4"/>
  <c r="I179" i="4"/>
  <c r="F179" i="4"/>
  <c r="G179" i="4" s="1"/>
  <c r="M179" i="4" s="1"/>
  <c r="U178" i="4"/>
  <c r="Q178" i="4"/>
  <c r="O178" i="4"/>
  <c r="K178" i="4"/>
  <c r="I178" i="4"/>
  <c r="F178" i="4"/>
  <c r="G178" i="4" s="1"/>
  <c r="M178" i="4" s="1"/>
  <c r="U177" i="4"/>
  <c r="Q177" i="4"/>
  <c r="O177" i="4"/>
  <c r="K177" i="4"/>
  <c r="I177" i="4"/>
  <c r="F177" i="4"/>
  <c r="G177" i="4" s="1"/>
  <c r="M177" i="4" s="1"/>
  <c r="U176" i="4"/>
  <c r="Q176" i="4"/>
  <c r="O176" i="4"/>
  <c r="K176" i="4"/>
  <c r="I176" i="4"/>
  <c r="F176" i="4"/>
  <c r="G176" i="4" s="1"/>
  <c r="M176" i="4" s="1"/>
  <c r="U175" i="4"/>
  <c r="Q175" i="4"/>
  <c r="O175" i="4"/>
  <c r="K175" i="4"/>
  <c r="I175" i="4"/>
  <c r="F175" i="4"/>
  <c r="G175" i="4" s="1"/>
  <c r="M175" i="4" s="1"/>
  <c r="U174" i="4"/>
  <c r="Q174" i="4"/>
  <c r="O174" i="4"/>
  <c r="K174" i="4"/>
  <c r="I174" i="4"/>
  <c r="F174" i="4"/>
  <c r="G174" i="4" s="1"/>
  <c r="M174" i="4" s="1"/>
  <c r="U173" i="4"/>
  <c r="Q173" i="4"/>
  <c r="O173" i="4"/>
  <c r="K173" i="4"/>
  <c r="I173" i="4"/>
  <c r="F173" i="4"/>
  <c r="G173" i="4" s="1"/>
  <c r="M173" i="4" s="1"/>
  <c r="U172" i="4"/>
  <c r="Q172" i="4"/>
  <c r="O172" i="4"/>
  <c r="K172" i="4"/>
  <c r="I172" i="4"/>
  <c r="F172" i="4"/>
  <c r="G172" i="4" s="1"/>
  <c r="M172" i="4" s="1"/>
  <c r="BA171" i="4"/>
  <c r="U170" i="4"/>
  <c r="Q170" i="4"/>
  <c r="O170" i="4"/>
  <c r="K170" i="4"/>
  <c r="I170" i="4"/>
  <c r="F170" i="4"/>
  <c r="G170" i="4" s="1"/>
  <c r="M170" i="4" s="1"/>
  <c r="BA169" i="4"/>
  <c r="U168" i="4"/>
  <c r="Q168" i="4"/>
  <c r="O168" i="4"/>
  <c r="K168" i="4"/>
  <c r="I168" i="4"/>
  <c r="F168" i="4"/>
  <c r="G168" i="4" s="1"/>
  <c r="M168" i="4" s="1"/>
  <c r="BA167" i="4"/>
  <c r="BA166" i="4"/>
  <c r="U165" i="4"/>
  <c r="Q165" i="4"/>
  <c r="O165" i="4"/>
  <c r="K165" i="4"/>
  <c r="I165" i="4"/>
  <c r="F165" i="4"/>
  <c r="G165" i="4" s="1"/>
  <c r="M165" i="4" s="1"/>
  <c r="BA164" i="4"/>
  <c r="U163" i="4"/>
  <c r="Q163" i="4"/>
  <c r="O163" i="4"/>
  <c r="K163" i="4"/>
  <c r="I163" i="4"/>
  <c r="F163" i="4"/>
  <c r="G163" i="4" s="1"/>
  <c r="M163" i="4" s="1"/>
  <c r="U162" i="4"/>
  <c r="Q162" i="4"/>
  <c r="O162" i="4"/>
  <c r="K162" i="4"/>
  <c r="I162" i="4"/>
  <c r="F162" i="4"/>
  <c r="G162" i="4" s="1"/>
  <c r="M162" i="4" s="1"/>
  <c r="U161" i="4"/>
  <c r="Q161" i="4"/>
  <c r="O161" i="4"/>
  <c r="K161" i="4"/>
  <c r="I161" i="4"/>
  <c r="F161" i="4"/>
  <c r="G161" i="4" s="1"/>
  <c r="M161" i="4" s="1"/>
  <c r="BA160" i="4"/>
  <c r="U159" i="4"/>
  <c r="Q159" i="4"/>
  <c r="O159" i="4"/>
  <c r="K159" i="4"/>
  <c r="I159" i="4"/>
  <c r="F159" i="4"/>
  <c r="G159" i="4" s="1"/>
  <c r="M159" i="4" s="1"/>
  <c r="U158" i="4"/>
  <c r="Q158" i="4"/>
  <c r="O158" i="4"/>
  <c r="K158" i="4"/>
  <c r="I158" i="4"/>
  <c r="F158" i="4"/>
  <c r="G158" i="4" s="1"/>
  <c r="M158" i="4" s="1"/>
  <c r="BA157" i="4"/>
  <c r="U156" i="4"/>
  <c r="Q156" i="4"/>
  <c r="O156" i="4"/>
  <c r="K156" i="4"/>
  <c r="I156" i="4"/>
  <c r="F156" i="4"/>
  <c r="G156" i="4" s="1"/>
  <c r="M156" i="4" s="1"/>
  <c r="U155" i="4"/>
  <c r="Q155" i="4"/>
  <c r="O155" i="4"/>
  <c r="K155" i="4"/>
  <c r="I155" i="4"/>
  <c r="G155" i="4"/>
  <c r="M155" i="4" s="1"/>
  <c r="F155" i="4"/>
  <c r="U154" i="4"/>
  <c r="Q154" i="4"/>
  <c r="O154" i="4"/>
  <c r="K154" i="4"/>
  <c r="I154" i="4"/>
  <c r="F154" i="4"/>
  <c r="G154" i="4" s="1"/>
  <c r="M154" i="4" s="1"/>
  <c r="BA153" i="4"/>
  <c r="U152" i="4"/>
  <c r="Q152" i="4"/>
  <c r="O152" i="4"/>
  <c r="K152" i="4"/>
  <c r="I152" i="4"/>
  <c r="F152" i="4"/>
  <c r="G152" i="4" s="1"/>
  <c r="M152" i="4" s="1"/>
  <c r="U151" i="4"/>
  <c r="Q151" i="4"/>
  <c r="O151" i="4"/>
  <c r="K151" i="4"/>
  <c r="I151" i="4"/>
  <c r="F151" i="4"/>
  <c r="G151" i="4" s="1"/>
  <c r="M151" i="4" s="1"/>
  <c r="U150" i="4"/>
  <c r="Q150" i="4"/>
  <c r="O150" i="4"/>
  <c r="K150" i="4"/>
  <c r="I150" i="4"/>
  <c r="F150" i="4"/>
  <c r="G150" i="4" s="1"/>
  <c r="M150" i="4" s="1"/>
  <c r="BA149" i="4"/>
  <c r="U148" i="4"/>
  <c r="Q148" i="4"/>
  <c r="O148" i="4"/>
  <c r="K148" i="4"/>
  <c r="I148" i="4"/>
  <c r="F148" i="4"/>
  <c r="G148" i="4" s="1"/>
  <c r="M148" i="4" s="1"/>
  <c r="BA147" i="4"/>
  <c r="U146" i="4"/>
  <c r="U141" i="4" s="1"/>
  <c r="Q146" i="4"/>
  <c r="O146" i="4"/>
  <c r="K146" i="4"/>
  <c r="I146" i="4"/>
  <c r="F146" i="4"/>
  <c r="G146" i="4" s="1"/>
  <c r="BA145" i="4"/>
  <c r="U144" i="4"/>
  <c r="Q144" i="4"/>
  <c r="O144" i="4"/>
  <c r="K144" i="4"/>
  <c r="I144" i="4"/>
  <c r="F144" i="4"/>
  <c r="G144" i="4" s="1"/>
  <c r="M144" i="4" s="1"/>
  <c r="U143" i="4"/>
  <c r="Q143" i="4"/>
  <c r="O143" i="4"/>
  <c r="K143" i="4"/>
  <c r="I143" i="4"/>
  <c r="F143" i="4"/>
  <c r="G143" i="4" s="1"/>
  <c r="M143" i="4" s="1"/>
  <c r="U142" i="4"/>
  <c r="Q142" i="4"/>
  <c r="O142" i="4"/>
  <c r="K142" i="4"/>
  <c r="I142" i="4"/>
  <c r="F142" i="4"/>
  <c r="G142" i="4" s="1"/>
  <c r="M142" i="4" s="1"/>
  <c r="K141" i="4"/>
  <c r="U140" i="4"/>
  <c r="Q140" i="4"/>
  <c r="O140" i="4"/>
  <c r="K140" i="4"/>
  <c r="I140" i="4"/>
  <c r="F140" i="4"/>
  <c r="G140" i="4" s="1"/>
  <c r="M140" i="4" s="1"/>
  <c r="U139" i="4"/>
  <c r="Q139" i="4"/>
  <c r="O139" i="4"/>
  <c r="K139" i="4"/>
  <c r="I139" i="4"/>
  <c r="F139" i="4"/>
  <c r="G139" i="4" s="1"/>
  <c r="M139" i="4" s="1"/>
  <c r="U138" i="4"/>
  <c r="Q138" i="4"/>
  <c r="O138" i="4"/>
  <c r="K138" i="4"/>
  <c r="I138" i="4"/>
  <c r="F138" i="4"/>
  <c r="G138" i="4" s="1"/>
  <c r="M138" i="4" s="1"/>
  <c r="U137" i="4"/>
  <c r="Q137" i="4"/>
  <c r="O137" i="4"/>
  <c r="K137" i="4"/>
  <c r="I137" i="4"/>
  <c r="F137" i="4"/>
  <c r="G137" i="4" s="1"/>
  <c r="M137" i="4" s="1"/>
  <c r="U136" i="4"/>
  <c r="Q136" i="4"/>
  <c r="O136" i="4"/>
  <c r="K136" i="4"/>
  <c r="I136" i="4"/>
  <c r="F136" i="4"/>
  <c r="G136" i="4" s="1"/>
  <c r="M136" i="4" s="1"/>
  <c r="U135" i="4"/>
  <c r="Q135" i="4"/>
  <c r="O135" i="4"/>
  <c r="K135" i="4"/>
  <c r="I135" i="4"/>
  <c r="F135" i="4"/>
  <c r="G135" i="4" s="1"/>
  <c r="M135" i="4" s="1"/>
  <c r="U134" i="4"/>
  <c r="Q134" i="4"/>
  <c r="O134" i="4"/>
  <c r="K134" i="4"/>
  <c r="I134" i="4"/>
  <c r="F134" i="4"/>
  <c r="G134" i="4" s="1"/>
  <c r="M134" i="4" s="1"/>
  <c r="U133" i="4"/>
  <c r="Q133" i="4"/>
  <c r="O133" i="4"/>
  <c r="K133" i="4"/>
  <c r="I133" i="4"/>
  <c r="F133" i="4"/>
  <c r="G133" i="4" s="1"/>
  <c r="M133" i="4" s="1"/>
  <c r="U132" i="4"/>
  <c r="Q132" i="4"/>
  <c r="O132" i="4"/>
  <c r="K132" i="4"/>
  <c r="I132" i="4"/>
  <c r="F132" i="4"/>
  <c r="G132" i="4" s="1"/>
  <c r="M132" i="4" s="1"/>
  <c r="U131" i="4"/>
  <c r="Q131" i="4"/>
  <c r="O131" i="4"/>
  <c r="K131" i="4"/>
  <c r="I131" i="4"/>
  <c r="F131" i="4"/>
  <c r="G131" i="4" s="1"/>
  <c r="M131" i="4" s="1"/>
  <c r="U130" i="4"/>
  <c r="Q130" i="4"/>
  <c r="O130" i="4"/>
  <c r="K130" i="4"/>
  <c r="I130" i="4"/>
  <c r="F130" i="4"/>
  <c r="G130" i="4" s="1"/>
  <c r="M130" i="4" s="1"/>
  <c r="U129" i="4"/>
  <c r="Q129" i="4"/>
  <c r="O129" i="4"/>
  <c r="K129" i="4"/>
  <c r="I129" i="4"/>
  <c r="F129" i="4"/>
  <c r="G129" i="4" s="1"/>
  <c r="M129" i="4" s="1"/>
  <c r="U128" i="4"/>
  <c r="Q128" i="4"/>
  <c r="O128" i="4"/>
  <c r="K128" i="4"/>
  <c r="I128" i="4"/>
  <c r="F128" i="4"/>
  <c r="G128" i="4" s="1"/>
  <c r="M128" i="4" s="1"/>
  <c r="U127" i="4"/>
  <c r="Q127" i="4"/>
  <c r="O127" i="4"/>
  <c r="K127" i="4"/>
  <c r="I127" i="4"/>
  <c r="F127" i="4"/>
  <c r="G127" i="4" s="1"/>
  <c r="M127" i="4" s="1"/>
  <c r="U126" i="4"/>
  <c r="Q126" i="4"/>
  <c r="O126" i="4"/>
  <c r="K126" i="4"/>
  <c r="I126" i="4"/>
  <c r="F126" i="4"/>
  <c r="G126" i="4" s="1"/>
  <c r="M126" i="4" s="1"/>
  <c r="U125" i="4"/>
  <c r="Q125" i="4"/>
  <c r="O125" i="4"/>
  <c r="K125" i="4"/>
  <c r="I125" i="4"/>
  <c r="F125" i="4"/>
  <c r="G125" i="4" s="1"/>
  <c r="M125" i="4" s="1"/>
  <c r="U124" i="4"/>
  <c r="Q124" i="4"/>
  <c r="O124" i="4"/>
  <c r="K124" i="4"/>
  <c r="I124" i="4"/>
  <c r="F124" i="4"/>
  <c r="G124" i="4" s="1"/>
  <c r="M124" i="4" s="1"/>
  <c r="U123" i="4"/>
  <c r="Q123" i="4"/>
  <c r="O123" i="4"/>
  <c r="K123" i="4"/>
  <c r="I123" i="4"/>
  <c r="F123" i="4"/>
  <c r="G123" i="4" s="1"/>
  <c r="M123" i="4" s="1"/>
  <c r="U122" i="4"/>
  <c r="Q122" i="4"/>
  <c r="O122" i="4"/>
  <c r="K122" i="4"/>
  <c r="I122" i="4"/>
  <c r="F122" i="4"/>
  <c r="G122" i="4" s="1"/>
  <c r="M122" i="4" s="1"/>
  <c r="U121" i="4"/>
  <c r="Q121" i="4"/>
  <c r="O121" i="4"/>
  <c r="K121" i="4"/>
  <c r="I121" i="4"/>
  <c r="F121" i="4"/>
  <c r="G121" i="4" s="1"/>
  <c r="M121" i="4" s="1"/>
  <c r="U120" i="4"/>
  <c r="Q120" i="4"/>
  <c r="O120" i="4"/>
  <c r="K120" i="4"/>
  <c r="I120" i="4"/>
  <c r="F120" i="4"/>
  <c r="G120" i="4" s="1"/>
  <c r="M120" i="4" s="1"/>
  <c r="U119" i="4"/>
  <c r="Q119" i="4"/>
  <c r="O119" i="4"/>
  <c r="K119" i="4"/>
  <c r="I119" i="4"/>
  <c r="F119" i="4"/>
  <c r="G119" i="4" s="1"/>
  <c r="M119" i="4" s="1"/>
  <c r="U118" i="4"/>
  <c r="Q118" i="4"/>
  <c r="O118" i="4"/>
  <c r="K118" i="4"/>
  <c r="I118" i="4"/>
  <c r="F118" i="4"/>
  <c r="G118" i="4" s="1"/>
  <c r="M118" i="4" s="1"/>
  <c r="U117" i="4"/>
  <c r="Q117" i="4"/>
  <c r="O117" i="4"/>
  <c r="K117" i="4"/>
  <c r="I117" i="4"/>
  <c r="F117" i="4"/>
  <c r="G117" i="4" s="1"/>
  <c r="M117" i="4" s="1"/>
  <c r="U116" i="4"/>
  <c r="Q116" i="4"/>
  <c r="O116" i="4"/>
  <c r="K116" i="4"/>
  <c r="I116" i="4"/>
  <c r="F116" i="4"/>
  <c r="G116" i="4" s="1"/>
  <c r="M116" i="4" s="1"/>
  <c r="U115" i="4"/>
  <c r="Q115" i="4"/>
  <c r="O115" i="4"/>
  <c r="K115" i="4"/>
  <c r="I115" i="4"/>
  <c r="F115" i="4"/>
  <c r="G115" i="4" s="1"/>
  <c r="M115" i="4" s="1"/>
  <c r="U114" i="4"/>
  <c r="Q114" i="4"/>
  <c r="O114" i="4"/>
  <c r="K114" i="4"/>
  <c r="I114" i="4"/>
  <c r="F114" i="4"/>
  <c r="G114" i="4" s="1"/>
  <c r="M114" i="4" s="1"/>
  <c r="U113" i="4"/>
  <c r="Q113" i="4"/>
  <c r="O113" i="4"/>
  <c r="K113" i="4"/>
  <c r="I113" i="4"/>
  <c r="F113" i="4"/>
  <c r="G113" i="4" s="1"/>
  <c r="M113" i="4" s="1"/>
  <c r="U112" i="4"/>
  <c r="Q112" i="4"/>
  <c r="O112" i="4"/>
  <c r="K112" i="4"/>
  <c r="I112" i="4"/>
  <c r="F112" i="4"/>
  <c r="G112" i="4" s="1"/>
  <c r="M112" i="4" s="1"/>
  <c r="U111" i="4"/>
  <c r="Q111" i="4"/>
  <c r="O111" i="4"/>
  <c r="K111" i="4"/>
  <c r="I111" i="4"/>
  <c r="F111" i="4"/>
  <c r="G111" i="4" s="1"/>
  <c r="M111" i="4" s="1"/>
  <c r="U110" i="4"/>
  <c r="Q110" i="4"/>
  <c r="O110" i="4"/>
  <c r="K110" i="4"/>
  <c r="I110" i="4"/>
  <c r="F110" i="4"/>
  <c r="G110" i="4" s="1"/>
  <c r="M110" i="4" s="1"/>
  <c r="U109" i="4"/>
  <c r="Q109" i="4"/>
  <c r="O109" i="4"/>
  <c r="K109" i="4"/>
  <c r="I109" i="4"/>
  <c r="F109" i="4"/>
  <c r="G109" i="4" s="1"/>
  <c r="M109" i="4" s="1"/>
  <c r="U108" i="4"/>
  <c r="Q108" i="4"/>
  <c r="O108" i="4"/>
  <c r="K108" i="4"/>
  <c r="I108" i="4"/>
  <c r="F108" i="4"/>
  <c r="G108" i="4" s="1"/>
  <c r="M108" i="4" s="1"/>
  <c r="U107" i="4"/>
  <c r="Q107" i="4"/>
  <c r="O107" i="4"/>
  <c r="K107" i="4"/>
  <c r="I107" i="4"/>
  <c r="F107" i="4"/>
  <c r="G107" i="4" s="1"/>
  <c r="M107" i="4" s="1"/>
  <c r="U106" i="4"/>
  <c r="Q106" i="4"/>
  <c r="O106" i="4"/>
  <c r="K106" i="4"/>
  <c r="I106" i="4"/>
  <c r="F106" i="4"/>
  <c r="G106" i="4" s="1"/>
  <c r="M106" i="4" s="1"/>
  <c r="U105" i="4"/>
  <c r="Q105" i="4"/>
  <c r="O105" i="4"/>
  <c r="K105" i="4"/>
  <c r="I105" i="4"/>
  <c r="F105" i="4"/>
  <c r="G105" i="4" s="1"/>
  <c r="M105" i="4" s="1"/>
  <c r="U104" i="4"/>
  <c r="Q104" i="4"/>
  <c r="O104" i="4"/>
  <c r="K104" i="4"/>
  <c r="I104" i="4"/>
  <c r="F104" i="4"/>
  <c r="G104" i="4" s="1"/>
  <c r="M104" i="4" s="1"/>
  <c r="U103" i="4"/>
  <c r="Q103" i="4"/>
  <c r="O103" i="4"/>
  <c r="K103" i="4"/>
  <c r="I103" i="4"/>
  <c r="F103" i="4"/>
  <c r="G103" i="4" s="1"/>
  <c r="M103" i="4" s="1"/>
  <c r="U102" i="4"/>
  <c r="Q102" i="4"/>
  <c r="O102" i="4"/>
  <c r="K102" i="4"/>
  <c r="I102" i="4"/>
  <c r="F102" i="4"/>
  <c r="G102" i="4" s="1"/>
  <c r="M102" i="4" s="1"/>
  <c r="U101" i="4"/>
  <c r="Q101" i="4"/>
  <c r="O101" i="4"/>
  <c r="K101" i="4"/>
  <c r="I101" i="4"/>
  <c r="F101" i="4"/>
  <c r="G101" i="4" s="1"/>
  <c r="M101" i="4" s="1"/>
  <c r="U100" i="4"/>
  <c r="Q100" i="4"/>
  <c r="O100" i="4"/>
  <c r="K100" i="4"/>
  <c r="I100" i="4"/>
  <c r="F100" i="4"/>
  <c r="G100" i="4" s="1"/>
  <c r="U99" i="4"/>
  <c r="Q99" i="4"/>
  <c r="O99" i="4"/>
  <c r="U98" i="4"/>
  <c r="Q98" i="4"/>
  <c r="O98" i="4"/>
  <c r="K98" i="4"/>
  <c r="I98" i="4"/>
  <c r="F98" i="4"/>
  <c r="G98" i="4" s="1"/>
  <c r="M98" i="4" s="1"/>
  <c r="U97" i="4"/>
  <c r="Q97" i="4"/>
  <c r="O97" i="4"/>
  <c r="K97" i="4"/>
  <c r="I97" i="4"/>
  <c r="F97" i="4"/>
  <c r="G97" i="4" s="1"/>
  <c r="M97" i="4" s="1"/>
  <c r="U96" i="4"/>
  <c r="Q96" i="4"/>
  <c r="O96" i="4"/>
  <c r="K96" i="4"/>
  <c r="I96" i="4"/>
  <c r="F96" i="4"/>
  <c r="G96" i="4" s="1"/>
  <c r="M96" i="4" s="1"/>
  <c r="U95" i="4"/>
  <c r="Q95" i="4"/>
  <c r="O95" i="4"/>
  <c r="K95" i="4"/>
  <c r="I95" i="4"/>
  <c r="F95" i="4"/>
  <c r="G95" i="4" s="1"/>
  <c r="M95" i="4" s="1"/>
  <c r="U94" i="4"/>
  <c r="Q94" i="4"/>
  <c r="O94" i="4"/>
  <c r="K94" i="4"/>
  <c r="I94" i="4"/>
  <c r="F94" i="4"/>
  <c r="G94" i="4" s="1"/>
  <c r="M94" i="4" s="1"/>
  <c r="U93" i="4"/>
  <c r="Q93" i="4"/>
  <c r="O93" i="4"/>
  <c r="K93" i="4"/>
  <c r="I93" i="4"/>
  <c r="F93" i="4"/>
  <c r="G93" i="4" s="1"/>
  <c r="M93" i="4" s="1"/>
  <c r="U92" i="4"/>
  <c r="Q92" i="4"/>
  <c r="O92" i="4"/>
  <c r="K92" i="4"/>
  <c r="I92" i="4"/>
  <c r="F92" i="4"/>
  <c r="G92" i="4" s="1"/>
  <c r="M92" i="4" s="1"/>
  <c r="U91" i="4"/>
  <c r="Q91" i="4"/>
  <c r="O91" i="4"/>
  <c r="K91" i="4"/>
  <c r="I91" i="4"/>
  <c r="F91" i="4"/>
  <c r="G91" i="4" s="1"/>
  <c r="M91" i="4" s="1"/>
  <c r="U90" i="4"/>
  <c r="Q90" i="4"/>
  <c r="O90" i="4"/>
  <c r="K90" i="4"/>
  <c r="I90" i="4"/>
  <c r="F90" i="4"/>
  <c r="G90" i="4" s="1"/>
  <c r="M90" i="4" s="1"/>
  <c r="U89" i="4"/>
  <c r="Q89" i="4"/>
  <c r="O89" i="4"/>
  <c r="K89" i="4"/>
  <c r="I89" i="4"/>
  <c r="F89" i="4"/>
  <c r="G89" i="4" s="1"/>
  <c r="M89" i="4" s="1"/>
  <c r="U88" i="4"/>
  <c r="Q88" i="4"/>
  <c r="O88" i="4"/>
  <c r="K88" i="4"/>
  <c r="I88" i="4"/>
  <c r="F88" i="4"/>
  <c r="G88" i="4" s="1"/>
  <c r="M88" i="4" s="1"/>
  <c r="U87" i="4"/>
  <c r="Q87" i="4"/>
  <c r="O87" i="4"/>
  <c r="K87" i="4"/>
  <c r="I87" i="4"/>
  <c r="F87" i="4"/>
  <c r="G87" i="4" s="1"/>
  <c r="M87" i="4" s="1"/>
  <c r="U86" i="4"/>
  <c r="Q86" i="4"/>
  <c r="O86" i="4"/>
  <c r="K86" i="4"/>
  <c r="I86" i="4"/>
  <c r="F86" i="4"/>
  <c r="G86" i="4" s="1"/>
  <c r="M86" i="4" s="1"/>
  <c r="U85" i="4"/>
  <c r="Q85" i="4"/>
  <c r="O85" i="4"/>
  <c r="K85" i="4"/>
  <c r="I85" i="4"/>
  <c r="G85" i="4"/>
  <c r="M85" i="4" s="1"/>
  <c r="F85" i="4"/>
  <c r="U84" i="4"/>
  <c r="Q84" i="4"/>
  <c r="O84" i="4"/>
  <c r="K84" i="4"/>
  <c r="I84" i="4"/>
  <c r="F84" i="4"/>
  <c r="G84" i="4" s="1"/>
  <c r="M84" i="4" s="1"/>
  <c r="U83" i="4"/>
  <c r="Q83" i="4"/>
  <c r="O83" i="4"/>
  <c r="K83" i="4"/>
  <c r="I83" i="4"/>
  <c r="F83" i="4"/>
  <c r="G83" i="4" s="1"/>
  <c r="U82" i="4"/>
  <c r="Q82" i="4"/>
  <c r="O82" i="4"/>
  <c r="K82" i="4"/>
  <c r="I82" i="4"/>
  <c r="F82" i="4"/>
  <c r="G82" i="4" s="1"/>
  <c r="M82" i="4" s="1"/>
  <c r="U81" i="4"/>
  <c r="Q81" i="4"/>
  <c r="O81" i="4"/>
  <c r="K81" i="4"/>
  <c r="I81" i="4"/>
  <c r="F81" i="4"/>
  <c r="G81" i="4" s="1"/>
  <c r="M81" i="4" s="1"/>
  <c r="U80" i="4"/>
  <c r="Q80" i="4"/>
  <c r="O80" i="4"/>
  <c r="K80" i="4"/>
  <c r="I80" i="4"/>
  <c r="F80" i="4"/>
  <c r="G80" i="4" s="1"/>
  <c r="M80" i="4" s="1"/>
  <c r="U79" i="4"/>
  <c r="Q79" i="4"/>
  <c r="O79" i="4"/>
  <c r="K79" i="4"/>
  <c r="I79" i="4"/>
  <c r="F79" i="4"/>
  <c r="G79" i="4" s="1"/>
  <c r="M79" i="4" s="1"/>
  <c r="U78" i="4"/>
  <c r="Q78" i="4"/>
  <c r="O78" i="4"/>
  <c r="K78" i="4"/>
  <c r="I78" i="4"/>
  <c r="F78" i="4"/>
  <c r="G78" i="4" s="1"/>
  <c r="M78" i="4" s="1"/>
  <c r="U77" i="4"/>
  <c r="Q77" i="4"/>
  <c r="O77" i="4"/>
  <c r="K77" i="4"/>
  <c r="I77" i="4"/>
  <c r="F77" i="4"/>
  <c r="G77" i="4" s="1"/>
  <c r="M77" i="4" s="1"/>
  <c r="U76" i="4"/>
  <c r="Q76" i="4"/>
  <c r="O76" i="4"/>
  <c r="K76" i="4"/>
  <c r="I76" i="4"/>
  <c r="F76" i="4"/>
  <c r="G76" i="4" s="1"/>
  <c r="M76" i="4" s="1"/>
  <c r="U75" i="4"/>
  <c r="Q75" i="4"/>
  <c r="O75" i="4"/>
  <c r="K75" i="4"/>
  <c r="I75" i="4"/>
  <c r="G75" i="4"/>
  <c r="M75" i="4" s="1"/>
  <c r="F75" i="4"/>
  <c r="U74" i="4"/>
  <c r="Q74" i="4"/>
  <c r="O74" i="4"/>
  <c r="K74" i="4"/>
  <c r="I74" i="4"/>
  <c r="F74" i="4"/>
  <c r="G74" i="4" s="1"/>
  <c r="M74" i="4" s="1"/>
  <c r="U73" i="4"/>
  <c r="Q73" i="4"/>
  <c r="O73" i="4"/>
  <c r="K73" i="4"/>
  <c r="I73" i="4"/>
  <c r="F73" i="4"/>
  <c r="G73" i="4" s="1"/>
  <c r="M73" i="4" s="1"/>
  <c r="U72" i="4"/>
  <c r="Q72" i="4"/>
  <c r="O72" i="4"/>
  <c r="K72" i="4"/>
  <c r="I72" i="4"/>
  <c r="F72" i="4"/>
  <c r="G72" i="4" s="1"/>
  <c r="M72" i="4" s="1"/>
  <c r="U71" i="4"/>
  <c r="Q71" i="4"/>
  <c r="O71" i="4"/>
  <c r="K71" i="4"/>
  <c r="I71" i="4"/>
  <c r="F71" i="4"/>
  <c r="G71" i="4" s="1"/>
  <c r="M71" i="4" s="1"/>
  <c r="U70" i="4"/>
  <c r="Q70" i="4"/>
  <c r="O70" i="4"/>
  <c r="K70" i="4"/>
  <c r="I70" i="4"/>
  <c r="G70" i="4"/>
  <c r="M70" i="4" s="1"/>
  <c r="F70" i="4"/>
  <c r="U69" i="4"/>
  <c r="Q69" i="4"/>
  <c r="O69" i="4"/>
  <c r="K69" i="4"/>
  <c r="I69" i="4"/>
  <c r="F69" i="4"/>
  <c r="G69" i="4" s="1"/>
  <c r="M69" i="4" s="1"/>
  <c r="U68" i="4"/>
  <c r="Q68" i="4"/>
  <c r="O68" i="4"/>
  <c r="K68" i="4"/>
  <c r="I68" i="4"/>
  <c r="F68" i="4"/>
  <c r="G68" i="4" s="1"/>
  <c r="M68" i="4" s="1"/>
  <c r="U67" i="4"/>
  <c r="Q67" i="4"/>
  <c r="O67" i="4"/>
  <c r="K67" i="4"/>
  <c r="I67" i="4"/>
  <c r="F67" i="4"/>
  <c r="G67" i="4" s="1"/>
  <c r="M67" i="4" s="1"/>
  <c r="U66" i="4"/>
  <c r="Q66" i="4"/>
  <c r="O66" i="4"/>
  <c r="K66" i="4"/>
  <c r="I66" i="4"/>
  <c r="G66" i="4"/>
  <c r="M66" i="4" s="1"/>
  <c r="F66" i="4"/>
  <c r="U65" i="4"/>
  <c r="Q65" i="4"/>
  <c r="O65" i="4"/>
  <c r="K65" i="4"/>
  <c r="I65" i="4"/>
  <c r="F65" i="4"/>
  <c r="G65" i="4" s="1"/>
  <c r="M65" i="4" s="1"/>
  <c r="U64" i="4"/>
  <c r="Q64" i="4"/>
  <c r="O64" i="4"/>
  <c r="K64" i="4"/>
  <c r="I64" i="4"/>
  <c r="F64" i="4"/>
  <c r="G64" i="4" s="1"/>
  <c r="M64" i="4" s="1"/>
  <c r="U63" i="4"/>
  <c r="Q63" i="4"/>
  <c r="O63" i="4"/>
  <c r="K63" i="4"/>
  <c r="I63" i="4"/>
  <c r="F63" i="4"/>
  <c r="G63" i="4" s="1"/>
  <c r="M63" i="4" s="1"/>
  <c r="U62" i="4"/>
  <c r="Q62" i="4"/>
  <c r="O62" i="4"/>
  <c r="K62" i="4"/>
  <c r="I62" i="4"/>
  <c r="F62" i="4"/>
  <c r="G62" i="4" s="1"/>
  <c r="M62" i="4" s="1"/>
  <c r="U61" i="4"/>
  <c r="Q61" i="4"/>
  <c r="O61" i="4"/>
  <c r="K61" i="4"/>
  <c r="I61" i="4"/>
  <c r="F61" i="4"/>
  <c r="G61" i="4" s="1"/>
  <c r="M61" i="4" s="1"/>
  <c r="U60" i="4"/>
  <c r="Q60" i="4"/>
  <c r="O60" i="4"/>
  <c r="K60" i="4"/>
  <c r="I60" i="4"/>
  <c r="F60" i="4"/>
  <c r="G60" i="4" s="1"/>
  <c r="M60" i="4" s="1"/>
  <c r="U59" i="4"/>
  <c r="Q59" i="4"/>
  <c r="O59" i="4"/>
  <c r="K59" i="4"/>
  <c r="I59" i="4"/>
  <c r="G59" i="4"/>
  <c r="M59" i="4" s="1"/>
  <c r="F59" i="4"/>
  <c r="U58" i="4"/>
  <c r="U57" i="4" s="1"/>
  <c r="Q58" i="4"/>
  <c r="O58" i="4"/>
  <c r="O57" i="4" s="1"/>
  <c r="K58" i="4"/>
  <c r="I58" i="4"/>
  <c r="F58" i="4"/>
  <c r="G58" i="4" s="1"/>
  <c r="M58" i="4" s="1"/>
  <c r="Q57" i="4"/>
  <c r="U56" i="4"/>
  <c r="Q56" i="4"/>
  <c r="O56" i="4"/>
  <c r="K56" i="4"/>
  <c r="K55" i="4" s="1"/>
  <c r="H52" i="3" s="1"/>
  <c r="I56" i="4"/>
  <c r="I55" i="4" s="1"/>
  <c r="G52" i="3" s="1"/>
  <c r="F56" i="4"/>
  <c r="G56" i="4" s="1"/>
  <c r="U55" i="4"/>
  <c r="Q55" i="4"/>
  <c r="O55" i="4"/>
  <c r="U54" i="4"/>
  <c r="Q54" i="4"/>
  <c r="O54" i="4"/>
  <c r="K54" i="4"/>
  <c r="I54" i="4"/>
  <c r="F54" i="4"/>
  <c r="G54" i="4" s="1"/>
  <c r="M54" i="4" s="1"/>
  <c r="U53" i="4"/>
  <c r="Q53" i="4"/>
  <c r="O53" i="4"/>
  <c r="K53" i="4"/>
  <c r="I53" i="4"/>
  <c r="F53" i="4"/>
  <c r="G53" i="4" s="1"/>
  <c r="M53" i="4" s="1"/>
  <c r="U52" i="4"/>
  <c r="Q52" i="4"/>
  <c r="O52" i="4"/>
  <c r="K52" i="4"/>
  <c r="I52" i="4"/>
  <c r="F52" i="4"/>
  <c r="G52" i="4" s="1"/>
  <c r="M52" i="4" s="1"/>
  <c r="U51" i="4"/>
  <c r="Q51" i="4"/>
  <c r="O51" i="4"/>
  <c r="K51" i="4"/>
  <c r="I51" i="4"/>
  <c r="F51" i="4"/>
  <c r="G51" i="4" s="1"/>
  <c r="M51" i="4" s="1"/>
  <c r="U50" i="4"/>
  <c r="Q50" i="4"/>
  <c r="O50" i="4"/>
  <c r="K50" i="4"/>
  <c r="I50" i="4"/>
  <c r="F50" i="4"/>
  <c r="G50" i="4" s="1"/>
  <c r="M50" i="4" s="1"/>
  <c r="U49" i="4"/>
  <c r="Q49" i="4"/>
  <c r="O49" i="4"/>
  <c r="K49" i="4"/>
  <c r="I49" i="4"/>
  <c r="F49" i="4"/>
  <c r="G49" i="4" s="1"/>
  <c r="M49" i="4" s="1"/>
  <c r="U48" i="4"/>
  <c r="Q48" i="4"/>
  <c r="O48" i="4"/>
  <c r="K48" i="4"/>
  <c r="K47" i="4" s="1"/>
  <c r="H51" i="3" s="1"/>
  <c r="I48" i="4"/>
  <c r="I47" i="4" s="1"/>
  <c r="F48" i="4"/>
  <c r="G48" i="4" s="1"/>
  <c r="U47" i="4"/>
  <c r="Q47" i="4"/>
  <c r="O47" i="4"/>
  <c r="BA46" i="4"/>
  <c r="U45" i="4"/>
  <c r="Q45" i="4"/>
  <c r="O45" i="4"/>
  <c r="K45" i="4"/>
  <c r="I45" i="4"/>
  <c r="F45" i="4"/>
  <c r="G45" i="4" s="1"/>
  <c r="M45" i="4" s="1"/>
  <c r="U44" i="4"/>
  <c r="Q44" i="4"/>
  <c r="O44" i="4"/>
  <c r="K44" i="4"/>
  <c r="I44" i="4"/>
  <c r="F44" i="4"/>
  <c r="G44" i="4" s="1"/>
  <c r="M44" i="4" s="1"/>
  <c r="U43" i="4"/>
  <c r="Q43" i="4"/>
  <c r="O43" i="4"/>
  <c r="K43" i="4"/>
  <c r="I43" i="4"/>
  <c r="F43" i="4"/>
  <c r="G43" i="4" s="1"/>
  <c r="M43" i="4" s="1"/>
  <c r="U42" i="4"/>
  <c r="Q42" i="4"/>
  <c r="O42" i="4"/>
  <c r="K42" i="4"/>
  <c r="I42" i="4"/>
  <c r="F42" i="4"/>
  <c r="G42" i="4" s="1"/>
  <c r="M42" i="4" s="1"/>
  <c r="U41" i="4"/>
  <c r="Q41" i="4"/>
  <c r="O41" i="4"/>
  <c r="K41" i="4"/>
  <c r="I41" i="4"/>
  <c r="F41" i="4"/>
  <c r="G41" i="4" s="1"/>
  <c r="M41" i="4" s="1"/>
  <c r="BA40" i="4"/>
  <c r="U39" i="4"/>
  <c r="Q39" i="4"/>
  <c r="O39" i="4"/>
  <c r="K39" i="4"/>
  <c r="I39" i="4"/>
  <c r="F39" i="4"/>
  <c r="G39" i="4" s="1"/>
  <c r="M39" i="4" s="1"/>
  <c r="U38" i="4"/>
  <c r="Q38" i="4"/>
  <c r="O38" i="4"/>
  <c r="K38" i="4"/>
  <c r="I38" i="4"/>
  <c r="F38" i="4"/>
  <c r="G38" i="4" s="1"/>
  <c r="M38" i="4" s="1"/>
  <c r="U37" i="4"/>
  <c r="Q37" i="4"/>
  <c r="O37" i="4"/>
  <c r="K37" i="4"/>
  <c r="I37" i="4"/>
  <c r="F37" i="4"/>
  <c r="G37" i="4" s="1"/>
  <c r="M37" i="4" s="1"/>
  <c r="U36" i="4"/>
  <c r="Q36" i="4"/>
  <c r="O36" i="4"/>
  <c r="K36" i="4"/>
  <c r="I36" i="4"/>
  <c r="F36" i="4"/>
  <c r="G36" i="4" s="1"/>
  <c r="M36" i="4" s="1"/>
  <c r="U35" i="4"/>
  <c r="Q35" i="4"/>
  <c r="O35" i="4"/>
  <c r="K35" i="4"/>
  <c r="I35" i="4"/>
  <c r="F35" i="4"/>
  <c r="G35" i="4" s="1"/>
  <c r="M35" i="4" s="1"/>
  <c r="U34" i="4"/>
  <c r="Q34" i="4"/>
  <c r="O34" i="4"/>
  <c r="O33" i="4" s="1"/>
  <c r="K34" i="4"/>
  <c r="I34" i="4"/>
  <c r="F34" i="4"/>
  <c r="G34" i="4" s="1"/>
  <c r="Q33" i="4"/>
  <c r="U32" i="4"/>
  <c r="Q32" i="4"/>
  <c r="O32" i="4"/>
  <c r="K32" i="4"/>
  <c r="K31" i="4" s="1"/>
  <c r="H49" i="3" s="1"/>
  <c r="I32" i="4"/>
  <c r="I31" i="4" s="1"/>
  <c r="G49" i="3" s="1"/>
  <c r="F32" i="4"/>
  <c r="G32" i="4" s="1"/>
  <c r="U31" i="4"/>
  <c r="Q31" i="4"/>
  <c r="O31" i="4"/>
  <c r="U30" i="4"/>
  <c r="Q30" i="4"/>
  <c r="O30" i="4"/>
  <c r="K30" i="4"/>
  <c r="I30" i="4"/>
  <c r="F30" i="4"/>
  <c r="G30" i="4" s="1"/>
  <c r="M30" i="4" s="1"/>
  <c r="U29" i="4"/>
  <c r="Q29" i="4"/>
  <c r="O29" i="4"/>
  <c r="K29" i="4"/>
  <c r="I29" i="4"/>
  <c r="F29" i="4"/>
  <c r="G29" i="4" s="1"/>
  <c r="M29" i="4" s="1"/>
  <c r="U28" i="4"/>
  <c r="Q28" i="4"/>
  <c r="Q22" i="4" s="1"/>
  <c r="O28" i="4"/>
  <c r="K28" i="4"/>
  <c r="I28" i="4"/>
  <c r="F28" i="4"/>
  <c r="G28" i="4" s="1"/>
  <c r="BA27" i="4"/>
  <c r="BA26" i="4"/>
  <c r="BA25" i="4"/>
  <c r="U24" i="4"/>
  <c r="Q24" i="4"/>
  <c r="O24" i="4"/>
  <c r="K24" i="4"/>
  <c r="I24" i="4"/>
  <c r="F24" i="4"/>
  <c r="G24" i="4" s="1"/>
  <c r="M24" i="4" s="1"/>
  <c r="U23" i="4"/>
  <c r="Q23" i="4"/>
  <c r="O23" i="4"/>
  <c r="O22" i="4" s="1"/>
  <c r="K23" i="4"/>
  <c r="I23" i="4"/>
  <c r="F23" i="4"/>
  <c r="G23" i="4" s="1"/>
  <c r="M23" i="4" s="1"/>
  <c r="U21" i="4"/>
  <c r="Q21" i="4"/>
  <c r="O21" i="4"/>
  <c r="K21" i="4"/>
  <c r="I21" i="4"/>
  <c r="F21" i="4"/>
  <c r="G21" i="4" s="1"/>
  <c r="M21" i="4" s="1"/>
  <c r="U20" i="4"/>
  <c r="Q20" i="4"/>
  <c r="O20" i="4"/>
  <c r="K20" i="4"/>
  <c r="I20" i="4"/>
  <c r="F20" i="4"/>
  <c r="G20" i="4" s="1"/>
  <c r="M20" i="4" s="1"/>
  <c r="U19" i="4"/>
  <c r="Q19" i="4"/>
  <c r="O19" i="4"/>
  <c r="K19" i="4"/>
  <c r="I19" i="4"/>
  <c r="F19" i="4"/>
  <c r="G19" i="4" s="1"/>
  <c r="M19" i="4" s="1"/>
  <c r="U18" i="4"/>
  <c r="Q18" i="4"/>
  <c r="O18" i="4"/>
  <c r="K18" i="4"/>
  <c r="I18" i="4"/>
  <c r="F18" i="4"/>
  <c r="G18" i="4" s="1"/>
  <c r="M18" i="4" s="1"/>
  <c r="U17" i="4"/>
  <c r="Q17" i="4"/>
  <c r="O17" i="4"/>
  <c r="K17" i="4"/>
  <c r="I17" i="4"/>
  <c r="G17" i="4"/>
  <c r="M17" i="4" s="1"/>
  <c r="U16" i="4"/>
  <c r="Q16" i="4"/>
  <c r="O16" i="4"/>
  <c r="K16" i="4"/>
  <c r="I16" i="4"/>
  <c r="F16" i="4"/>
  <c r="G16" i="4" s="1"/>
  <c r="M16" i="4" s="1"/>
  <c r="U15" i="4"/>
  <c r="Q15" i="4"/>
  <c r="O15" i="4"/>
  <c r="K15" i="4"/>
  <c r="I15" i="4"/>
  <c r="F15" i="4"/>
  <c r="G15" i="4" s="1"/>
  <c r="M15" i="4" s="1"/>
  <c r="U14" i="4"/>
  <c r="Q14" i="4"/>
  <c r="O14" i="4"/>
  <c r="K14" i="4"/>
  <c r="I14" i="4"/>
  <c r="F14" i="4"/>
  <c r="G14" i="4" s="1"/>
  <c r="M14" i="4" s="1"/>
  <c r="U13" i="4"/>
  <c r="Q13" i="4"/>
  <c r="O13" i="4"/>
  <c r="K13" i="4"/>
  <c r="I13" i="4"/>
  <c r="F13" i="4"/>
  <c r="G13" i="4" s="1"/>
  <c r="M13" i="4" s="1"/>
  <c r="U12" i="4"/>
  <c r="Q12" i="4"/>
  <c r="O12" i="4"/>
  <c r="K12" i="4"/>
  <c r="I12" i="4"/>
  <c r="F12" i="4"/>
  <c r="G12" i="4" s="1"/>
  <c r="M12" i="4" s="1"/>
  <c r="U11" i="4"/>
  <c r="Q11" i="4"/>
  <c r="O11" i="4"/>
  <c r="K11" i="4"/>
  <c r="I11" i="4"/>
  <c r="F11" i="4"/>
  <c r="G11" i="4" s="1"/>
  <c r="M11" i="4" s="1"/>
  <c r="U10" i="4"/>
  <c r="Q10" i="4"/>
  <c r="O10" i="4"/>
  <c r="K10" i="4"/>
  <c r="I10" i="4"/>
  <c r="F10" i="4"/>
  <c r="G10" i="4" s="1"/>
  <c r="M10" i="4" s="1"/>
  <c r="U9" i="4"/>
  <c r="Q9" i="4"/>
  <c r="O9" i="4"/>
  <c r="K9" i="4"/>
  <c r="I9" i="4"/>
  <c r="F9" i="4"/>
  <c r="G9" i="4" s="1"/>
  <c r="U8" i="4"/>
  <c r="Q8" i="4"/>
  <c r="O8" i="4"/>
  <c r="K8" i="4"/>
  <c r="H47" i="3" s="1"/>
  <c r="H55" i="3"/>
  <c r="I40" i="3"/>
  <c r="J39" i="3" s="1"/>
  <c r="J40" i="3" s="1"/>
  <c r="H40" i="3"/>
  <c r="G40" i="3"/>
  <c r="F40" i="3"/>
  <c r="G38" i="3"/>
  <c r="F38" i="3"/>
  <c r="J28" i="3"/>
  <c r="E26" i="3"/>
  <c r="E24" i="3"/>
  <c r="U22" i="4" l="1"/>
  <c r="U33" i="4"/>
  <c r="I99" i="4"/>
  <c r="G54" i="3" s="1"/>
  <c r="I54" i="3" s="1"/>
  <c r="Q141" i="4"/>
  <c r="O141" i="4"/>
  <c r="K186" i="4"/>
  <c r="H56" i="3" s="1"/>
  <c r="J46" i="5"/>
  <c r="J47" i="5"/>
  <c r="J49" i="5"/>
  <c r="J50" i="5"/>
  <c r="J51" i="5"/>
  <c r="J53" i="5"/>
  <c r="J54" i="5"/>
  <c r="J55" i="5"/>
  <c r="J68" i="5"/>
  <c r="J67" i="5" s="1"/>
  <c r="J71" i="5"/>
  <c r="J70" i="5" s="1"/>
  <c r="J74" i="5"/>
  <c r="J75" i="5"/>
  <c r="J76" i="5"/>
  <c r="J77" i="5"/>
  <c r="J78" i="5"/>
  <c r="J81" i="5"/>
  <c r="J80" i="5" s="1"/>
  <c r="K13" i="8"/>
  <c r="K48" i="8"/>
  <c r="K57" i="8"/>
  <c r="K65" i="8"/>
  <c r="K79" i="8"/>
  <c r="K86" i="8"/>
  <c r="K87" i="8"/>
  <c r="K89" i="8"/>
  <c r="K97" i="8"/>
  <c r="H58" i="9"/>
  <c r="K57" i="4"/>
  <c r="J60" i="5"/>
  <c r="H19" i="9"/>
  <c r="K21" i="8"/>
  <c r="K33" i="8"/>
  <c r="K72" i="8"/>
  <c r="K77" i="8"/>
  <c r="K85" i="8"/>
  <c r="K82" i="8"/>
  <c r="K93" i="8"/>
  <c r="K39" i="8"/>
  <c r="K47" i="8"/>
  <c r="K50" i="8"/>
  <c r="K55" i="8"/>
  <c r="K58" i="8"/>
  <c r="K63" i="8"/>
  <c r="K66" i="8"/>
  <c r="K71" i="8"/>
  <c r="K74" i="8"/>
  <c r="K46" i="8"/>
  <c r="K51" i="8"/>
  <c r="K62" i="8"/>
  <c r="K67" i="8"/>
  <c r="K70" i="8"/>
  <c r="K75" i="8"/>
  <c r="K23" i="8"/>
  <c r="K26" i="8"/>
  <c r="K31" i="8"/>
  <c r="K34" i="8"/>
  <c r="K78" i="8"/>
  <c r="K15" i="8"/>
  <c r="K17" i="8"/>
  <c r="K14" i="8"/>
  <c r="K16" i="8"/>
  <c r="K22" i="8"/>
  <c r="K27" i="8"/>
  <c r="K35" i="8"/>
  <c r="K29" i="8" s="1"/>
  <c r="K38" i="8"/>
  <c r="K11" i="8"/>
  <c r="H186" i="7"/>
  <c r="E23" i="6" s="1"/>
  <c r="J186" i="7"/>
  <c r="F23" i="6" s="1"/>
  <c r="H146" i="7"/>
  <c r="E20" i="6" s="1"/>
  <c r="K47" i="7"/>
  <c r="K21" i="7"/>
  <c r="K25" i="7"/>
  <c r="K45" i="7"/>
  <c r="K41" i="7"/>
  <c r="K49" i="7"/>
  <c r="K43" i="7"/>
  <c r="K64" i="7"/>
  <c r="K68" i="7"/>
  <c r="K76" i="7"/>
  <c r="K59" i="7"/>
  <c r="K61" i="7"/>
  <c r="K84" i="7"/>
  <c r="K80" i="7"/>
  <c r="K156" i="7"/>
  <c r="K160" i="7"/>
  <c r="K164" i="7"/>
  <c r="K168" i="7"/>
  <c r="K154" i="7"/>
  <c r="K158" i="7"/>
  <c r="K162" i="7"/>
  <c r="K166" i="7"/>
  <c r="K116" i="7"/>
  <c r="K126" i="7"/>
  <c r="K134" i="7"/>
  <c r="K138" i="7"/>
  <c r="K140" i="7"/>
  <c r="K122" i="7"/>
  <c r="K130" i="7"/>
  <c r="K142" i="7"/>
  <c r="K208" i="7"/>
  <c r="K210" i="7"/>
  <c r="K206" i="7"/>
  <c r="J216" i="7"/>
  <c r="F25" i="6" s="1"/>
  <c r="H216" i="7"/>
  <c r="E25" i="6" s="1"/>
  <c r="J170" i="7"/>
  <c r="F22" i="6" s="1"/>
  <c r="J108" i="7"/>
  <c r="F15" i="6" s="1"/>
  <c r="J51" i="7"/>
  <c r="F14" i="6" s="1"/>
  <c r="H51" i="7"/>
  <c r="E14" i="6" s="1"/>
  <c r="J29" i="7"/>
  <c r="F13" i="6" s="1"/>
  <c r="H29" i="7"/>
  <c r="E13" i="6" s="1"/>
  <c r="K17" i="7"/>
  <c r="J44" i="5"/>
  <c r="J52" i="5"/>
  <c r="I33" i="4"/>
  <c r="G50" i="3" s="1"/>
  <c r="G51" i="3"/>
  <c r="K33" i="4"/>
  <c r="H50" i="3" s="1"/>
  <c r="I50" i="3" s="1"/>
  <c r="I8" i="4"/>
  <c r="G47" i="3" s="1"/>
  <c r="I47" i="3" s="1"/>
  <c r="K22" i="4"/>
  <c r="H48" i="3" s="1"/>
  <c r="I22" i="4"/>
  <c r="G48" i="3" s="1"/>
  <c r="I49" i="3"/>
  <c r="I57" i="4"/>
  <c r="I52" i="3"/>
  <c r="K99" i="4"/>
  <c r="H54" i="3" s="1"/>
  <c r="M83" i="4"/>
  <c r="G57" i="4"/>
  <c r="M187" i="4"/>
  <c r="M186" i="4" s="1"/>
  <c r="G186" i="4"/>
  <c r="I56" i="3"/>
  <c r="I141" i="4"/>
  <c r="G55" i="3" s="1"/>
  <c r="I55" i="3" s="1"/>
  <c r="M9" i="4"/>
  <c r="M8" i="4" s="1"/>
  <c r="G8" i="4"/>
  <c r="G22" i="4"/>
  <c r="M28" i="4"/>
  <c r="M22" i="4" s="1"/>
  <c r="M34" i="4"/>
  <c r="M33" i="4" s="1"/>
  <c r="G33" i="4"/>
  <c r="M56" i="4"/>
  <c r="M55" i="4" s="1"/>
  <c r="G55" i="4"/>
  <c r="M100" i="4"/>
  <c r="M99" i="4" s="1"/>
  <c r="G99" i="4"/>
  <c r="I51" i="3"/>
  <c r="J73" i="5"/>
  <c r="J146" i="7"/>
  <c r="F20" i="6" s="1"/>
  <c r="M32" i="4"/>
  <c r="M31" i="4" s="1"/>
  <c r="G31" i="4"/>
  <c r="M146" i="4"/>
  <c r="M141" i="4" s="1"/>
  <c r="G141" i="4"/>
  <c r="M48" i="4"/>
  <c r="M47" i="4" s="1"/>
  <c r="G47" i="4"/>
  <c r="M57" i="4"/>
  <c r="J20" i="5"/>
  <c r="J41" i="5"/>
  <c r="I13" i="5"/>
  <c r="J13" i="5" s="1"/>
  <c r="I14" i="5"/>
  <c r="J14" i="5" s="1"/>
  <c r="I15" i="5"/>
  <c r="J15" i="5" s="1"/>
  <c r="I16" i="5"/>
  <c r="J16" i="5" s="1"/>
  <c r="I17" i="5"/>
  <c r="J17" i="5" s="1"/>
  <c r="I18" i="5"/>
  <c r="J18" i="5" s="1"/>
  <c r="K37" i="7"/>
  <c r="K178" i="7"/>
  <c r="K186" i="7" s="1"/>
  <c r="G23" i="6" s="1"/>
  <c r="H62" i="9"/>
  <c r="H52" i="9" s="1"/>
  <c r="I61" i="5"/>
  <c r="J61" i="5" s="1"/>
  <c r="I62" i="5"/>
  <c r="J62" i="5" s="1"/>
  <c r="I63" i="5"/>
  <c r="J63" i="5" s="1"/>
  <c r="I64" i="5"/>
  <c r="J64" i="5" s="1"/>
  <c r="I65" i="5"/>
  <c r="J65" i="5" s="1"/>
  <c r="K194" i="7"/>
  <c r="K196" i="7" s="1"/>
  <c r="G24" i="6" s="1"/>
  <c r="H170" i="7"/>
  <c r="E22" i="6" s="1"/>
  <c r="K204" i="7"/>
  <c r="K146" i="7" l="1"/>
  <c r="G20" i="6" s="1"/>
  <c r="H53" i="3"/>
  <c r="G17" i="3"/>
  <c r="H16" i="9"/>
  <c r="I1186" i="2" s="1"/>
  <c r="G53" i="3"/>
  <c r="I53" i="3" s="1"/>
  <c r="E17" i="3"/>
  <c r="K108" i="7"/>
  <c r="G15" i="6" s="1"/>
  <c r="K53" i="8"/>
  <c r="K42" i="8"/>
  <c r="K60" i="8"/>
  <c r="K19" i="8"/>
  <c r="K9" i="8"/>
  <c r="K216" i="7"/>
  <c r="G25" i="6" s="1"/>
  <c r="K170" i="7"/>
  <c r="G22" i="6" s="1"/>
  <c r="K51" i="7"/>
  <c r="G14" i="6" s="1"/>
  <c r="K29" i="7"/>
  <c r="G13" i="6" s="1"/>
  <c r="F27" i="6"/>
  <c r="E27" i="6"/>
  <c r="I48" i="3"/>
  <c r="I57" i="3" s="1"/>
  <c r="E16" i="3"/>
  <c r="E21" i="3" s="1"/>
  <c r="H57" i="3"/>
  <c r="G16" i="3"/>
  <c r="G57" i="3"/>
  <c r="J12" i="5"/>
  <c r="J58" i="5"/>
  <c r="I17" i="3" l="1"/>
  <c r="K7" i="8"/>
  <c r="I1185" i="2" s="1"/>
  <c r="G27" i="6"/>
  <c r="I1188" i="2" s="1"/>
  <c r="G21" i="3"/>
  <c r="I16" i="3"/>
  <c r="I21" i="3" s="1"/>
  <c r="J7" i="5"/>
  <c r="I845" i="2" s="1"/>
  <c r="I836" i="2" l="1"/>
  <c r="G25" i="3"/>
  <c r="G26" i="3" s="1"/>
  <c r="G29" i="3" s="1"/>
  <c r="J37" i="2" l="1"/>
  <c r="J36" i="2"/>
  <c r="AY95" i="1" s="1"/>
  <c r="J35" i="2"/>
  <c r="AX95" i="1" s="1"/>
  <c r="BI1208" i="2"/>
  <c r="BH1208" i="2"/>
  <c r="BG1208" i="2"/>
  <c r="BF1208" i="2"/>
  <c r="T1208" i="2"/>
  <c r="R1208" i="2"/>
  <c r="P1208" i="2"/>
  <c r="BI1207" i="2"/>
  <c r="BH1207" i="2"/>
  <c r="BG1207" i="2"/>
  <c r="BF1207" i="2"/>
  <c r="T1207" i="2"/>
  <c r="R1207" i="2"/>
  <c r="P1207" i="2"/>
  <c r="BI1206" i="2"/>
  <c r="BH1206" i="2"/>
  <c r="BG1206" i="2"/>
  <c r="BF1206" i="2"/>
  <c r="T1206" i="2"/>
  <c r="R1206" i="2"/>
  <c r="P1206" i="2"/>
  <c r="BI1205" i="2"/>
  <c r="BH1205" i="2"/>
  <c r="BG1205" i="2"/>
  <c r="BF1205" i="2"/>
  <c r="T1205" i="2"/>
  <c r="R1205" i="2"/>
  <c r="P1205" i="2"/>
  <c r="BI1204" i="2"/>
  <c r="BH1204" i="2"/>
  <c r="BG1204" i="2"/>
  <c r="BF1204" i="2"/>
  <c r="T1204" i="2"/>
  <c r="R1204" i="2"/>
  <c r="P1204" i="2"/>
  <c r="BI1203" i="2"/>
  <c r="BH1203" i="2"/>
  <c r="BG1203" i="2"/>
  <c r="BF1203" i="2"/>
  <c r="T1203" i="2"/>
  <c r="R1203" i="2"/>
  <c r="P1203" i="2"/>
  <c r="BI1202" i="2"/>
  <c r="BH1202" i="2"/>
  <c r="BG1202" i="2"/>
  <c r="BF1202" i="2"/>
  <c r="T1202" i="2"/>
  <c r="R1202" i="2"/>
  <c r="P1202" i="2"/>
  <c r="BI1201" i="2"/>
  <c r="BH1201" i="2"/>
  <c r="BG1201" i="2"/>
  <c r="BF1201" i="2"/>
  <c r="T1201" i="2"/>
  <c r="R1201" i="2"/>
  <c r="P1201" i="2"/>
  <c r="BI1200" i="2"/>
  <c r="BH1200" i="2"/>
  <c r="BG1200" i="2"/>
  <c r="BF1200" i="2"/>
  <c r="T1200" i="2"/>
  <c r="R1200" i="2"/>
  <c r="P1200" i="2"/>
  <c r="BI1199" i="2"/>
  <c r="BH1199" i="2"/>
  <c r="BG1199" i="2"/>
  <c r="BF1199" i="2"/>
  <c r="T1199" i="2"/>
  <c r="R1199" i="2"/>
  <c r="P1199" i="2"/>
  <c r="BI1197" i="2"/>
  <c r="BH1197" i="2"/>
  <c r="BG1197" i="2"/>
  <c r="BF1197" i="2"/>
  <c r="T1197" i="2"/>
  <c r="R1197" i="2"/>
  <c r="P1197" i="2"/>
  <c r="BI1196" i="2"/>
  <c r="BH1196" i="2"/>
  <c r="BG1196" i="2"/>
  <c r="BF1196" i="2"/>
  <c r="T1196" i="2"/>
  <c r="R1196" i="2"/>
  <c r="P1196" i="2"/>
  <c r="BI1195" i="2"/>
  <c r="BH1195" i="2"/>
  <c r="BG1195" i="2"/>
  <c r="BF1195" i="2"/>
  <c r="T1195" i="2"/>
  <c r="R1195" i="2"/>
  <c r="P1195" i="2"/>
  <c r="BI1193" i="2"/>
  <c r="BH1193" i="2"/>
  <c r="BG1193" i="2"/>
  <c r="BF1193" i="2"/>
  <c r="T1193" i="2"/>
  <c r="R1193" i="2"/>
  <c r="P1193" i="2"/>
  <c r="BI1192" i="2"/>
  <c r="BH1192" i="2"/>
  <c r="BG1192" i="2"/>
  <c r="BF1192" i="2"/>
  <c r="T1192" i="2"/>
  <c r="R1192" i="2"/>
  <c r="P1192" i="2"/>
  <c r="BI1191" i="2"/>
  <c r="BH1191" i="2"/>
  <c r="BG1191" i="2"/>
  <c r="BF1191" i="2"/>
  <c r="T1191" i="2"/>
  <c r="R1191" i="2"/>
  <c r="P1191" i="2"/>
  <c r="BI1188" i="2"/>
  <c r="BH1188" i="2"/>
  <c r="BG1188" i="2"/>
  <c r="BF1188" i="2"/>
  <c r="T1188" i="2"/>
  <c r="T1187" i="2" s="1"/>
  <c r="R1188" i="2"/>
  <c r="R1187" i="2"/>
  <c r="P1188" i="2"/>
  <c r="P1187" i="2" s="1"/>
  <c r="BI1186" i="2"/>
  <c r="BH1186" i="2"/>
  <c r="BG1186" i="2"/>
  <c r="BF1186" i="2"/>
  <c r="T1186" i="2"/>
  <c r="R1186" i="2"/>
  <c r="P1186" i="2"/>
  <c r="BI1185" i="2"/>
  <c r="BH1185" i="2"/>
  <c r="BG1185" i="2"/>
  <c r="BF1185" i="2"/>
  <c r="T1185" i="2"/>
  <c r="R1185" i="2"/>
  <c r="P1185" i="2"/>
  <c r="BI1172" i="2"/>
  <c r="BH1172" i="2"/>
  <c r="BG1172" i="2"/>
  <c r="BF1172" i="2"/>
  <c r="T1172" i="2"/>
  <c r="R1172" i="2"/>
  <c r="P1172" i="2"/>
  <c r="BI1161" i="2"/>
  <c r="BH1161" i="2"/>
  <c r="BG1161" i="2"/>
  <c r="BF1161" i="2"/>
  <c r="T1161" i="2"/>
  <c r="R1161" i="2"/>
  <c r="P1161" i="2"/>
  <c r="BI1154" i="2"/>
  <c r="BH1154" i="2"/>
  <c r="BG1154" i="2"/>
  <c r="BF1154" i="2"/>
  <c r="T1154" i="2"/>
  <c r="R1154" i="2"/>
  <c r="P1154" i="2"/>
  <c r="BI1150" i="2"/>
  <c r="BH1150" i="2"/>
  <c r="BG1150" i="2"/>
  <c r="BF1150" i="2"/>
  <c r="T1150" i="2"/>
  <c r="R1150" i="2"/>
  <c r="P1150" i="2"/>
  <c r="BI1148" i="2"/>
  <c r="BH1148" i="2"/>
  <c r="BG1148" i="2"/>
  <c r="BF1148" i="2"/>
  <c r="T1148" i="2"/>
  <c r="R1148" i="2"/>
  <c r="P1148" i="2"/>
  <c r="BI1146" i="2"/>
  <c r="BH1146" i="2"/>
  <c r="BG1146" i="2"/>
  <c r="BF1146" i="2"/>
  <c r="T1146" i="2"/>
  <c r="R1146" i="2"/>
  <c r="P1146" i="2"/>
  <c r="BI1144" i="2"/>
  <c r="BH1144" i="2"/>
  <c r="BG1144" i="2"/>
  <c r="BF1144" i="2"/>
  <c r="T1144" i="2"/>
  <c r="R1144" i="2"/>
  <c r="P1144" i="2"/>
  <c r="BI1142" i="2"/>
  <c r="BH1142" i="2"/>
  <c r="BG1142" i="2"/>
  <c r="BF1142" i="2"/>
  <c r="T1142" i="2"/>
  <c r="R1142" i="2"/>
  <c r="P1142" i="2"/>
  <c r="BI1140" i="2"/>
  <c r="BH1140" i="2"/>
  <c r="BG1140" i="2"/>
  <c r="BF1140" i="2"/>
  <c r="T1140" i="2"/>
  <c r="R1140" i="2"/>
  <c r="P1140" i="2"/>
  <c r="BI1136" i="2"/>
  <c r="BH1136" i="2"/>
  <c r="BG1136" i="2"/>
  <c r="BF1136" i="2"/>
  <c r="T1136" i="2"/>
  <c r="R1136" i="2"/>
  <c r="P1136" i="2"/>
  <c r="BI1132" i="2"/>
  <c r="BH1132" i="2"/>
  <c r="BG1132" i="2"/>
  <c r="BF1132" i="2"/>
  <c r="T1132" i="2"/>
  <c r="R1132" i="2"/>
  <c r="P1132" i="2"/>
  <c r="BI1130" i="2"/>
  <c r="BH1130" i="2"/>
  <c r="BG1130" i="2"/>
  <c r="BF1130" i="2"/>
  <c r="T1130" i="2"/>
  <c r="R1130" i="2"/>
  <c r="P1130" i="2"/>
  <c r="BI1128" i="2"/>
  <c r="BH1128" i="2"/>
  <c r="BG1128" i="2"/>
  <c r="BF1128" i="2"/>
  <c r="T1128" i="2"/>
  <c r="R1128" i="2"/>
  <c r="P1128" i="2"/>
  <c r="BI1126" i="2"/>
  <c r="BH1126" i="2"/>
  <c r="BG1126" i="2"/>
  <c r="BF1126" i="2"/>
  <c r="T1126" i="2"/>
  <c r="R1126" i="2"/>
  <c r="P1126" i="2"/>
  <c r="BI1124" i="2"/>
  <c r="BH1124" i="2"/>
  <c r="BG1124" i="2"/>
  <c r="BF1124" i="2"/>
  <c r="T1124" i="2"/>
  <c r="R1124" i="2"/>
  <c r="P1124" i="2"/>
  <c r="BI1122" i="2"/>
  <c r="BH1122" i="2"/>
  <c r="BG1122" i="2"/>
  <c r="BF1122" i="2"/>
  <c r="T1122" i="2"/>
  <c r="R1122" i="2"/>
  <c r="P1122" i="2"/>
  <c r="BI1116" i="2"/>
  <c r="BH1116" i="2"/>
  <c r="BG1116" i="2"/>
  <c r="BF1116" i="2"/>
  <c r="T1116" i="2"/>
  <c r="R1116" i="2"/>
  <c r="P1116" i="2"/>
  <c r="BI1110" i="2"/>
  <c r="BH1110" i="2"/>
  <c r="BG1110" i="2"/>
  <c r="BF1110" i="2"/>
  <c r="T1110" i="2"/>
  <c r="R1110" i="2"/>
  <c r="P1110" i="2"/>
  <c r="BI1104" i="2"/>
  <c r="BH1104" i="2"/>
  <c r="BG1104" i="2"/>
  <c r="BF1104" i="2"/>
  <c r="T1104" i="2"/>
  <c r="R1104" i="2"/>
  <c r="P1104" i="2"/>
  <c r="BI1098" i="2"/>
  <c r="BH1098" i="2"/>
  <c r="BG1098" i="2"/>
  <c r="BF1098" i="2"/>
  <c r="T1098" i="2"/>
  <c r="R1098" i="2"/>
  <c r="P1098" i="2"/>
  <c r="BI1096" i="2"/>
  <c r="BH1096" i="2"/>
  <c r="BG1096" i="2"/>
  <c r="BF1096" i="2"/>
  <c r="T1096" i="2"/>
  <c r="R1096" i="2"/>
  <c r="P1096" i="2"/>
  <c r="BI1094" i="2"/>
  <c r="BH1094" i="2"/>
  <c r="BG1094" i="2"/>
  <c r="BF1094" i="2"/>
  <c r="T1094" i="2"/>
  <c r="R1094" i="2"/>
  <c r="P1094" i="2"/>
  <c r="BI1092" i="2"/>
  <c r="BH1092" i="2"/>
  <c r="BG1092" i="2"/>
  <c r="BF1092" i="2"/>
  <c r="T1092" i="2"/>
  <c r="R1092" i="2"/>
  <c r="P1092" i="2"/>
  <c r="BI1086" i="2"/>
  <c r="BH1086" i="2"/>
  <c r="BG1086" i="2"/>
  <c r="BF1086" i="2"/>
  <c r="T1086" i="2"/>
  <c r="R1086" i="2"/>
  <c r="P1086" i="2"/>
  <c r="BI1082" i="2"/>
  <c r="BH1082" i="2"/>
  <c r="BG1082" i="2"/>
  <c r="BF1082" i="2"/>
  <c r="T1082" i="2"/>
  <c r="R1082" i="2"/>
  <c r="P1082" i="2"/>
  <c r="BI1079" i="2"/>
  <c r="BH1079" i="2"/>
  <c r="BG1079" i="2"/>
  <c r="BF1079" i="2"/>
  <c r="T1079" i="2"/>
  <c r="R1079" i="2"/>
  <c r="P1079" i="2"/>
  <c r="BI1076" i="2"/>
  <c r="BH1076" i="2"/>
  <c r="BG1076" i="2"/>
  <c r="BF1076" i="2"/>
  <c r="T1076" i="2"/>
  <c r="R1076" i="2"/>
  <c r="P1076" i="2"/>
  <c r="BI1073" i="2"/>
  <c r="BH1073" i="2"/>
  <c r="BG1073" i="2"/>
  <c r="BF1073" i="2"/>
  <c r="T1073" i="2"/>
  <c r="R1073" i="2"/>
  <c r="P1073" i="2"/>
  <c r="BI1067" i="2"/>
  <c r="BH1067" i="2"/>
  <c r="BG1067" i="2"/>
  <c r="BF1067" i="2"/>
  <c r="T1067" i="2"/>
  <c r="R1067" i="2"/>
  <c r="P1067" i="2"/>
  <c r="BI1064" i="2"/>
  <c r="BH1064" i="2"/>
  <c r="BG1064" i="2"/>
  <c r="BF1064" i="2"/>
  <c r="T1064" i="2"/>
  <c r="R1064" i="2"/>
  <c r="P1064" i="2"/>
  <c r="BI1062" i="2"/>
  <c r="BH1062" i="2"/>
  <c r="BG1062" i="2"/>
  <c r="BF1062" i="2"/>
  <c r="T1062" i="2"/>
  <c r="R1062" i="2"/>
  <c r="P1062" i="2"/>
  <c r="BI1058" i="2"/>
  <c r="BH1058" i="2"/>
  <c r="BG1058" i="2"/>
  <c r="BF1058" i="2"/>
  <c r="T1058" i="2"/>
  <c r="R1058" i="2"/>
  <c r="P1058" i="2"/>
  <c r="BI1054" i="2"/>
  <c r="BH1054" i="2"/>
  <c r="BG1054" i="2"/>
  <c r="BF1054" i="2"/>
  <c r="T1054" i="2"/>
  <c r="R1054" i="2"/>
  <c r="P1054" i="2"/>
  <c r="BI1052" i="2"/>
  <c r="BH1052" i="2"/>
  <c r="BG1052" i="2"/>
  <c r="BF1052" i="2"/>
  <c r="T1052" i="2"/>
  <c r="R1052" i="2"/>
  <c r="P1052" i="2"/>
  <c r="BI1050" i="2"/>
  <c r="BH1050" i="2"/>
  <c r="BG1050" i="2"/>
  <c r="BF1050" i="2"/>
  <c r="T1050" i="2"/>
  <c r="R1050" i="2"/>
  <c r="P1050" i="2"/>
  <c r="BI1048" i="2"/>
  <c r="BH1048" i="2"/>
  <c r="BG1048" i="2"/>
  <c r="BF1048" i="2"/>
  <c r="T1048" i="2"/>
  <c r="R1048" i="2"/>
  <c r="P1048" i="2"/>
  <c r="BI1046" i="2"/>
  <c r="BH1046" i="2"/>
  <c r="BG1046" i="2"/>
  <c r="BF1046" i="2"/>
  <c r="T1046" i="2"/>
  <c r="R1046" i="2"/>
  <c r="P1046" i="2"/>
  <c r="BI1044" i="2"/>
  <c r="BH1044" i="2"/>
  <c r="BG1044" i="2"/>
  <c r="BF1044" i="2"/>
  <c r="T1044" i="2"/>
  <c r="R1044" i="2"/>
  <c r="P1044" i="2"/>
  <c r="BI1042" i="2"/>
  <c r="BH1042" i="2"/>
  <c r="BG1042" i="2"/>
  <c r="BF1042" i="2"/>
  <c r="T1042" i="2"/>
  <c r="R1042" i="2"/>
  <c r="P1042" i="2"/>
  <c r="BI1038" i="2"/>
  <c r="BH1038" i="2"/>
  <c r="BG1038" i="2"/>
  <c r="BF1038" i="2"/>
  <c r="T1038" i="2"/>
  <c r="R1038" i="2"/>
  <c r="P1038" i="2"/>
  <c r="BI1036" i="2"/>
  <c r="BH1036" i="2"/>
  <c r="BG1036" i="2"/>
  <c r="BF1036" i="2"/>
  <c r="T1036" i="2"/>
  <c r="R1036" i="2"/>
  <c r="P1036" i="2"/>
  <c r="BI1032" i="2"/>
  <c r="BH1032" i="2"/>
  <c r="BG1032" i="2"/>
  <c r="BF1032" i="2"/>
  <c r="T1032" i="2"/>
  <c r="R1032" i="2"/>
  <c r="P1032" i="2"/>
  <c r="BI1028" i="2"/>
  <c r="BH1028" i="2"/>
  <c r="BG1028" i="2"/>
  <c r="BF1028" i="2"/>
  <c r="T1028" i="2"/>
  <c r="R1028" i="2"/>
  <c r="P1028" i="2"/>
  <c r="BI1026" i="2"/>
  <c r="BH1026" i="2"/>
  <c r="BG1026" i="2"/>
  <c r="BF1026" i="2"/>
  <c r="T1026" i="2"/>
  <c r="R1026" i="2"/>
  <c r="P1026" i="2"/>
  <c r="BI1024" i="2"/>
  <c r="BH1024" i="2"/>
  <c r="BG1024" i="2"/>
  <c r="BF1024" i="2"/>
  <c r="T1024" i="2"/>
  <c r="R1024" i="2"/>
  <c r="P1024" i="2"/>
  <c r="BI1022" i="2"/>
  <c r="BH1022" i="2"/>
  <c r="BG1022" i="2"/>
  <c r="BF1022" i="2"/>
  <c r="T1022" i="2"/>
  <c r="R1022" i="2"/>
  <c r="P1022" i="2"/>
  <c r="BI1021" i="2"/>
  <c r="BH1021" i="2"/>
  <c r="BG1021" i="2"/>
  <c r="BF1021" i="2"/>
  <c r="T1021" i="2"/>
  <c r="R1021" i="2"/>
  <c r="P1021" i="2"/>
  <c r="BI1016" i="2"/>
  <c r="BH1016" i="2"/>
  <c r="BG1016" i="2"/>
  <c r="BF1016" i="2"/>
  <c r="T1016" i="2"/>
  <c r="R1016" i="2"/>
  <c r="P1016" i="2"/>
  <c r="BI1015" i="2"/>
  <c r="BH1015" i="2"/>
  <c r="BG1015" i="2"/>
  <c r="BF1015" i="2"/>
  <c r="T1015" i="2"/>
  <c r="R1015" i="2"/>
  <c r="P1015" i="2"/>
  <c r="BI1014" i="2"/>
  <c r="BH1014" i="2"/>
  <c r="BG1014" i="2"/>
  <c r="BF1014" i="2"/>
  <c r="T1014" i="2"/>
  <c r="R1014" i="2"/>
  <c r="P1014" i="2"/>
  <c r="BI1013" i="2"/>
  <c r="BH1013" i="2"/>
  <c r="BG1013" i="2"/>
  <c r="BF1013" i="2"/>
  <c r="T1013" i="2"/>
  <c r="R1013" i="2"/>
  <c r="P1013" i="2"/>
  <c r="BI1012" i="2"/>
  <c r="BH1012" i="2"/>
  <c r="BG1012" i="2"/>
  <c r="BF1012" i="2"/>
  <c r="T1012" i="2"/>
  <c r="R1012" i="2"/>
  <c r="P1012" i="2"/>
  <c r="BI1011" i="2"/>
  <c r="BH1011" i="2"/>
  <c r="BG1011" i="2"/>
  <c r="BF1011" i="2"/>
  <c r="T1011" i="2"/>
  <c r="R1011" i="2"/>
  <c r="P1011" i="2"/>
  <c r="BI1010" i="2"/>
  <c r="BH1010" i="2"/>
  <c r="BG1010" i="2"/>
  <c r="BF1010" i="2"/>
  <c r="T1010" i="2"/>
  <c r="R1010" i="2"/>
  <c r="P1010" i="2"/>
  <c r="BI1009" i="2"/>
  <c r="BH1009" i="2"/>
  <c r="BG1009" i="2"/>
  <c r="BF1009" i="2"/>
  <c r="T1009" i="2"/>
  <c r="R1009" i="2"/>
  <c r="P1009" i="2"/>
  <c r="BI1008" i="2"/>
  <c r="BH1008" i="2"/>
  <c r="BG1008" i="2"/>
  <c r="BF1008" i="2"/>
  <c r="T1008" i="2"/>
  <c r="R1008" i="2"/>
  <c r="P1008" i="2"/>
  <c r="BI1007" i="2"/>
  <c r="BH1007" i="2"/>
  <c r="BG1007" i="2"/>
  <c r="BF1007" i="2"/>
  <c r="T1007" i="2"/>
  <c r="R1007" i="2"/>
  <c r="P1007" i="2"/>
  <c r="BI1006" i="2"/>
  <c r="BH1006" i="2"/>
  <c r="BG1006" i="2"/>
  <c r="BF1006" i="2"/>
  <c r="T1006" i="2"/>
  <c r="R1006" i="2"/>
  <c r="P1006" i="2"/>
  <c r="BI1005" i="2"/>
  <c r="BH1005" i="2"/>
  <c r="BG1005" i="2"/>
  <c r="BF1005" i="2"/>
  <c r="T1005" i="2"/>
  <c r="R1005" i="2"/>
  <c r="P1005" i="2"/>
  <c r="BI1004" i="2"/>
  <c r="BH1004" i="2"/>
  <c r="BG1004" i="2"/>
  <c r="BF1004" i="2"/>
  <c r="T1004" i="2"/>
  <c r="R1004" i="2"/>
  <c r="P1004" i="2"/>
  <c r="BI1003" i="2"/>
  <c r="BH1003" i="2"/>
  <c r="BG1003" i="2"/>
  <c r="BF1003" i="2"/>
  <c r="T1003" i="2"/>
  <c r="R1003" i="2"/>
  <c r="P1003" i="2"/>
  <c r="BI1002" i="2"/>
  <c r="BH1002" i="2"/>
  <c r="BG1002" i="2"/>
  <c r="BF1002" i="2"/>
  <c r="T1002" i="2"/>
  <c r="R1002" i="2"/>
  <c r="P1002" i="2"/>
  <c r="BI1001" i="2"/>
  <c r="BH1001" i="2"/>
  <c r="BG1001" i="2"/>
  <c r="BF1001" i="2"/>
  <c r="T1001" i="2"/>
  <c r="R1001" i="2"/>
  <c r="P1001" i="2"/>
  <c r="BI1000" i="2"/>
  <c r="BH1000" i="2"/>
  <c r="BG1000" i="2"/>
  <c r="BF1000" i="2"/>
  <c r="T1000" i="2"/>
  <c r="R1000" i="2"/>
  <c r="P1000" i="2"/>
  <c r="BI999" i="2"/>
  <c r="BH999" i="2"/>
  <c r="BG999" i="2"/>
  <c r="BF999" i="2"/>
  <c r="T999" i="2"/>
  <c r="R999" i="2"/>
  <c r="P999" i="2"/>
  <c r="BI998" i="2"/>
  <c r="BH998" i="2"/>
  <c r="BG998" i="2"/>
  <c r="BF998" i="2"/>
  <c r="T998" i="2"/>
  <c r="R998" i="2"/>
  <c r="P998" i="2"/>
  <c r="BI997" i="2"/>
  <c r="BH997" i="2"/>
  <c r="BG997" i="2"/>
  <c r="BF997" i="2"/>
  <c r="T997" i="2"/>
  <c r="R997" i="2"/>
  <c r="P997" i="2"/>
  <c r="BI993" i="2"/>
  <c r="BH993" i="2"/>
  <c r="BG993" i="2"/>
  <c r="BF993" i="2"/>
  <c r="T993" i="2"/>
  <c r="R993" i="2"/>
  <c r="P993" i="2"/>
  <c r="BI988" i="2"/>
  <c r="BH988" i="2"/>
  <c r="BG988" i="2"/>
  <c r="BF988" i="2"/>
  <c r="T988" i="2"/>
  <c r="R988" i="2"/>
  <c r="P988" i="2"/>
  <c r="BI986" i="2"/>
  <c r="BH986" i="2"/>
  <c r="BG986" i="2"/>
  <c r="BF986" i="2"/>
  <c r="T986" i="2"/>
  <c r="R986" i="2"/>
  <c r="P986" i="2"/>
  <c r="BI985" i="2"/>
  <c r="BH985" i="2"/>
  <c r="BG985" i="2"/>
  <c r="BF985" i="2"/>
  <c r="T985" i="2"/>
  <c r="R985" i="2"/>
  <c r="P985" i="2"/>
  <c r="BI984" i="2"/>
  <c r="BH984" i="2"/>
  <c r="BG984" i="2"/>
  <c r="BF984" i="2"/>
  <c r="T984" i="2"/>
  <c r="R984" i="2"/>
  <c r="P984" i="2"/>
  <c r="BI983" i="2"/>
  <c r="BH983" i="2"/>
  <c r="BG983" i="2"/>
  <c r="BF983" i="2"/>
  <c r="T983" i="2"/>
  <c r="R983" i="2"/>
  <c r="P983" i="2"/>
  <c r="BI982" i="2"/>
  <c r="BH982" i="2"/>
  <c r="BG982" i="2"/>
  <c r="BF982" i="2"/>
  <c r="T982" i="2"/>
  <c r="R982" i="2"/>
  <c r="P982" i="2"/>
  <c r="BI981" i="2"/>
  <c r="BH981" i="2"/>
  <c r="BG981" i="2"/>
  <c r="BF981" i="2"/>
  <c r="T981" i="2"/>
  <c r="R981" i="2"/>
  <c r="P981" i="2"/>
  <c r="BI977" i="2"/>
  <c r="BH977" i="2"/>
  <c r="BG977" i="2"/>
  <c r="BF977" i="2"/>
  <c r="T977" i="2"/>
  <c r="R977" i="2"/>
  <c r="P977" i="2"/>
  <c r="BI973" i="2"/>
  <c r="BH973" i="2"/>
  <c r="BG973" i="2"/>
  <c r="BF973" i="2"/>
  <c r="T973" i="2"/>
  <c r="R973" i="2"/>
  <c r="P973" i="2"/>
  <c r="BI972" i="2"/>
  <c r="BH972" i="2"/>
  <c r="BG972" i="2"/>
  <c r="BF972" i="2"/>
  <c r="T972" i="2"/>
  <c r="R972" i="2"/>
  <c r="P972" i="2"/>
  <c r="BI971" i="2"/>
  <c r="BH971" i="2"/>
  <c r="BG971" i="2"/>
  <c r="BF971" i="2"/>
  <c r="T971" i="2"/>
  <c r="R971" i="2"/>
  <c r="P971" i="2"/>
  <c r="BI967" i="2"/>
  <c r="BH967" i="2"/>
  <c r="BG967" i="2"/>
  <c r="BF967" i="2"/>
  <c r="T967" i="2"/>
  <c r="R967" i="2"/>
  <c r="P967" i="2"/>
  <c r="BI963" i="2"/>
  <c r="BH963" i="2"/>
  <c r="BG963" i="2"/>
  <c r="BF963" i="2"/>
  <c r="T963" i="2"/>
  <c r="R963" i="2"/>
  <c r="P963" i="2"/>
  <c r="BI962" i="2"/>
  <c r="BH962" i="2"/>
  <c r="BG962" i="2"/>
  <c r="BF962" i="2"/>
  <c r="T962" i="2"/>
  <c r="R962" i="2"/>
  <c r="P962" i="2"/>
  <c r="BI959" i="2"/>
  <c r="BH959" i="2"/>
  <c r="BG959" i="2"/>
  <c r="BF959" i="2"/>
  <c r="T959" i="2"/>
  <c r="R959" i="2"/>
  <c r="P959" i="2"/>
  <c r="BI950" i="2"/>
  <c r="BH950" i="2"/>
  <c r="BG950" i="2"/>
  <c r="BF950" i="2"/>
  <c r="T950" i="2"/>
  <c r="R950" i="2"/>
  <c r="P950" i="2"/>
  <c r="BI941" i="2"/>
  <c r="BH941" i="2"/>
  <c r="BG941" i="2"/>
  <c r="BF941" i="2"/>
  <c r="T941" i="2"/>
  <c r="R941" i="2"/>
  <c r="P941" i="2"/>
  <c r="BI939" i="2"/>
  <c r="BH939" i="2"/>
  <c r="BG939" i="2"/>
  <c r="BF939" i="2"/>
  <c r="T939" i="2"/>
  <c r="R939" i="2"/>
  <c r="P939" i="2"/>
  <c r="BI938" i="2"/>
  <c r="BH938" i="2"/>
  <c r="BG938" i="2"/>
  <c r="BF938" i="2"/>
  <c r="T938" i="2"/>
  <c r="R938" i="2"/>
  <c r="P938" i="2"/>
  <c r="BI937" i="2"/>
  <c r="BH937" i="2"/>
  <c r="BG937" i="2"/>
  <c r="BF937" i="2"/>
  <c r="T937" i="2"/>
  <c r="R937" i="2"/>
  <c r="P937" i="2"/>
  <c r="BI936" i="2"/>
  <c r="BH936" i="2"/>
  <c r="BG936" i="2"/>
  <c r="BF936" i="2"/>
  <c r="T936" i="2"/>
  <c r="R936" i="2"/>
  <c r="P936" i="2"/>
  <c r="BI935" i="2"/>
  <c r="BH935" i="2"/>
  <c r="BG935" i="2"/>
  <c r="BF935" i="2"/>
  <c r="T935" i="2"/>
  <c r="R935" i="2"/>
  <c r="P935" i="2"/>
  <c r="BI934" i="2"/>
  <c r="BH934" i="2"/>
  <c r="BG934" i="2"/>
  <c r="BF934" i="2"/>
  <c r="T934" i="2"/>
  <c r="R934" i="2"/>
  <c r="P934" i="2"/>
  <c r="BI933" i="2"/>
  <c r="BH933" i="2"/>
  <c r="BG933" i="2"/>
  <c r="BF933" i="2"/>
  <c r="T933" i="2"/>
  <c r="R933" i="2"/>
  <c r="P933" i="2"/>
  <c r="BI932" i="2"/>
  <c r="BH932" i="2"/>
  <c r="BG932" i="2"/>
  <c r="BF932" i="2"/>
  <c r="T932" i="2"/>
  <c r="R932" i="2"/>
  <c r="P932" i="2"/>
  <c r="BI931" i="2"/>
  <c r="BH931" i="2"/>
  <c r="BG931" i="2"/>
  <c r="BF931" i="2"/>
  <c r="T931" i="2"/>
  <c r="R931" i="2"/>
  <c r="P931" i="2"/>
  <c r="BI930" i="2"/>
  <c r="BH930" i="2"/>
  <c r="BG930" i="2"/>
  <c r="BF930" i="2"/>
  <c r="T930" i="2"/>
  <c r="R930" i="2"/>
  <c r="P930" i="2"/>
  <c r="BI929" i="2"/>
  <c r="BH929" i="2"/>
  <c r="BG929" i="2"/>
  <c r="BF929" i="2"/>
  <c r="T929" i="2"/>
  <c r="R929" i="2"/>
  <c r="P929" i="2"/>
  <c r="BI928" i="2"/>
  <c r="BH928" i="2"/>
  <c r="BG928" i="2"/>
  <c r="BF928" i="2"/>
  <c r="T928" i="2"/>
  <c r="R928" i="2"/>
  <c r="P928" i="2"/>
  <c r="BI927" i="2"/>
  <c r="BH927" i="2"/>
  <c r="BG927" i="2"/>
  <c r="BF927" i="2"/>
  <c r="T927" i="2"/>
  <c r="R927" i="2"/>
  <c r="P927" i="2"/>
  <c r="BI926" i="2"/>
  <c r="BH926" i="2"/>
  <c r="BG926" i="2"/>
  <c r="BF926" i="2"/>
  <c r="T926" i="2"/>
  <c r="R926" i="2"/>
  <c r="P926" i="2"/>
  <c r="BI925" i="2"/>
  <c r="BH925" i="2"/>
  <c r="BG925" i="2"/>
  <c r="BF925" i="2"/>
  <c r="T925" i="2"/>
  <c r="R925" i="2"/>
  <c r="P925" i="2"/>
  <c r="BI924" i="2"/>
  <c r="BH924" i="2"/>
  <c r="BG924" i="2"/>
  <c r="BF924" i="2"/>
  <c r="T924" i="2"/>
  <c r="R924" i="2"/>
  <c r="P924" i="2"/>
  <c r="BI923" i="2"/>
  <c r="BH923" i="2"/>
  <c r="BG923" i="2"/>
  <c r="BF923" i="2"/>
  <c r="T923" i="2"/>
  <c r="R923" i="2"/>
  <c r="P923" i="2"/>
  <c r="BI922" i="2"/>
  <c r="BH922" i="2"/>
  <c r="BG922" i="2"/>
  <c r="BF922" i="2"/>
  <c r="T922" i="2"/>
  <c r="R922" i="2"/>
  <c r="P922" i="2"/>
  <c r="BI921" i="2"/>
  <c r="BH921" i="2"/>
  <c r="BG921" i="2"/>
  <c r="BF921" i="2"/>
  <c r="T921" i="2"/>
  <c r="R921" i="2"/>
  <c r="P921" i="2"/>
  <c r="BI920" i="2"/>
  <c r="BH920" i="2"/>
  <c r="BG920" i="2"/>
  <c r="BF920" i="2"/>
  <c r="T920" i="2"/>
  <c r="R920" i="2"/>
  <c r="P920" i="2"/>
  <c r="BI919" i="2"/>
  <c r="BH919" i="2"/>
  <c r="BG919" i="2"/>
  <c r="BF919" i="2"/>
  <c r="T919" i="2"/>
  <c r="R919" i="2"/>
  <c r="P919" i="2"/>
  <c r="BI918" i="2"/>
  <c r="BH918" i="2"/>
  <c r="BG918" i="2"/>
  <c r="BF918" i="2"/>
  <c r="T918" i="2"/>
  <c r="R918" i="2"/>
  <c r="P918" i="2"/>
  <c r="BI917" i="2"/>
  <c r="BH917" i="2"/>
  <c r="BG917" i="2"/>
  <c r="BF917" i="2"/>
  <c r="T917" i="2"/>
  <c r="R917" i="2"/>
  <c r="P917" i="2"/>
  <c r="BI916" i="2"/>
  <c r="BH916" i="2"/>
  <c r="BG916" i="2"/>
  <c r="BF916" i="2"/>
  <c r="T916" i="2"/>
  <c r="R916" i="2"/>
  <c r="P916" i="2"/>
  <c r="BI915" i="2"/>
  <c r="BH915" i="2"/>
  <c r="BG915" i="2"/>
  <c r="BF915" i="2"/>
  <c r="T915" i="2"/>
  <c r="R915" i="2"/>
  <c r="P915" i="2"/>
  <c r="BI914" i="2"/>
  <c r="BH914" i="2"/>
  <c r="BG914" i="2"/>
  <c r="BF914" i="2"/>
  <c r="T914" i="2"/>
  <c r="R914" i="2"/>
  <c r="P914" i="2"/>
  <c r="BI909" i="2"/>
  <c r="BH909" i="2"/>
  <c r="BG909" i="2"/>
  <c r="BF909" i="2"/>
  <c r="T909" i="2"/>
  <c r="R909" i="2"/>
  <c r="P909" i="2"/>
  <c r="BI907" i="2"/>
  <c r="BH907" i="2"/>
  <c r="BG907" i="2"/>
  <c r="BF907" i="2"/>
  <c r="T907" i="2"/>
  <c r="R907" i="2"/>
  <c r="P907" i="2"/>
  <c r="BI905" i="2"/>
  <c r="BH905" i="2"/>
  <c r="BG905" i="2"/>
  <c r="BF905" i="2"/>
  <c r="T905" i="2"/>
  <c r="R905" i="2"/>
  <c r="P905" i="2"/>
  <c r="BI903" i="2"/>
  <c r="BH903" i="2"/>
  <c r="BG903" i="2"/>
  <c r="BF903" i="2"/>
  <c r="T903" i="2"/>
  <c r="R903" i="2"/>
  <c r="P903" i="2"/>
  <c r="BI899" i="2"/>
  <c r="BH899" i="2"/>
  <c r="BG899" i="2"/>
  <c r="BF899" i="2"/>
  <c r="T899" i="2"/>
  <c r="R899" i="2"/>
  <c r="P899" i="2"/>
  <c r="BI897" i="2"/>
  <c r="BH897" i="2"/>
  <c r="BG897" i="2"/>
  <c r="BF897" i="2"/>
  <c r="T897" i="2"/>
  <c r="R897" i="2"/>
  <c r="P897" i="2"/>
  <c r="BI895" i="2"/>
  <c r="BH895" i="2"/>
  <c r="BG895" i="2"/>
  <c r="BF895" i="2"/>
  <c r="T895" i="2"/>
  <c r="R895" i="2"/>
  <c r="P895" i="2"/>
  <c r="BI893" i="2"/>
  <c r="BH893" i="2"/>
  <c r="BG893" i="2"/>
  <c r="BF893" i="2"/>
  <c r="T893" i="2"/>
  <c r="R893" i="2"/>
  <c r="P893" i="2"/>
  <c r="BI891" i="2"/>
  <c r="BH891" i="2"/>
  <c r="BG891" i="2"/>
  <c r="BF891" i="2"/>
  <c r="T891" i="2"/>
  <c r="R891" i="2"/>
  <c r="P891" i="2"/>
  <c r="BI889" i="2"/>
  <c r="BH889" i="2"/>
  <c r="BG889" i="2"/>
  <c r="BF889" i="2"/>
  <c r="T889" i="2"/>
  <c r="R889" i="2"/>
  <c r="P889" i="2"/>
  <c r="BI883" i="2"/>
  <c r="BH883" i="2"/>
  <c r="BG883" i="2"/>
  <c r="BF883" i="2"/>
  <c r="T883" i="2"/>
  <c r="R883" i="2"/>
  <c r="P883" i="2"/>
  <c r="BI881" i="2"/>
  <c r="BH881" i="2"/>
  <c r="BG881" i="2"/>
  <c r="BF881" i="2"/>
  <c r="T881" i="2"/>
  <c r="R881" i="2"/>
  <c r="P881" i="2"/>
  <c r="BI875" i="2"/>
  <c r="BH875" i="2"/>
  <c r="BG875" i="2"/>
  <c r="BF875" i="2"/>
  <c r="T875" i="2"/>
  <c r="R875" i="2"/>
  <c r="P875" i="2"/>
  <c r="BI873" i="2"/>
  <c r="BH873" i="2"/>
  <c r="BG873" i="2"/>
  <c r="BF873" i="2"/>
  <c r="T873" i="2"/>
  <c r="R873" i="2"/>
  <c r="P873" i="2"/>
  <c r="BI871" i="2"/>
  <c r="BH871" i="2"/>
  <c r="BG871" i="2"/>
  <c r="BF871" i="2"/>
  <c r="T871" i="2"/>
  <c r="R871" i="2"/>
  <c r="P871" i="2"/>
  <c r="BI869" i="2"/>
  <c r="BH869" i="2"/>
  <c r="BG869" i="2"/>
  <c r="BF869" i="2"/>
  <c r="T869" i="2"/>
  <c r="R869" i="2"/>
  <c r="P869" i="2"/>
  <c r="BI867" i="2"/>
  <c r="BH867" i="2"/>
  <c r="BG867" i="2"/>
  <c r="BF867" i="2"/>
  <c r="T867" i="2"/>
  <c r="R867" i="2"/>
  <c r="P867" i="2"/>
  <c r="BI865" i="2"/>
  <c r="BH865" i="2"/>
  <c r="BG865" i="2"/>
  <c r="BF865" i="2"/>
  <c r="T865" i="2"/>
  <c r="R865" i="2"/>
  <c r="P865" i="2"/>
  <c r="BI863" i="2"/>
  <c r="BH863" i="2"/>
  <c r="BG863" i="2"/>
  <c r="BF863" i="2"/>
  <c r="T863" i="2"/>
  <c r="R863" i="2"/>
  <c r="P863" i="2"/>
  <c r="BI861" i="2"/>
  <c r="BH861" i="2"/>
  <c r="BG861" i="2"/>
  <c r="BF861" i="2"/>
  <c r="T861" i="2"/>
  <c r="R861" i="2"/>
  <c r="P861" i="2"/>
  <c r="BI857" i="2"/>
  <c r="BH857" i="2"/>
  <c r="BG857" i="2"/>
  <c r="BF857" i="2"/>
  <c r="T857" i="2"/>
  <c r="R857" i="2"/>
  <c r="P857" i="2"/>
  <c r="BI853" i="2"/>
  <c r="BH853" i="2"/>
  <c r="BG853" i="2"/>
  <c r="BF853" i="2"/>
  <c r="T853" i="2"/>
  <c r="R853" i="2"/>
  <c r="P853" i="2"/>
  <c r="BI851" i="2"/>
  <c r="BH851" i="2"/>
  <c r="BG851" i="2"/>
  <c r="BF851" i="2"/>
  <c r="T851" i="2"/>
  <c r="R851" i="2"/>
  <c r="P851" i="2"/>
  <c r="BI847" i="2"/>
  <c r="BH847" i="2"/>
  <c r="BG847" i="2"/>
  <c r="BF847" i="2"/>
  <c r="T847" i="2"/>
  <c r="R847" i="2"/>
  <c r="P847" i="2"/>
  <c r="BI845" i="2"/>
  <c r="BH845" i="2"/>
  <c r="BG845" i="2"/>
  <c r="BF845" i="2"/>
  <c r="T845" i="2"/>
  <c r="T844" i="2" s="1"/>
  <c r="R845" i="2"/>
  <c r="R844" i="2" s="1"/>
  <c r="P845" i="2"/>
  <c r="P844" i="2"/>
  <c r="BI843" i="2"/>
  <c r="BH843" i="2"/>
  <c r="BG843" i="2"/>
  <c r="BF843" i="2"/>
  <c r="T843" i="2"/>
  <c r="R843" i="2"/>
  <c r="P843" i="2"/>
  <c r="BI842" i="2"/>
  <c r="BH842" i="2"/>
  <c r="BG842" i="2"/>
  <c r="BF842" i="2"/>
  <c r="T842" i="2"/>
  <c r="R842" i="2"/>
  <c r="P842" i="2"/>
  <c r="BI841" i="2"/>
  <c r="BH841" i="2"/>
  <c r="BG841" i="2"/>
  <c r="BF841" i="2"/>
  <c r="T841" i="2"/>
  <c r="R841" i="2"/>
  <c r="P841" i="2"/>
  <c r="BI840" i="2"/>
  <c r="BH840" i="2"/>
  <c r="BG840" i="2"/>
  <c r="BF840" i="2"/>
  <c r="T840" i="2"/>
  <c r="R840" i="2"/>
  <c r="P840" i="2"/>
  <c r="BI839" i="2"/>
  <c r="BH839" i="2"/>
  <c r="BG839" i="2"/>
  <c r="BF839" i="2"/>
  <c r="T839" i="2"/>
  <c r="R839" i="2"/>
  <c r="P839" i="2"/>
  <c r="BI838" i="2"/>
  <c r="BH838" i="2"/>
  <c r="BG838" i="2"/>
  <c r="BF838" i="2"/>
  <c r="T838" i="2"/>
  <c r="R838" i="2"/>
  <c r="P838" i="2"/>
  <c r="BI836" i="2"/>
  <c r="BH836" i="2"/>
  <c r="BG836" i="2"/>
  <c r="BF836" i="2"/>
  <c r="T836" i="2"/>
  <c r="T835" i="2" s="1"/>
  <c r="R836" i="2"/>
  <c r="R835" i="2" s="1"/>
  <c r="P836" i="2"/>
  <c r="P835" i="2" s="1"/>
  <c r="BI834" i="2"/>
  <c r="BH834" i="2"/>
  <c r="BG834" i="2"/>
  <c r="BF834" i="2"/>
  <c r="T834" i="2"/>
  <c r="R834" i="2"/>
  <c r="P834" i="2"/>
  <c r="BI832" i="2"/>
  <c r="BH832" i="2"/>
  <c r="BG832" i="2"/>
  <c r="BF832" i="2"/>
  <c r="T832" i="2"/>
  <c r="R832" i="2"/>
  <c r="P832" i="2"/>
  <c r="BI830" i="2"/>
  <c r="BH830" i="2"/>
  <c r="BG830" i="2"/>
  <c r="BF830" i="2"/>
  <c r="T830" i="2"/>
  <c r="R830" i="2"/>
  <c r="P830" i="2"/>
  <c r="BI828" i="2"/>
  <c r="BH828" i="2"/>
  <c r="BG828" i="2"/>
  <c r="BF828" i="2"/>
  <c r="T828" i="2"/>
  <c r="R828" i="2"/>
  <c r="P828" i="2"/>
  <c r="BI825" i="2"/>
  <c r="BH825" i="2"/>
  <c r="BG825" i="2"/>
  <c r="BF825" i="2"/>
  <c r="T825" i="2"/>
  <c r="R825" i="2"/>
  <c r="P825" i="2"/>
  <c r="BI823" i="2"/>
  <c r="BH823" i="2"/>
  <c r="BG823" i="2"/>
  <c r="BF823" i="2"/>
  <c r="T823" i="2"/>
  <c r="R823" i="2"/>
  <c r="P823" i="2"/>
  <c r="BI819" i="2"/>
  <c r="BH819" i="2"/>
  <c r="BG819" i="2"/>
  <c r="BF819" i="2"/>
  <c r="T819" i="2"/>
  <c r="R819" i="2"/>
  <c r="P819" i="2"/>
  <c r="BI815" i="2"/>
  <c r="BH815" i="2"/>
  <c r="BG815" i="2"/>
  <c r="BF815" i="2"/>
  <c r="T815" i="2"/>
  <c r="R815" i="2"/>
  <c r="P815" i="2"/>
  <c r="BI813" i="2"/>
  <c r="BH813" i="2"/>
  <c r="BG813" i="2"/>
  <c r="BF813" i="2"/>
  <c r="T813" i="2"/>
  <c r="R813" i="2"/>
  <c r="P813" i="2"/>
  <c r="BI809" i="2"/>
  <c r="BH809" i="2"/>
  <c r="BG809" i="2"/>
  <c r="BF809" i="2"/>
  <c r="T809" i="2"/>
  <c r="R809" i="2"/>
  <c r="P809" i="2"/>
  <c r="BI807" i="2"/>
  <c r="BH807" i="2"/>
  <c r="BG807" i="2"/>
  <c r="BF807" i="2"/>
  <c r="T807" i="2"/>
  <c r="R807" i="2"/>
  <c r="P807" i="2"/>
  <c r="BI800" i="2"/>
  <c r="BH800" i="2"/>
  <c r="BG800" i="2"/>
  <c r="BF800" i="2"/>
  <c r="T800" i="2"/>
  <c r="R800" i="2"/>
  <c r="P800" i="2"/>
  <c r="BI798" i="2"/>
  <c r="BH798" i="2"/>
  <c r="BG798" i="2"/>
  <c r="BF798" i="2"/>
  <c r="T798" i="2"/>
  <c r="R798" i="2"/>
  <c r="P798" i="2"/>
  <c r="BI796" i="2"/>
  <c r="BH796" i="2"/>
  <c r="BG796" i="2"/>
  <c r="BF796" i="2"/>
  <c r="T796" i="2"/>
  <c r="R796" i="2"/>
  <c r="P796" i="2"/>
  <c r="BI794" i="2"/>
  <c r="BH794" i="2"/>
  <c r="BG794" i="2"/>
  <c r="BF794" i="2"/>
  <c r="T794" i="2"/>
  <c r="R794" i="2"/>
  <c r="P794" i="2"/>
  <c r="BI792" i="2"/>
  <c r="BH792" i="2"/>
  <c r="BG792" i="2"/>
  <c r="BF792" i="2"/>
  <c r="T792" i="2"/>
  <c r="R792" i="2"/>
  <c r="P792" i="2"/>
  <c r="BI790" i="2"/>
  <c r="BH790" i="2"/>
  <c r="BG790" i="2"/>
  <c r="BF790" i="2"/>
  <c r="T790" i="2"/>
  <c r="R790" i="2"/>
  <c r="P790" i="2"/>
  <c r="BI788" i="2"/>
  <c r="BH788" i="2"/>
  <c r="BG788" i="2"/>
  <c r="BF788" i="2"/>
  <c r="T788" i="2"/>
  <c r="R788" i="2"/>
  <c r="P788" i="2"/>
  <c r="BI786" i="2"/>
  <c r="BH786" i="2"/>
  <c r="BG786" i="2"/>
  <c r="BF786" i="2"/>
  <c r="T786" i="2"/>
  <c r="R786" i="2"/>
  <c r="P786" i="2"/>
  <c r="BI785" i="2"/>
  <c r="BH785" i="2"/>
  <c r="BG785" i="2"/>
  <c r="BF785" i="2"/>
  <c r="T785" i="2"/>
  <c r="R785" i="2"/>
  <c r="P785" i="2"/>
  <c r="BI783" i="2"/>
  <c r="BH783" i="2"/>
  <c r="BG783" i="2"/>
  <c r="BF783" i="2"/>
  <c r="T783" i="2"/>
  <c r="R783" i="2"/>
  <c r="P783" i="2"/>
  <c r="BI781" i="2"/>
  <c r="BH781" i="2"/>
  <c r="BG781" i="2"/>
  <c r="BF781" i="2"/>
  <c r="T781" i="2"/>
  <c r="R781" i="2"/>
  <c r="P781" i="2"/>
  <c r="BI779" i="2"/>
  <c r="BH779" i="2"/>
  <c r="BG779" i="2"/>
  <c r="BF779" i="2"/>
  <c r="T779" i="2"/>
  <c r="R779" i="2"/>
  <c r="P779" i="2"/>
  <c r="BI778" i="2"/>
  <c r="BH778" i="2"/>
  <c r="BG778" i="2"/>
  <c r="BF778" i="2"/>
  <c r="T778" i="2"/>
  <c r="R778" i="2"/>
  <c r="P778" i="2"/>
  <c r="BI776" i="2"/>
  <c r="BH776" i="2"/>
  <c r="BG776" i="2"/>
  <c r="BF776" i="2"/>
  <c r="T776" i="2"/>
  <c r="R776" i="2"/>
  <c r="P776" i="2"/>
  <c r="BI774" i="2"/>
  <c r="BH774" i="2"/>
  <c r="BG774" i="2"/>
  <c r="BF774" i="2"/>
  <c r="T774" i="2"/>
  <c r="R774" i="2"/>
  <c r="P774" i="2"/>
  <c r="BI772" i="2"/>
  <c r="BH772" i="2"/>
  <c r="BG772" i="2"/>
  <c r="BF772" i="2"/>
  <c r="T772" i="2"/>
  <c r="R772" i="2"/>
  <c r="P772" i="2"/>
  <c r="BI770" i="2"/>
  <c r="BH770" i="2"/>
  <c r="BG770" i="2"/>
  <c r="BF770" i="2"/>
  <c r="T770" i="2"/>
  <c r="R770" i="2"/>
  <c r="P770" i="2"/>
  <c r="BI768" i="2"/>
  <c r="BH768" i="2"/>
  <c r="BG768" i="2"/>
  <c r="BF768" i="2"/>
  <c r="T768" i="2"/>
  <c r="R768" i="2"/>
  <c r="P768" i="2"/>
  <c r="BI766" i="2"/>
  <c r="BH766" i="2"/>
  <c r="BG766" i="2"/>
  <c r="BF766" i="2"/>
  <c r="T766" i="2"/>
  <c r="R766" i="2"/>
  <c r="P766" i="2"/>
  <c r="BI764" i="2"/>
  <c r="BH764" i="2"/>
  <c r="BG764" i="2"/>
  <c r="BF764" i="2"/>
  <c r="T764" i="2"/>
  <c r="R764" i="2"/>
  <c r="P764" i="2"/>
  <c r="BI762" i="2"/>
  <c r="BH762" i="2"/>
  <c r="BG762" i="2"/>
  <c r="BF762" i="2"/>
  <c r="T762" i="2"/>
  <c r="R762" i="2"/>
  <c r="P762" i="2"/>
  <c r="BI760" i="2"/>
  <c r="BH760" i="2"/>
  <c r="BG760" i="2"/>
  <c r="BF760" i="2"/>
  <c r="T760" i="2"/>
  <c r="R760" i="2"/>
  <c r="P760" i="2"/>
  <c r="BI758" i="2"/>
  <c r="BH758" i="2"/>
  <c r="BG758" i="2"/>
  <c r="BF758" i="2"/>
  <c r="T758" i="2"/>
  <c r="R758" i="2"/>
  <c r="P758" i="2"/>
  <c r="BI756" i="2"/>
  <c r="BH756" i="2"/>
  <c r="BG756" i="2"/>
  <c r="BF756" i="2"/>
  <c r="T756" i="2"/>
  <c r="R756" i="2"/>
  <c r="P756" i="2"/>
  <c r="BI749" i="2"/>
  <c r="BH749" i="2"/>
  <c r="BG749" i="2"/>
  <c r="BF749" i="2"/>
  <c r="T749" i="2"/>
  <c r="R749" i="2"/>
  <c r="P749" i="2"/>
  <c r="BI747" i="2"/>
  <c r="BH747" i="2"/>
  <c r="BG747" i="2"/>
  <c r="BF747" i="2"/>
  <c r="T747" i="2"/>
  <c r="R747" i="2"/>
  <c r="P747" i="2"/>
  <c r="BI741" i="2"/>
  <c r="BH741" i="2"/>
  <c r="BG741" i="2"/>
  <c r="BF741" i="2"/>
  <c r="T741" i="2"/>
  <c r="R741" i="2"/>
  <c r="P741" i="2"/>
  <c r="BI739" i="2"/>
  <c r="BH739" i="2"/>
  <c r="BG739" i="2"/>
  <c r="BF739" i="2"/>
  <c r="T739" i="2"/>
  <c r="R739" i="2"/>
  <c r="P739" i="2"/>
  <c r="BI732" i="2"/>
  <c r="BH732" i="2"/>
  <c r="BG732" i="2"/>
  <c r="BF732" i="2"/>
  <c r="T732" i="2"/>
  <c r="R732" i="2"/>
  <c r="P732" i="2"/>
  <c r="BI730" i="2"/>
  <c r="BH730" i="2"/>
  <c r="BG730" i="2"/>
  <c r="BF730" i="2"/>
  <c r="T730" i="2"/>
  <c r="R730" i="2"/>
  <c r="P730" i="2"/>
  <c r="BI723" i="2"/>
  <c r="BH723" i="2"/>
  <c r="BG723" i="2"/>
  <c r="BF723" i="2"/>
  <c r="T723" i="2"/>
  <c r="R723" i="2"/>
  <c r="P723" i="2"/>
  <c r="BI722" i="2"/>
  <c r="BH722" i="2"/>
  <c r="BG722" i="2"/>
  <c r="BF722" i="2"/>
  <c r="T722" i="2"/>
  <c r="R722" i="2"/>
  <c r="P722" i="2"/>
  <c r="BI715" i="2"/>
  <c r="BH715" i="2"/>
  <c r="BG715" i="2"/>
  <c r="BF715" i="2"/>
  <c r="T715" i="2"/>
  <c r="R715" i="2"/>
  <c r="P715" i="2"/>
  <c r="BI713" i="2"/>
  <c r="BH713" i="2"/>
  <c r="BG713" i="2"/>
  <c r="BF713" i="2"/>
  <c r="T713" i="2"/>
  <c r="R713" i="2"/>
  <c r="P713" i="2"/>
  <c r="BI709" i="2"/>
  <c r="BH709" i="2"/>
  <c r="BG709" i="2"/>
  <c r="BF709" i="2"/>
  <c r="T709" i="2"/>
  <c r="R709" i="2"/>
  <c r="P709" i="2"/>
  <c r="BI703" i="2"/>
  <c r="BH703" i="2"/>
  <c r="BG703" i="2"/>
  <c r="BF703" i="2"/>
  <c r="T703" i="2"/>
  <c r="R703" i="2"/>
  <c r="P703" i="2"/>
  <c r="BI701" i="2"/>
  <c r="BH701" i="2"/>
  <c r="BG701" i="2"/>
  <c r="BF701" i="2"/>
  <c r="T701" i="2"/>
  <c r="R701" i="2"/>
  <c r="P701" i="2"/>
  <c r="BI694" i="2"/>
  <c r="BH694" i="2"/>
  <c r="BG694" i="2"/>
  <c r="BF694" i="2"/>
  <c r="T694" i="2"/>
  <c r="R694" i="2"/>
  <c r="P694" i="2"/>
  <c r="BI692" i="2"/>
  <c r="BH692" i="2"/>
  <c r="BG692" i="2"/>
  <c r="BF692" i="2"/>
  <c r="T692" i="2"/>
  <c r="R692" i="2"/>
  <c r="P692" i="2"/>
  <c r="BI688" i="2"/>
  <c r="BH688" i="2"/>
  <c r="BG688" i="2"/>
  <c r="BF688" i="2"/>
  <c r="T688" i="2"/>
  <c r="R688" i="2"/>
  <c r="P688" i="2"/>
  <c r="BI684" i="2"/>
  <c r="BH684" i="2"/>
  <c r="BG684" i="2"/>
  <c r="BF684" i="2"/>
  <c r="T684" i="2"/>
  <c r="T683" i="2"/>
  <c r="R684" i="2"/>
  <c r="R683" i="2"/>
  <c r="P684" i="2"/>
  <c r="P683" i="2"/>
  <c r="BI682" i="2"/>
  <c r="BH682" i="2"/>
  <c r="BG682" i="2"/>
  <c r="BF682" i="2"/>
  <c r="T682" i="2"/>
  <c r="R682" i="2"/>
  <c r="P682" i="2"/>
  <c r="BI680" i="2"/>
  <c r="BH680" i="2"/>
  <c r="BG680" i="2"/>
  <c r="BF680" i="2"/>
  <c r="T680" i="2"/>
  <c r="R680" i="2"/>
  <c r="P680" i="2"/>
  <c r="BI679" i="2"/>
  <c r="BH679" i="2"/>
  <c r="BG679" i="2"/>
  <c r="BF679" i="2"/>
  <c r="T679" i="2"/>
  <c r="R679" i="2"/>
  <c r="P679" i="2"/>
  <c r="BI677" i="2"/>
  <c r="BH677" i="2"/>
  <c r="BG677" i="2"/>
  <c r="BF677" i="2"/>
  <c r="T677" i="2"/>
  <c r="R677" i="2"/>
  <c r="P677" i="2"/>
  <c r="BI669" i="2"/>
  <c r="BH669" i="2"/>
  <c r="BG669" i="2"/>
  <c r="BF669" i="2"/>
  <c r="T669" i="2"/>
  <c r="R669" i="2"/>
  <c r="P669" i="2"/>
  <c r="BI665" i="2"/>
  <c r="BH665" i="2"/>
  <c r="BG665" i="2"/>
  <c r="BF665" i="2"/>
  <c r="T665" i="2"/>
  <c r="R665" i="2"/>
  <c r="P665" i="2"/>
  <c r="BI661" i="2"/>
  <c r="BH661" i="2"/>
  <c r="BG661" i="2"/>
  <c r="BF661" i="2"/>
  <c r="T661" i="2"/>
  <c r="R661" i="2"/>
  <c r="P661" i="2"/>
  <c r="BI656" i="2"/>
  <c r="BH656" i="2"/>
  <c r="BG656" i="2"/>
  <c r="BF656" i="2"/>
  <c r="T656" i="2"/>
  <c r="R656" i="2"/>
  <c r="P656" i="2"/>
  <c r="BI654" i="2"/>
  <c r="BH654" i="2"/>
  <c r="BG654" i="2"/>
  <c r="BF654" i="2"/>
  <c r="T654" i="2"/>
  <c r="R654" i="2"/>
  <c r="P654" i="2"/>
  <c r="BI652" i="2"/>
  <c r="BH652" i="2"/>
  <c r="BG652" i="2"/>
  <c r="BF652" i="2"/>
  <c r="T652" i="2"/>
  <c r="R652" i="2"/>
  <c r="P652" i="2"/>
  <c r="BI647" i="2"/>
  <c r="BH647" i="2"/>
  <c r="BG647" i="2"/>
  <c r="BF647" i="2"/>
  <c r="T647" i="2"/>
  <c r="R647" i="2"/>
  <c r="P647" i="2"/>
  <c r="BI645" i="2"/>
  <c r="BH645" i="2"/>
  <c r="BG645" i="2"/>
  <c r="BF645" i="2"/>
  <c r="T645" i="2"/>
  <c r="R645" i="2"/>
  <c r="P645" i="2"/>
  <c r="BI643" i="2"/>
  <c r="BH643" i="2"/>
  <c r="BG643" i="2"/>
  <c r="BF643" i="2"/>
  <c r="T643" i="2"/>
  <c r="R643" i="2"/>
  <c r="P643" i="2"/>
  <c r="BI639" i="2"/>
  <c r="BH639" i="2"/>
  <c r="BG639" i="2"/>
  <c r="BF639" i="2"/>
  <c r="T639" i="2"/>
  <c r="R639" i="2"/>
  <c r="P639" i="2"/>
  <c r="BI637" i="2"/>
  <c r="BH637" i="2"/>
  <c r="BG637" i="2"/>
  <c r="BF637" i="2"/>
  <c r="T637" i="2"/>
  <c r="R637" i="2"/>
  <c r="P637" i="2"/>
  <c r="BI630" i="2"/>
  <c r="BH630" i="2"/>
  <c r="BG630" i="2"/>
  <c r="BF630" i="2"/>
  <c r="T630" i="2"/>
  <c r="R630" i="2"/>
  <c r="P630" i="2"/>
  <c r="BI628" i="2"/>
  <c r="BH628" i="2"/>
  <c r="BG628" i="2"/>
  <c r="BF628" i="2"/>
  <c r="T628" i="2"/>
  <c r="R628" i="2"/>
  <c r="P628" i="2"/>
  <c r="BI626" i="2"/>
  <c r="BH626" i="2"/>
  <c r="BG626" i="2"/>
  <c r="BF626" i="2"/>
  <c r="T626" i="2"/>
  <c r="R626" i="2"/>
  <c r="P626" i="2"/>
  <c r="BI619" i="2"/>
  <c r="BH619" i="2"/>
  <c r="BG619" i="2"/>
  <c r="BF619" i="2"/>
  <c r="T619" i="2"/>
  <c r="R619" i="2"/>
  <c r="P619" i="2"/>
  <c r="BI617" i="2"/>
  <c r="BH617" i="2"/>
  <c r="BG617" i="2"/>
  <c r="BF617" i="2"/>
  <c r="T617" i="2"/>
  <c r="R617" i="2"/>
  <c r="P617" i="2"/>
  <c r="BI615" i="2"/>
  <c r="BH615" i="2"/>
  <c r="BG615" i="2"/>
  <c r="BF615" i="2"/>
  <c r="T615" i="2"/>
  <c r="R615" i="2"/>
  <c r="P615" i="2"/>
  <c r="BI607" i="2"/>
  <c r="BH607" i="2"/>
  <c r="BG607" i="2"/>
  <c r="BF607" i="2"/>
  <c r="T607" i="2"/>
  <c r="R607" i="2"/>
  <c r="P607" i="2"/>
  <c r="BI604" i="2"/>
  <c r="BH604" i="2"/>
  <c r="BG604" i="2"/>
  <c r="BF604" i="2"/>
  <c r="T604" i="2"/>
  <c r="R604" i="2"/>
  <c r="P604" i="2"/>
  <c r="BI602" i="2"/>
  <c r="BH602" i="2"/>
  <c r="BG602" i="2"/>
  <c r="BF602" i="2"/>
  <c r="T602" i="2"/>
  <c r="R602" i="2"/>
  <c r="P602" i="2"/>
  <c r="BI601" i="2"/>
  <c r="BH601" i="2"/>
  <c r="BG601" i="2"/>
  <c r="BF601" i="2"/>
  <c r="T601" i="2"/>
  <c r="R601" i="2"/>
  <c r="P601" i="2"/>
  <c r="BI600" i="2"/>
  <c r="BH600" i="2"/>
  <c r="BG600" i="2"/>
  <c r="BF600" i="2"/>
  <c r="T600" i="2"/>
  <c r="R600" i="2"/>
  <c r="P600" i="2"/>
  <c r="BI599" i="2"/>
  <c r="BH599" i="2"/>
  <c r="BG599" i="2"/>
  <c r="BF599" i="2"/>
  <c r="T599" i="2"/>
  <c r="R599" i="2"/>
  <c r="P599" i="2"/>
  <c r="BI598" i="2"/>
  <c r="BH598" i="2"/>
  <c r="BG598" i="2"/>
  <c r="BF598" i="2"/>
  <c r="T598" i="2"/>
  <c r="R598" i="2"/>
  <c r="P598" i="2"/>
  <c r="BI597" i="2"/>
  <c r="BH597" i="2"/>
  <c r="BG597" i="2"/>
  <c r="BF597" i="2"/>
  <c r="T597" i="2"/>
  <c r="R597" i="2"/>
  <c r="P597" i="2"/>
  <c r="BI595" i="2"/>
  <c r="BH595" i="2"/>
  <c r="BG595" i="2"/>
  <c r="BF595" i="2"/>
  <c r="T595" i="2"/>
  <c r="R595" i="2"/>
  <c r="P595" i="2"/>
  <c r="BI591" i="2"/>
  <c r="BH591" i="2"/>
  <c r="BG591" i="2"/>
  <c r="BF591" i="2"/>
  <c r="T591" i="2"/>
  <c r="R591" i="2"/>
  <c r="P591" i="2"/>
  <c r="BI587" i="2"/>
  <c r="BH587" i="2"/>
  <c r="BG587" i="2"/>
  <c r="BF587" i="2"/>
  <c r="T587" i="2"/>
  <c r="R587" i="2"/>
  <c r="P587" i="2"/>
  <c r="BI585" i="2"/>
  <c r="BH585" i="2"/>
  <c r="BG585" i="2"/>
  <c r="BF585" i="2"/>
  <c r="T585" i="2"/>
  <c r="R585" i="2"/>
  <c r="P585" i="2"/>
  <c r="BI583" i="2"/>
  <c r="BH583" i="2"/>
  <c r="BG583" i="2"/>
  <c r="BF583" i="2"/>
  <c r="T583" i="2"/>
  <c r="R583" i="2"/>
  <c r="P583" i="2"/>
  <c r="BI581" i="2"/>
  <c r="BH581" i="2"/>
  <c r="BG581" i="2"/>
  <c r="BF581" i="2"/>
  <c r="T581" i="2"/>
  <c r="R581" i="2"/>
  <c r="P581" i="2"/>
  <c r="BI580" i="2"/>
  <c r="BH580" i="2"/>
  <c r="BG580" i="2"/>
  <c r="BF580" i="2"/>
  <c r="T580" i="2"/>
  <c r="R580" i="2"/>
  <c r="P580" i="2"/>
  <c r="BI578" i="2"/>
  <c r="BH578" i="2"/>
  <c r="BG578" i="2"/>
  <c r="BF578" i="2"/>
  <c r="T578" i="2"/>
  <c r="R578" i="2"/>
  <c r="P578" i="2"/>
  <c r="BI577" i="2"/>
  <c r="BH577" i="2"/>
  <c r="BG577" i="2"/>
  <c r="BF577" i="2"/>
  <c r="T577" i="2"/>
  <c r="R577" i="2"/>
  <c r="P577" i="2"/>
  <c r="BI576" i="2"/>
  <c r="BH576" i="2"/>
  <c r="BG576" i="2"/>
  <c r="BF576" i="2"/>
  <c r="T576" i="2"/>
  <c r="R576" i="2"/>
  <c r="P576" i="2"/>
  <c r="BI574" i="2"/>
  <c r="BH574" i="2"/>
  <c r="BG574" i="2"/>
  <c r="BF574" i="2"/>
  <c r="T574" i="2"/>
  <c r="R574" i="2"/>
  <c r="P574" i="2"/>
  <c r="BI568" i="2"/>
  <c r="BH568" i="2"/>
  <c r="BG568" i="2"/>
  <c r="BF568" i="2"/>
  <c r="T568" i="2"/>
  <c r="R568" i="2"/>
  <c r="P568" i="2"/>
  <c r="BI566" i="2"/>
  <c r="BH566" i="2"/>
  <c r="BG566" i="2"/>
  <c r="BF566" i="2"/>
  <c r="T566" i="2"/>
  <c r="R566" i="2"/>
  <c r="P566" i="2"/>
  <c r="BI564" i="2"/>
  <c r="BH564" i="2"/>
  <c r="BG564" i="2"/>
  <c r="BF564" i="2"/>
  <c r="T564" i="2"/>
  <c r="R564" i="2"/>
  <c r="P564" i="2"/>
  <c r="BI562" i="2"/>
  <c r="BH562" i="2"/>
  <c r="BG562" i="2"/>
  <c r="BF562" i="2"/>
  <c r="T562" i="2"/>
  <c r="T561" i="2" s="1"/>
  <c r="R562" i="2"/>
  <c r="R561" i="2" s="1"/>
  <c r="P562" i="2"/>
  <c r="P561" i="2" s="1"/>
  <c r="BI559" i="2"/>
  <c r="BH559" i="2"/>
  <c r="BG559" i="2"/>
  <c r="BF559" i="2"/>
  <c r="T559" i="2"/>
  <c r="R559" i="2"/>
  <c r="P559" i="2"/>
  <c r="BI557" i="2"/>
  <c r="BH557" i="2"/>
  <c r="BG557" i="2"/>
  <c r="BF557" i="2"/>
  <c r="T557" i="2"/>
  <c r="R557" i="2"/>
  <c r="P557" i="2"/>
  <c r="BI555" i="2"/>
  <c r="BH555" i="2"/>
  <c r="BG555" i="2"/>
  <c r="BF555" i="2"/>
  <c r="T555" i="2"/>
  <c r="R555" i="2"/>
  <c r="P555" i="2"/>
  <c r="BI553" i="2"/>
  <c r="BH553" i="2"/>
  <c r="BG553" i="2"/>
  <c r="BF553" i="2"/>
  <c r="T553" i="2"/>
  <c r="R553" i="2"/>
  <c r="P553" i="2"/>
  <c r="BI551" i="2"/>
  <c r="BH551" i="2"/>
  <c r="BG551" i="2"/>
  <c r="BF551" i="2"/>
  <c r="T551" i="2"/>
  <c r="R551" i="2"/>
  <c r="P551" i="2"/>
  <c r="BI549" i="2"/>
  <c r="BH549" i="2"/>
  <c r="BG549" i="2"/>
  <c r="BF549" i="2"/>
  <c r="T549" i="2"/>
  <c r="R549" i="2"/>
  <c r="P549" i="2"/>
  <c r="BI543" i="2"/>
  <c r="BH543" i="2"/>
  <c r="BG543" i="2"/>
  <c r="BF543" i="2"/>
  <c r="T543" i="2"/>
  <c r="R543" i="2"/>
  <c r="P543" i="2"/>
  <c r="BI541" i="2"/>
  <c r="BH541" i="2"/>
  <c r="BG541" i="2"/>
  <c r="BF541" i="2"/>
  <c r="T541" i="2"/>
  <c r="R541" i="2"/>
  <c r="P541" i="2"/>
  <c r="BI539" i="2"/>
  <c r="BH539" i="2"/>
  <c r="BG539" i="2"/>
  <c r="BF539" i="2"/>
  <c r="T539" i="2"/>
  <c r="R539" i="2"/>
  <c r="P539" i="2"/>
  <c r="BI534" i="2"/>
  <c r="BH534" i="2"/>
  <c r="BG534" i="2"/>
  <c r="BF534" i="2"/>
  <c r="T534" i="2"/>
  <c r="R534" i="2"/>
  <c r="P534" i="2"/>
  <c r="BI532" i="2"/>
  <c r="BH532" i="2"/>
  <c r="BG532" i="2"/>
  <c r="BF532" i="2"/>
  <c r="T532" i="2"/>
  <c r="R532" i="2"/>
  <c r="P532" i="2"/>
  <c r="BI527" i="2"/>
  <c r="BH527" i="2"/>
  <c r="BG527" i="2"/>
  <c r="BF527" i="2"/>
  <c r="T527" i="2"/>
  <c r="R527" i="2"/>
  <c r="P527" i="2"/>
  <c r="BI521" i="2"/>
  <c r="BH521" i="2"/>
  <c r="BG521" i="2"/>
  <c r="BF521" i="2"/>
  <c r="T521" i="2"/>
  <c r="R521" i="2"/>
  <c r="P521" i="2"/>
  <c r="BI516" i="2"/>
  <c r="BH516" i="2"/>
  <c r="BG516" i="2"/>
  <c r="BF516" i="2"/>
  <c r="T516" i="2"/>
  <c r="R516" i="2"/>
  <c r="P516" i="2"/>
  <c r="BI514" i="2"/>
  <c r="BH514" i="2"/>
  <c r="BG514" i="2"/>
  <c r="BF514" i="2"/>
  <c r="T514" i="2"/>
  <c r="R514" i="2"/>
  <c r="P514" i="2"/>
  <c r="BI508" i="2"/>
  <c r="BH508" i="2"/>
  <c r="BG508" i="2"/>
  <c r="BF508" i="2"/>
  <c r="T508" i="2"/>
  <c r="R508" i="2"/>
  <c r="P508" i="2"/>
  <c r="BI506" i="2"/>
  <c r="BH506" i="2"/>
  <c r="BG506" i="2"/>
  <c r="BF506" i="2"/>
  <c r="T506" i="2"/>
  <c r="R506" i="2"/>
  <c r="P506" i="2"/>
  <c r="BI501" i="2"/>
  <c r="BH501" i="2"/>
  <c r="BG501" i="2"/>
  <c r="BF501" i="2"/>
  <c r="T501" i="2"/>
  <c r="R501" i="2"/>
  <c r="P501" i="2"/>
  <c r="BI496" i="2"/>
  <c r="BH496" i="2"/>
  <c r="BG496" i="2"/>
  <c r="BF496" i="2"/>
  <c r="T496" i="2"/>
  <c r="R496" i="2"/>
  <c r="P496" i="2"/>
  <c r="BI491" i="2"/>
  <c r="BH491" i="2"/>
  <c r="BG491" i="2"/>
  <c r="BF491" i="2"/>
  <c r="T491" i="2"/>
  <c r="R491" i="2"/>
  <c r="P491" i="2"/>
  <c r="BI488" i="2"/>
  <c r="BH488" i="2"/>
  <c r="BG488" i="2"/>
  <c r="BF488" i="2"/>
  <c r="T488" i="2"/>
  <c r="R488" i="2"/>
  <c r="P488" i="2"/>
  <c r="BI483" i="2"/>
  <c r="BH483" i="2"/>
  <c r="BG483" i="2"/>
  <c r="BF483" i="2"/>
  <c r="T483" i="2"/>
  <c r="R483" i="2"/>
  <c r="P483" i="2"/>
  <c r="BI478" i="2"/>
  <c r="BH478" i="2"/>
  <c r="BG478" i="2"/>
  <c r="BF478" i="2"/>
  <c r="T478" i="2"/>
  <c r="R478" i="2"/>
  <c r="P478" i="2"/>
  <c r="BI473" i="2"/>
  <c r="BH473" i="2"/>
  <c r="BG473" i="2"/>
  <c r="BF473" i="2"/>
  <c r="T473" i="2"/>
  <c r="R473" i="2"/>
  <c r="P473" i="2"/>
  <c r="BI469" i="2"/>
  <c r="BH469" i="2"/>
  <c r="BG469" i="2"/>
  <c r="BF469" i="2"/>
  <c r="T469" i="2"/>
  <c r="R469" i="2"/>
  <c r="P469" i="2"/>
  <c r="BI465" i="2"/>
  <c r="BH465" i="2"/>
  <c r="BG465" i="2"/>
  <c r="BF465" i="2"/>
  <c r="T465" i="2"/>
  <c r="R465" i="2"/>
  <c r="P465" i="2"/>
  <c r="BI463" i="2"/>
  <c r="BH463" i="2"/>
  <c r="BG463" i="2"/>
  <c r="BF463" i="2"/>
  <c r="T463" i="2"/>
  <c r="R463" i="2"/>
  <c r="P463" i="2"/>
  <c r="BI461" i="2"/>
  <c r="BH461" i="2"/>
  <c r="BG461" i="2"/>
  <c r="BF461" i="2"/>
  <c r="T461" i="2"/>
  <c r="R461" i="2"/>
  <c r="P461" i="2"/>
  <c r="BI458" i="2"/>
  <c r="BH458" i="2"/>
  <c r="BG458" i="2"/>
  <c r="BF458" i="2"/>
  <c r="T458" i="2"/>
  <c r="R458" i="2"/>
  <c r="P458" i="2"/>
  <c r="BI457" i="2"/>
  <c r="BH457" i="2"/>
  <c r="BG457" i="2"/>
  <c r="BF457" i="2"/>
  <c r="T457" i="2"/>
  <c r="R457" i="2"/>
  <c r="P457" i="2"/>
  <c r="BI454" i="2"/>
  <c r="BH454" i="2"/>
  <c r="BG454" i="2"/>
  <c r="BF454" i="2"/>
  <c r="T454" i="2"/>
  <c r="R454" i="2"/>
  <c r="P454" i="2"/>
  <c r="BI448" i="2"/>
  <c r="BH448" i="2"/>
  <c r="BG448" i="2"/>
  <c r="BF448" i="2"/>
  <c r="T448" i="2"/>
  <c r="R448" i="2"/>
  <c r="P448" i="2"/>
  <c r="BI442" i="2"/>
  <c r="BH442" i="2"/>
  <c r="BG442" i="2"/>
  <c r="BF442" i="2"/>
  <c r="T442" i="2"/>
  <c r="R442" i="2"/>
  <c r="P442" i="2"/>
  <c r="BI441" i="2"/>
  <c r="BH441" i="2"/>
  <c r="BG441" i="2"/>
  <c r="BF441" i="2"/>
  <c r="T441" i="2"/>
  <c r="R441" i="2"/>
  <c r="P441" i="2"/>
  <c r="BI435" i="2"/>
  <c r="BH435" i="2"/>
  <c r="BG435" i="2"/>
  <c r="BF435" i="2"/>
  <c r="T435" i="2"/>
  <c r="R435" i="2"/>
  <c r="P435" i="2"/>
  <c r="BI434" i="2"/>
  <c r="BH434" i="2"/>
  <c r="BG434" i="2"/>
  <c r="BF434" i="2"/>
  <c r="T434" i="2"/>
  <c r="R434" i="2"/>
  <c r="P434" i="2"/>
  <c r="BI428" i="2"/>
  <c r="BH428" i="2"/>
  <c r="BG428" i="2"/>
  <c r="BF428" i="2"/>
  <c r="T428" i="2"/>
  <c r="R428" i="2"/>
  <c r="P428" i="2"/>
  <c r="BI426" i="2"/>
  <c r="BH426" i="2"/>
  <c r="BG426" i="2"/>
  <c r="BF426" i="2"/>
  <c r="T426" i="2"/>
  <c r="R426" i="2"/>
  <c r="P426" i="2"/>
  <c r="BI420" i="2"/>
  <c r="BH420" i="2"/>
  <c r="BG420" i="2"/>
  <c r="BF420" i="2"/>
  <c r="T420" i="2"/>
  <c r="R420" i="2"/>
  <c r="P420" i="2"/>
  <c r="BI418" i="2"/>
  <c r="BH418" i="2"/>
  <c r="BG418" i="2"/>
  <c r="BF418" i="2"/>
  <c r="T418" i="2"/>
  <c r="R418" i="2"/>
  <c r="P418" i="2"/>
  <c r="BI416" i="2"/>
  <c r="BH416" i="2"/>
  <c r="BG416" i="2"/>
  <c r="BF416" i="2"/>
  <c r="T416" i="2"/>
  <c r="R416" i="2"/>
  <c r="P416" i="2"/>
  <c r="BI415" i="2"/>
  <c r="BH415" i="2"/>
  <c r="BG415" i="2"/>
  <c r="BF415" i="2"/>
  <c r="T415" i="2"/>
  <c r="R415" i="2"/>
  <c r="P415" i="2"/>
  <c r="BI410" i="2"/>
  <c r="BH410" i="2"/>
  <c r="BG410" i="2"/>
  <c r="BF410" i="2"/>
  <c r="T410" i="2"/>
  <c r="R410" i="2"/>
  <c r="P410" i="2"/>
  <c r="BI405" i="2"/>
  <c r="BH405" i="2"/>
  <c r="BG405" i="2"/>
  <c r="BF405" i="2"/>
  <c r="T405" i="2"/>
  <c r="R405" i="2"/>
  <c r="P405" i="2"/>
  <c r="BI403" i="2"/>
  <c r="BH403" i="2"/>
  <c r="BG403" i="2"/>
  <c r="BF403" i="2"/>
  <c r="T403" i="2"/>
  <c r="R403" i="2"/>
  <c r="P403" i="2"/>
  <c r="BI402" i="2"/>
  <c r="BH402" i="2"/>
  <c r="BG402" i="2"/>
  <c r="BF402" i="2"/>
  <c r="T402" i="2"/>
  <c r="R402" i="2"/>
  <c r="P402" i="2"/>
  <c r="BI388" i="2"/>
  <c r="BH388" i="2"/>
  <c r="BG388" i="2"/>
  <c r="BF388" i="2"/>
  <c r="T388" i="2"/>
  <c r="R388" i="2"/>
  <c r="P388" i="2"/>
  <c r="BI387" i="2"/>
  <c r="BH387" i="2"/>
  <c r="BG387" i="2"/>
  <c r="BF387" i="2"/>
  <c r="T387" i="2"/>
  <c r="R387" i="2"/>
  <c r="P387" i="2"/>
  <c r="BI373" i="2"/>
  <c r="BH373" i="2"/>
  <c r="BG373" i="2"/>
  <c r="BF373" i="2"/>
  <c r="T373" i="2"/>
  <c r="R373" i="2"/>
  <c r="P373" i="2"/>
  <c r="BI359" i="2"/>
  <c r="BH359" i="2"/>
  <c r="BG359" i="2"/>
  <c r="BF359" i="2"/>
  <c r="T359" i="2"/>
  <c r="R359" i="2"/>
  <c r="P359" i="2"/>
  <c r="BI353" i="2"/>
  <c r="BH353" i="2"/>
  <c r="BG353" i="2"/>
  <c r="BF353" i="2"/>
  <c r="T353" i="2"/>
  <c r="R353" i="2"/>
  <c r="P353" i="2"/>
  <c r="BI352" i="2"/>
  <c r="BH352" i="2"/>
  <c r="BG352" i="2"/>
  <c r="BF352" i="2"/>
  <c r="T352" i="2"/>
  <c r="R352" i="2"/>
  <c r="P352" i="2"/>
  <c r="BI348" i="2"/>
  <c r="BH348" i="2"/>
  <c r="BG348" i="2"/>
  <c r="BF348" i="2"/>
  <c r="T348" i="2"/>
  <c r="R348" i="2"/>
  <c r="P348" i="2"/>
  <c r="BI347" i="2"/>
  <c r="BH347" i="2"/>
  <c r="BG347" i="2"/>
  <c r="BF347" i="2"/>
  <c r="T347" i="2"/>
  <c r="R347" i="2"/>
  <c r="P347" i="2"/>
  <c r="BI341" i="2"/>
  <c r="BH341" i="2"/>
  <c r="BG341" i="2"/>
  <c r="BF341" i="2"/>
  <c r="T341" i="2"/>
  <c r="R341" i="2"/>
  <c r="P341" i="2"/>
  <c r="BI335" i="2"/>
  <c r="BH335" i="2"/>
  <c r="BG335" i="2"/>
  <c r="BF335" i="2"/>
  <c r="T335" i="2"/>
  <c r="R335" i="2"/>
  <c r="P335" i="2"/>
  <c r="BI332" i="2"/>
  <c r="BH332" i="2"/>
  <c r="BG332" i="2"/>
  <c r="BF332" i="2"/>
  <c r="T332" i="2"/>
  <c r="R332" i="2"/>
  <c r="P332" i="2"/>
  <c r="BI331" i="2"/>
  <c r="BH331" i="2"/>
  <c r="BG331" i="2"/>
  <c r="BF331" i="2"/>
  <c r="T331" i="2"/>
  <c r="R331" i="2"/>
  <c r="P331" i="2"/>
  <c r="BI329" i="2"/>
  <c r="BH329" i="2"/>
  <c r="BG329" i="2"/>
  <c r="BF329" i="2"/>
  <c r="T329" i="2"/>
  <c r="R329" i="2"/>
  <c r="P329" i="2"/>
  <c r="BI327" i="2"/>
  <c r="BH327" i="2"/>
  <c r="BG327" i="2"/>
  <c r="BF327" i="2"/>
  <c r="T327" i="2"/>
  <c r="R327" i="2"/>
  <c r="P327" i="2"/>
  <c r="BI322" i="2"/>
  <c r="BH322" i="2"/>
  <c r="BG322" i="2"/>
  <c r="BF322" i="2"/>
  <c r="T322" i="2"/>
  <c r="R322" i="2"/>
  <c r="P322" i="2"/>
  <c r="BI316" i="2"/>
  <c r="BH316" i="2"/>
  <c r="BG316" i="2"/>
  <c r="BF316" i="2"/>
  <c r="T316" i="2"/>
  <c r="R316" i="2"/>
  <c r="P316" i="2"/>
  <c r="BI314" i="2"/>
  <c r="BH314" i="2"/>
  <c r="BG314" i="2"/>
  <c r="BF314" i="2"/>
  <c r="T314" i="2"/>
  <c r="R314" i="2"/>
  <c r="P314" i="2"/>
  <c r="BI313" i="2"/>
  <c r="BH313" i="2"/>
  <c r="BG313" i="2"/>
  <c r="BF313" i="2"/>
  <c r="T313" i="2"/>
  <c r="R313" i="2"/>
  <c r="P313" i="2"/>
  <c r="BI311" i="2"/>
  <c r="BH311" i="2"/>
  <c r="BG311" i="2"/>
  <c r="BF311" i="2"/>
  <c r="T311" i="2"/>
  <c r="R311" i="2"/>
  <c r="P311" i="2"/>
  <c r="BI309" i="2"/>
  <c r="BH309" i="2"/>
  <c r="BG309" i="2"/>
  <c r="BF309" i="2"/>
  <c r="T309" i="2"/>
  <c r="R309" i="2"/>
  <c r="P309" i="2"/>
  <c r="BI305" i="2"/>
  <c r="BH305" i="2"/>
  <c r="BG305" i="2"/>
  <c r="BF305" i="2"/>
  <c r="T305" i="2"/>
  <c r="R305" i="2"/>
  <c r="P305" i="2"/>
  <c r="BI303" i="2"/>
  <c r="BH303" i="2"/>
  <c r="BG303" i="2"/>
  <c r="BF303" i="2"/>
  <c r="T303" i="2"/>
  <c r="R303" i="2"/>
  <c r="P303" i="2"/>
  <c r="BI301" i="2"/>
  <c r="BH301" i="2"/>
  <c r="BG301" i="2"/>
  <c r="BF301" i="2"/>
  <c r="T301" i="2"/>
  <c r="R301" i="2"/>
  <c r="P301" i="2"/>
  <c r="BI297" i="2"/>
  <c r="BH297" i="2"/>
  <c r="BG297" i="2"/>
  <c r="BF297" i="2"/>
  <c r="T297" i="2"/>
  <c r="R297" i="2"/>
  <c r="P297" i="2"/>
  <c r="BI293" i="2"/>
  <c r="BH293" i="2"/>
  <c r="BG293" i="2"/>
  <c r="BF293" i="2"/>
  <c r="T293" i="2"/>
  <c r="R293" i="2"/>
  <c r="P293" i="2"/>
  <c r="BI291" i="2"/>
  <c r="BH291" i="2"/>
  <c r="BG291" i="2"/>
  <c r="BF291" i="2"/>
  <c r="T291" i="2"/>
  <c r="R291" i="2"/>
  <c r="P291" i="2"/>
  <c r="BI289" i="2"/>
  <c r="BH289" i="2"/>
  <c r="BG289" i="2"/>
  <c r="BF289" i="2"/>
  <c r="T289" i="2"/>
  <c r="R289" i="2"/>
  <c r="P289" i="2"/>
  <c r="BI287" i="2"/>
  <c r="BH287" i="2"/>
  <c r="BG287" i="2"/>
  <c r="BF287" i="2"/>
  <c r="T287" i="2"/>
  <c r="R287" i="2"/>
  <c r="P287" i="2"/>
  <c r="BI282" i="2"/>
  <c r="BH282" i="2"/>
  <c r="BG282" i="2"/>
  <c r="BF282" i="2"/>
  <c r="T282" i="2"/>
  <c r="R282" i="2"/>
  <c r="P282" i="2"/>
  <c r="BI270" i="2"/>
  <c r="BH270" i="2"/>
  <c r="BG270" i="2"/>
  <c r="BF270" i="2"/>
  <c r="T270" i="2"/>
  <c r="R270" i="2"/>
  <c r="P270" i="2"/>
  <c r="BI268" i="2"/>
  <c r="BH268" i="2"/>
  <c r="BG268" i="2"/>
  <c r="BF268" i="2"/>
  <c r="T268" i="2"/>
  <c r="R268" i="2"/>
  <c r="P268" i="2"/>
  <c r="BI260" i="2"/>
  <c r="BH260" i="2"/>
  <c r="BG260" i="2"/>
  <c r="BF260" i="2"/>
  <c r="T260" i="2"/>
  <c r="R260" i="2"/>
  <c r="P260" i="2"/>
  <c r="BI256" i="2"/>
  <c r="BH256" i="2"/>
  <c r="BG256" i="2"/>
  <c r="BF256" i="2"/>
  <c r="T256" i="2"/>
  <c r="R256" i="2"/>
  <c r="P256" i="2"/>
  <c r="BI251" i="2"/>
  <c r="BH251" i="2"/>
  <c r="BG251" i="2"/>
  <c r="BF251" i="2"/>
  <c r="T251" i="2"/>
  <c r="R251" i="2"/>
  <c r="P251" i="2"/>
  <c r="BI246" i="2"/>
  <c r="BH246" i="2"/>
  <c r="BG246" i="2"/>
  <c r="BF246" i="2"/>
  <c r="T246" i="2"/>
  <c r="R246" i="2"/>
  <c r="P246" i="2"/>
  <c r="BI245" i="2"/>
  <c r="BH245" i="2"/>
  <c r="BG245" i="2"/>
  <c r="BF245" i="2"/>
  <c r="T245" i="2"/>
  <c r="R245" i="2"/>
  <c r="P245" i="2"/>
  <c r="BI226" i="2"/>
  <c r="BH226" i="2"/>
  <c r="BG226" i="2"/>
  <c r="BF226" i="2"/>
  <c r="T226" i="2"/>
  <c r="R226" i="2"/>
  <c r="P226" i="2"/>
  <c r="BI210" i="2"/>
  <c r="BH210" i="2"/>
  <c r="BG210" i="2"/>
  <c r="BF210" i="2"/>
  <c r="T210" i="2"/>
  <c r="R210" i="2"/>
  <c r="P210" i="2"/>
  <c r="BI206" i="2"/>
  <c r="BH206" i="2"/>
  <c r="BG206" i="2"/>
  <c r="BF206" i="2"/>
  <c r="T206" i="2"/>
  <c r="R206" i="2"/>
  <c r="P206" i="2"/>
  <c r="BI204" i="2"/>
  <c r="BH204" i="2"/>
  <c r="BG204" i="2"/>
  <c r="BF204" i="2"/>
  <c r="T204" i="2"/>
  <c r="R204" i="2"/>
  <c r="P204" i="2"/>
  <c r="BI203" i="2"/>
  <c r="BH203" i="2"/>
  <c r="BG203" i="2"/>
  <c r="BF203" i="2"/>
  <c r="T203" i="2"/>
  <c r="R203" i="2"/>
  <c r="P203" i="2"/>
  <c r="BI199" i="2"/>
  <c r="BH199" i="2"/>
  <c r="BG199" i="2"/>
  <c r="BF199" i="2"/>
  <c r="T199" i="2"/>
  <c r="R199" i="2"/>
  <c r="P199" i="2"/>
  <c r="BI195" i="2"/>
  <c r="BH195" i="2"/>
  <c r="BG195" i="2"/>
  <c r="BF195" i="2"/>
  <c r="T195" i="2"/>
  <c r="R195" i="2"/>
  <c r="P195" i="2"/>
  <c r="BI193" i="2"/>
  <c r="BH193" i="2"/>
  <c r="BG193" i="2"/>
  <c r="BF193" i="2"/>
  <c r="T193" i="2"/>
  <c r="R193" i="2"/>
  <c r="P193" i="2"/>
  <c r="BI191" i="2"/>
  <c r="BH191" i="2"/>
  <c r="BG191" i="2"/>
  <c r="BF191" i="2"/>
  <c r="T191" i="2"/>
  <c r="R191" i="2"/>
  <c r="P191" i="2"/>
  <c r="BI189" i="2"/>
  <c r="BH189" i="2"/>
  <c r="BG189" i="2"/>
  <c r="BF189" i="2"/>
  <c r="T189" i="2"/>
  <c r="R189" i="2"/>
  <c r="P189" i="2"/>
  <c r="BI187" i="2"/>
  <c r="BH187" i="2"/>
  <c r="BG187" i="2"/>
  <c r="BF187" i="2"/>
  <c r="T187" i="2"/>
  <c r="R187" i="2"/>
  <c r="P187" i="2"/>
  <c r="BI185" i="2"/>
  <c r="BH185" i="2"/>
  <c r="BG185" i="2"/>
  <c r="BF185" i="2"/>
  <c r="T185" i="2"/>
  <c r="R185" i="2"/>
  <c r="P185" i="2"/>
  <c r="BI174" i="2"/>
  <c r="BH174" i="2"/>
  <c r="BG174" i="2"/>
  <c r="BF174" i="2"/>
  <c r="T174" i="2"/>
  <c r="R174" i="2"/>
  <c r="P174"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2" i="2"/>
  <c r="BH162" i="2"/>
  <c r="BG162" i="2"/>
  <c r="BF162" i="2"/>
  <c r="T162" i="2"/>
  <c r="R162" i="2"/>
  <c r="P162" i="2"/>
  <c r="BI160" i="2"/>
  <c r="BH160" i="2"/>
  <c r="BG160" i="2"/>
  <c r="BF160" i="2"/>
  <c r="T160" i="2"/>
  <c r="R160" i="2"/>
  <c r="P160" i="2"/>
  <c r="BI156" i="2"/>
  <c r="BH156" i="2"/>
  <c r="BG156" i="2"/>
  <c r="BF156" i="2"/>
  <c r="T156" i="2"/>
  <c r="R156" i="2"/>
  <c r="P156" i="2"/>
  <c r="BI155" i="2"/>
  <c r="BH155" i="2"/>
  <c r="BG155" i="2"/>
  <c r="BF155" i="2"/>
  <c r="T155" i="2"/>
  <c r="R155" i="2"/>
  <c r="P155" i="2"/>
  <c r="J149" i="2"/>
  <c r="J148" i="2"/>
  <c r="F148" i="2"/>
  <c r="F146" i="2"/>
  <c r="E144" i="2"/>
  <c r="J92" i="2"/>
  <c r="J91" i="2"/>
  <c r="F91" i="2"/>
  <c r="F89" i="2"/>
  <c r="E87" i="2"/>
  <c r="J18" i="2"/>
  <c r="E18" i="2"/>
  <c r="F92" i="2" s="1"/>
  <c r="J17" i="2"/>
  <c r="J12" i="2"/>
  <c r="J146" i="2"/>
  <c r="E7" i="2"/>
  <c r="E142" i="2"/>
  <c r="L90" i="1"/>
  <c r="AM90" i="1"/>
  <c r="AM89" i="1"/>
  <c r="L89" i="1"/>
  <c r="AM87" i="1"/>
  <c r="L87" i="1"/>
  <c r="L85" i="1"/>
  <c r="L84" i="1"/>
  <c r="BK1205" i="2"/>
  <c r="BK1202" i="2"/>
  <c r="BK1200" i="2"/>
  <c r="J1197" i="2"/>
  <c r="BK1191" i="2"/>
  <c r="BK1185" i="2"/>
  <c r="BK1146" i="2"/>
  <c r="BK1136" i="2"/>
  <c r="BK1122" i="2"/>
  <c r="BK1110" i="2"/>
  <c r="BK1098" i="2"/>
  <c r="BK1096" i="2"/>
  <c r="BK1094" i="2"/>
  <c r="BK1067" i="2"/>
  <c r="J1062" i="2"/>
  <c r="J1054" i="2"/>
  <c r="BK1024" i="2"/>
  <c r="BK1021" i="2"/>
  <c r="J1014" i="2"/>
  <c r="BK1008" i="2"/>
  <c r="BK1005" i="2"/>
  <c r="J1001" i="2"/>
  <c r="J999" i="2"/>
  <c r="J988" i="2"/>
  <c r="J984" i="2"/>
  <c r="J982" i="2"/>
  <c r="BK962" i="2"/>
  <c r="BK934" i="2"/>
  <c r="BK924" i="2"/>
  <c r="J918" i="2"/>
  <c r="BK897" i="2"/>
  <c r="BK893" i="2"/>
  <c r="BK869" i="2"/>
  <c r="BK839" i="2"/>
  <c r="BK819" i="2"/>
  <c r="BK794" i="2"/>
  <c r="J788" i="2"/>
  <c r="J778" i="2"/>
  <c r="J764" i="2"/>
  <c r="J741" i="2"/>
  <c r="J682" i="2"/>
  <c r="J669" i="2"/>
  <c r="BK607" i="2"/>
  <c r="BK598" i="2"/>
  <c r="BK553" i="2"/>
  <c r="J534" i="2"/>
  <c r="J521" i="2"/>
  <c r="J488" i="2"/>
  <c r="BK473" i="2"/>
  <c r="BK463" i="2"/>
  <c r="J426" i="2"/>
  <c r="J410" i="2"/>
  <c r="J402" i="2"/>
  <c r="J373" i="2"/>
  <c r="J314" i="2"/>
  <c r="J305" i="2"/>
  <c r="BK297" i="2"/>
  <c r="J287" i="2"/>
  <c r="BK256" i="2"/>
  <c r="BK195" i="2"/>
  <c r="BK191" i="2"/>
  <c r="J174" i="2"/>
  <c r="BK169" i="2"/>
  <c r="BK1196" i="2"/>
  <c r="J1185" i="2"/>
  <c r="J1136" i="2"/>
  <c r="J1130" i="2"/>
  <c r="J1122" i="2"/>
  <c r="BK1116" i="2"/>
  <c r="J1098" i="2"/>
  <c r="BK1082" i="2"/>
  <c r="J1050" i="2"/>
  <c r="BK1038" i="2"/>
  <c r="J1021" i="2"/>
  <c r="BK1015" i="2"/>
  <c r="J1013" i="2"/>
  <c r="BK1010" i="2"/>
  <c r="BK982" i="2"/>
  <c r="J972" i="2"/>
  <c r="BK959" i="2"/>
  <c r="BK938" i="2"/>
  <c r="J934" i="2"/>
  <c r="J930" i="2"/>
  <c r="J919" i="2"/>
  <c r="J916" i="2"/>
  <c r="BK909" i="2"/>
  <c r="BK905" i="2"/>
  <c r="J893" i="2"/>
  <c r="BK889" i="2"/>
  <c r="J875" i="2"/>
  <c r="J851" i="2"/>
  <c r="J832" i="2"/>
  <c r="J813" i="2"/>
  <c r="BK781" i="2"/>
  <c r="BK766" i="2"/>
  <c r="BK758" i="2"/>
  <c r="BK730" i="2"/>
  <c r="BK715" i="2"/>
  <c r="J713" i="2"/>
  <c r="BK701" i="2"/>
  <c r="J684" i="2"/>
  <c r="J677" i="2"/>
  <c r="BK665" i="2"/>
  <c r="BK656" i="2"/>
  <c r="BK637" i="2"/>
  <c r="J628" i="2"/>
  <c r="BK604" i="2"/>
  <c r="J600" i="2"/>
  <c r="J581" i="2"/>
  <c r="J577" i="2"/>
  <c r="BK557" i="2"/>
  <c r="BK534" i="2"/>
  <c r="BK516" i="2"/>
  <c r="J491" i="2"/>
  <c r="J469" i="2"/>
  <c r="BK435" i="2"/>
  <c r="J428" i="2"/>
  <c r="J403" i="2"/>
  <c r="J359" i="2"/>
  <c r="BK329" i="2"/>
  <c r="J297" i="2"/>
  <c r="BK210" i="2"/>
  <c r="BK185" i="2"/>
  <c r="J173" i="2"/>
  <c r="BK162" i="2"/>
  <c r="AS94" i="1"/>
  <c r="J1186" i="2"/>
  <c r="J1148" i="2"/>
  <c r="J1144" i="2"/>
  <c r="BK1132" i="2"/>
  <c r="BK1126" i="2"/>
  <c r="J1067" i="2"/>
  <c r="BK1042" i="2"/>
  <c r="BK1036" i="2"/>
  <c r="J1022" i="2"/>
  <c r="J1012" i="2"/>
  <c r="J1004" i="2"/>
  <c r="BK999" i="2"/>
  <c r="BK985" i="2"/>
  <c r="BK971" i="2"/>
  <c r="J959" i="2"/>
  <c r="J939" i="2"/>
  <c r="BK933" i="2"/>
  <c r="BK926" i="2"/>
  <c r="BK919" i="2"/>
  <c r="BK881" i="2"/>
  <c r="BK871" i="2"/>
  <c r="BK853" i="2"/>
  <c r="J836" i="2"/>
  <c r="BK828" i="2"/>
  <c r="BK823" i="2"/>
  <c r="BK809" i="2"/>
  <c r="J792" i="2"/>
  <c r="J781" i="2"/>
  <c r="BK772" i="2"/>
  <c r="J766" i="2"/>
  <c r="J756" i="2"/>
  <c r="BK723" i="2"/>
  <c r="J688" i="2"/>
  <c r="J645" i="2"/>
  <c r="BK639" i="2"/>
  <c r="BK626" i="2"/>
  <c r="BK599" i="2"/>
  <c r="BK591" i="2"/>
  <c r="BK578" i="2"/>
  <c r="J566" i="2"/>
  <c r="BK549" i="2"/>
  <c r="BK521" i="2"/>
  <c r="BK501" i="2"/>
  <c r="BK483" i="2"/>
  <c r="BK454" i="2"/>
  <c r="J441" i="2"/>
  <c r="BK418" i="2"/>
  <c r="BK402" i="2"/>
  <c r="BK387" i="2"/>
  <c r="J341" i="2"/>
  <c r="J332" i="2"/>
  <c r="J322" i="2"/>
  <c r="BK311" i="2"/>
  <c r="BK303" i="2"/>
  <c r="BK291" i="2"/>
  <c r="BK282" i="2"/>
  <c r="BK245" i="2"/>
  <c r="J204" i="2"/>
  <c r="J195" i="2"/>
  <c r="J1208" i="2"/>
  <c r="BK1206" i="2"/>
  <c r="J1204" i="2"/>
  <c r="J1202" i="2"/>
  <c r="BK1199" i="2"/>
  <c r="J1192" i="2"/>
  <c r="BK1150" i="2"/>
  <c r="J1124" i="2"/>
  <c r="J1082" i="2"/>
  <c r="J1052" i="2"/>
  <c r="BK1048" i="2"/>
  <c r="BK1028" i="2"/>
  <c r="BK1013" i="2"/>
  <c r="J1005" i="2"/>
  <c r="J1002" i="2"/>
  <c r="BK998" i="2"/>
  <c r="J993" i="2"/>
  <c r="J983" i="2"/>
  <c r="BK967" i="2"/>
  <c r="J936" i="2"/>
  <c r="BK930" i="2"/>
  <c r="BK927" i="2"/>
  <c r="BK921" i="2"/>
  <c r="BK917" i="2"/>
  <c r="J905" i="2"/>
  <c r="J883" i="2"/>
  <c r="J861" i="2"/>
  <c r="BK851" i="2"/>
  <c r="BK840" i="2"/>
  <c r="J839" i="2"/>
  <c r="BK836" i="2"/>
  <c r="BK830" i="2"/>
  <c r="BK807" i="2"/>
  <c r="BK788" i="2"/>
  <c r="J779" i="2"/>
  <c r="BK762" i="2"/>
  <c r="BK756" i="2"/>
  <c r="J739" i="2"/>
  <c r="J701" i="2"/>
  <c r="J643" i="2"/>
  <c r="J615" i="2"/>
  <c r="J598" i="2"/>
  <c r="BK581" i="2"/>
  <c r="J564" i="2"/>
  <c r="BK551" i="2"/>
  <c r="BK539" i="2"/>
  <c r="J506" i="2"/>
  <c r="J463" i="2"/>
  <c r="J448" i="2"/>
  <c r="J405" i="2"/>
  <c r="BK352" i="2"/>
  <c r="BK322" i="2"/>
  <c r="J256" i="2"/>
  <c r="J226" i="2"/>
  <c r="J199" i="2"/>
  <c r="J169" i="2"/>
  <c r="J973" i="2"/>
  <c r="J929" i="2"/>
  <c r="BK899" i="2"/>
  <c r="BK895" i="2"/>
  <c r="BK875" i="2"/>
  <c r="BK861" i="2"/>
  <c r="J842" i="2"/>
  <c r="J840" i="2"/>
  <c r="J798" i="2"/>
  <c r="BK792" i="2"/>
  <c r="BK786" i="2"/>
  <c r="J776" i="2"/>
  <c r="BK768" i="2"/>
  <c r="J749" i="2"/>
  <c r="BK684" i="2"/>
  <c r="J652" i="2"/>
  <c r="J604" i="2"/>
  <c r="BK597" i="2"/>
  <c r="BK564" i="2"/>
  <c r="BK541" i="2"/>
  <c r="BK508" i="2"/>
  <c r="J483" i="2"/>
  <c r="BK469" i="2"/>
  <c r="J458" i="2"/>
  <c r="J442" i="2"/>
  <c r="BK420" i="2"/>
  <c r="BK405" i="2"/>
  <c r="J352" i="2"/>
  <c r="J309" i="2"/>
  <c r="J303" i="2"/>
  <c r="BK293" i="2"/>
  <c r="J289" i="2"/>
  <c r="BK268" i="2"/>
  <c r="BK246" i="2"/>
  <c r="J189" i="2"/>
  <c r="BK171" i="2"/>
  <c r="J156" i="2"/>
  <c r="J1193" i="2"/>
  <c r="J1191" i="2"/>
  <c r="J1126" i="2"/>
  <c r="J1110" i="2"/>
  <c r="J1096" i="2"/>
  <c r="BK1092" i="2"/>
  <c r="BK1079" i="2"/>
  <c r="J1046" i="2"/>
  <c r="J1036" i="2"/>
  <c r="BK1014" i="2"/>
  <c r="BK1012" i="2"/>
  <c r="J1007" i="2"/>
  <c r="J1000" i="2"/>
  <c r="BK986" i="2"/>
  <c r="J977" i="2"/>
  <c r="J941" i="2"/>
  <c r="BK935" i="2"/>
  <c r="J933" i="2"/>
  <c r="BK928" i="2"/>
  <c r="J924" i="2"/>
  <c r="J921" i="2"/>
  <c r="BK918" i="2"/>
  <c r="BK914" i="2"/>
  <c r="J907" i="2"/>
  <c r="J899" i="2"/>
  <c r="BK883" i="2"/>
  <c r="J873" i="2"/>
  <c r="BK857" i="2"/>
  <c r="BK845" i="2"/>
  <c r="BK825" i="2"/>
  <c r="J809" i="2"/>
  <c r="BK790" i="2"/>
  <c r="BK778" i="2"/>
  <c r="J762" i="2"/>
  <c r="BK741" i="2"/>
  <c r="BK709" i="2"/>
  <c r="BK692" i="2"/>
  <c r="J680" i="2"/>
  <c r="BK669" i="2"/>
  <c r="J661" i="2"/>
  <c r="BK652" i="2"/>
  <c r="J617" i="2"/>
  <c r="J607" i="2"/>
  <c r="J601" i="2"/>
  <c r="J583" i="2"/>
  <c r="J578" i="2"/>
  <c r="J568" i="2"/>
  <c r="J543" i="2"/>
  <c r="BK506" i="2"/>
  <c r="BK478" i="2"/>
  <c r="J465" i="2"/>
  <c r="J434" i="2"/>
  <c r="BK416" i="2"/>
  <c r="BK341" i="2"/>
  <c r="BK331" i="2"/>
  <c r="BK316" i="2"/>
  <c r="J293" i="2"/>
  <c r="BK174" i="2"/>
  <c r="J171" i="2"/>
  <c r="J160" i="2"/>
  <c r="BK1197" i="2"/>
  <c r="BK1195" i="2"/>
  <c r="J1161" i="2"/>
  <c r="J1150" i="2"/>
  <c r="J1140" i="2"/>
  <c r="J1128" i="2"/>
  <c r="BK1076" i="2"/>
  <c r="BK1062" i="2"/>
  <c r="BK1052" i="2"/>
  <c r="BK1044" i="2"/>
  <c r="BK1032" i="2"/>
  <c r="J1016" i="2"/>
  <c r="J1009" i="2"/>
  <c r="BK1002" i="2"/>
  <c r="J998" i="2"/>
  <c r="BK984" i="2"/>
  <c r="BK973" i="2"/>
  <c r="BK950" i="2"/>
  <c r="BK936" i="2"/>
  <c r="J931" i="2"/>
  <c r="BK923" i="2"/>
  <c r="J909" i="2"/>
  <c r="J895" i="2"/>
  <c r="J863" i="2"/>
  <c r="J843" i="2"/>
  <c r="J834" i="2"/>
  <c r="J825" i="2"/>
  <c r="J815" i="2"/>
  <c r="BK800" i="2"/>
  <c r="J796" i="2"/>
  <c r="BK774" i="2"/>
  <c r="J768" i="2"/>
  <c r="BK764" i="2"/>
  <c r="J732" i="2"/>
  <c r="BK703" i="2"/>
  <c r="J656" i="2"/>
  <c r="J630" i="2"/>
  <c r="BK619" i="2"/>
  <c r="BK595" i="2"/>
  <c r="J587" i="2"/>
  <c r="BK577" i="2"/>
  <c r="J574" i="2"/>
  <c r="BK555" i="2"/>
  <c r="BK488" i="2"/>
  <c r="BK457" i="2"/>
  <c r="BK442" i="2"/>
  <c r="BK434" i="2"/>
  <c r="J420" i="2"/>
  <c r="BK415" i="2"/>
  <c r="J353" i="2"/>
  <c r="J335" i="2"/>
  <c r="BK327" i="2"/>
  <c r="J316" i="2"/>
  <c r="J313" i="2"/>
  <c r="BK305" i="2"/>
  <c r="BK287" i="2"/>
  <c r="J268" i="2"/>
  <c r="BK226" i="2"/>
  <c r="BK199" i="2"/>
  <c r="BK187" i="2"/>
  <c r="BK160" i="2"/>
  <c r="BK1208" i="2"/>
  <c r="J1206" i="2"/>
  <c r="BK1203" i="2"/>
  <c r="J1201" i="2"/>
  <c r="J1195" i="2"/>
  <c r="J1188" i="2"/>
  <c r="BK1161" i="2"/>
  <c r="BK1130" i="2"/>
  <c r="J1073" i="2"/>
  <c r="BK1050" i="2"/>
  <c r="BK1046" i="2"/>
  <c r="BK1026" i="2"/>
  <c r="BK1011" i="2"/>
  <c r="BK1006" i="2"/>
  <c r="BK1001" i="2"/>
  <c r="BK997" i="2"/>
  <c r="BK981" i="2"/>
  <c r="J963" i="2"/>
  <c r="J938" i="2"/>
  <c r="BK931" i="2"/>
  <c r="J926" i="2"/>
  <c r="J920" i="2"/>
  <c r="BK907" i="2"/>
  <c r="BK903" i="2"/>
  <c r="J871" i="2"/>
  <c r="BK865" i="2"/>
  <c r="J857" i="2"/>
  <c r="BK841" i="2"/>
  <c r="J838" i="2"/>
  <c r="BK834" i="2"/>
  <c r="J828" i="2"/>
  <c r="BK813" i="2"/>
  <c r="J800" i="2"/>
  <c r="J783" i="2"/>
  <c r="J774" i="2"/>
  <c r="J758" i="2"/>
  <c r="BK749" i="2"/>
  <c r="J715" i="2"/>
  <c r="J692" i="2"/>
  <c r="BK679" i="2"/>
  <c r="J654" i="2"/>
  <c r="J637" i="2"/>
  <c r="J626" i="2"/>
  <c r="J599" i="2"/>
  <c r="J591" i="2"/>
  <c r="J580" i="2"/>
  <c r="BK566" i="2"/>
  <c r="J557" i="2"/>
  <c r="BK543" i="2"/>
  <c r="J532" i="2"/>
  <c r="J508" i="2"/>
  <c r="BK465" i="2"/>
  <c r="BK458" i="2"/>
  <c r="BK441" i="2"/>
  <c r="BK373" i="2"/>
  <c r="J348" i="2"/>
  <c r="J331" i="2"/>
  <c r="J260" i="2"/>
  <c r="J246" i="2"/>
  <c r="BK204" i="2"/>
  <c r="BK173" i="2"/>
  <c r="J155" i="2"/>
  <c r="BK732" i="2"/>
  <c r="BK682" i="2"/>
  <c r="J647" i="2"/>
  <c r="J602" i="2"/>
  <c r="J597" i="2"/>
  <c r="J585" i="2"/>
  <c r="BK574" i="2"/>
  <c r="BK559" i="2"/>
  <c r="J541" i="2"/>
  <c r="J514" i="2"/>
  <c r="J496" i="2"/>
  <c r="J457" i="2"/>
  <c r="BK426" i="2"/>
  <c r="BK353" i="2"/>
  <c r="BK332" i="2"/>
  <c r="J282" i="2"/>
  <c r="BK251" i="2"/>
  <c r="BK206" i="2"/>
  <c r="BK193" i="2"/>
  <c r="BK167" i="2"/>
  <c r="BK1204" i="2"/>
  <c r="J1203" i="2"/>
  <c r="BK1201" i="2"/>
  <c r="J1199" i="2"/>
  <c r="BK1188" i="2"/>
  <c r="BK1148" i="2"/>
  <c r="BK1144" i="2"/>
  <c r="BK1140" i="2"/>
  <c r="BK1124" i="2"/>
  <c r="J1116" i="2"/>
  <c r="J1104" i="2"/>
  <c r="J1079" i="2"/>
  <c r="J1076" i="2"/>
  <c r="BK1064" i="2"/>
  <c r="J1058" i="2"/>
  <c r="J1026" i="2"/>
  <c r="BK1022" i="2"/>
  <c r="J1010" i="2"/>
  <c r="BK1009" i="2"/>
  <c r="BK1007" i="2"/>
  <c r="BK1004" i="2"/>
  <c r="BK1000" i="2"/>
  <c r="BK993" i="2"/>
  <c r="J985" i="2"/>
  <c r="BK977" i="2"/>
  <c r="BK963" i="2"/>
  <c r="J935" i="2"/>
  <c r="J925" i="2"/>
  <c r="J922" i="2"/>
  <c r="J914" i="2"/>
  <c r="BK891" i="2"/>
  <c r="BK867" i="2"/>
  <c r="BK843" i="2"/>
  <c r="J841" i="2"/>
  <c r="BK838" i="2"/>
  <c r="J830" i="2"/>
  <c r="BK796" i="2"/>
  <c r="BK785" i="2"/>
  <c r="BK770" i="2"/>
  <c r="BK760" i="2"/>
  <c r="BK747" i="2"/>
  <c r="J730" i="2"/>
  <c r="BK645" i="2"/>
  <c r="BK600" i="2"/>
  <c r="BK587" i="2"/>
  <c r="J562" i="2"/>
  <c r="J551" i="2"/>
  <c r="BK527" i="2"/>
  <c r="BK491" i="2"/>
  <c r="BK461" i="2"/>
  <c r="BK428" i="2"/>
  <c r="J418" i="2"/>
  <c r="BK403" i="2"/>
  <c r="J387" i="2"/>
  <c r="BK348" i="2"/>
  <c r="J301" i="2"/>
  <c r="J291" i="2"/>
  <c r="BK270" i="2"/>
  <c r="BK260" i="2"/>
  <c r="J210" i="2"/>
  <c r="J193" i="2"/>
  <c r="J187" i="2"/>
  <c r="BK155" i="2"/>
  <c r="BK1192" i="2"/>
  <c r="BK1186" i="2"/>
  <c r="J1154" i="2"/>
  <c r="J1132" i="2"/>
  <c r="BK1128" i="2"/>
  <c r="BK1104" i="2"/>
  <c r="J1094" i="2"/>
  <c r="BK1086" i="2"/>
  <c r="BK1058" i="2"/>
  <c r="J1042" i="2"/>
  <c r="J1032" i="2"/>
  <c r="BK1016" i="2"/>
  <c r="J1011" i="2"/>
  <c r="J1006" i="2"/>
  <c r="J997" i="2"/>
  <c r="J981" i="2"/>
  <c r="J967" i="2"/>
  <c r="J950" i="2"/>
  <c r="BK937" i="2"/>
  <c r="BK929" i="2"/>
  <c r="J927" i="2"/>
  <c r="BK922" i="2"/>
  <c r="BK920" i="2"/>
  <c r="J917" i="2"/>
  <c r="BK915" i="2"/>
  <c r="J903" i="2"/>
  <c r="J891" i="2"/>
  <c r="J881" i="2"/>
  <c r="J865" i="2"/>
  <c r="J847" i="2"/>
  <c r="BK842" i="2"/>
  <c r="BK815" i="2"/>
  <c r="J794" i="2"/>
  <c r="J786" i="2"/>
  <c r="J772" i="2"/>
  <c r="J747" i="2"/>
  <c r="J722" i="2"/>
  <c r="BK713" i="2"/>
  <c r="J703" i="2"/>
  <c r="J694" i="2"/>
  <c r="BK688" i="2"/>
  <c r="J679" i="2"/>
  <c r="BK654" i="2"/>
  <c r="BK630" i="2"/>
  <c r="J619" i="2"/>
  <c r="BK615" i="2"/>
  <c r="BK602" i="2"/>
  <c r="BK585" i="2"/>
  <c r="BK576" i="2"/>
  <c r="J555" i="2"/>
  <c r="BK532" i="2"/>
  <c r="BK514" i="2"/>
  <c r="BK496" i="2"/>
  <c r="J473" i="2"/>
  <c r="J415" i="2"/>
  <c r="BK388" i="2"/>
  <c r="BK335" i="2"/>
  <c r="J327" i="2"/>
  <c r="J311" i="2"/>
  <c r="J251" i="2"/>
  <c r="J206" i="2"/>
  <c r="J167" i="2"/>
  <c r="BK156" i="2"/>
  <c r="J1196" i="2"/>
  <c r="J1172" i="2"/>
  <c r="BK1154" i="2"/>
  <c r="J1146" i="2"/>
  <c r="BK1142" i="2"/>
  <c r="BK1073" i="2"/>
  <c r="BK1054" i="2"/>
  <c r="J1048" i="2"/>
  <c r="J1038" i="2"/>
  <c r="J1028" i="2"/>
  <c r="J1015" i="2"/>
  <c r="BK1003" i="2"/>
  <c r="BK988" i="2"/>
  <c r="BK983" i="2"/>
  <c r="BK972" i="2"/>
  <c r="J962" i="2"/>
  <c r="BK941" i="2"/>
  <c r="BK932" i="2"/>
  <c r="BK925" i="2"/>
  <c r="BK916" i="2"/>
  <c r="J897" i="2"/>
  <c r="BK873" i="2"/>
  <c r="J869" i="2"/>
  <c r="BK847" i="2"/>
  <c r="J819" i="2"/>
  <c r="J807" i="2"/>
  <c r="BK798" i="2"/>
  <c r="BK783" i="2"/>
  <c r="BK779" i="2"/>
  <c r="J770" i="2"/>
  <c r="BK739" i="2"/>
  <c r="J709" i="2"/>
  <c r="J665" i="2"/>
  <c r="BK647" i="2"/>
  <c r="BK643" i="2"/>
  <c r="BK628" i="2"/>
  <c r="BK617" i="2"/>
  <c r="BK580" i="2"/>
  <c r="J576" i="2"/>
  <c r="J559" i="2"/>
  <c r="J553" i="2"/>
  <c r="J539" i="2"/>
  <c r="J516" i="2"/>
  <c r="J478" i="2"/>
  <c r="BK448" i="2"/>
  <c r="J435" i="2"/>
  <c r="J416" i="2"/>
  <c r="BK410" i="2"/>
  <c r="J388" i="2"/>
  <c r="BK347" i="2"/>
  <c r="J329" i="2"/>
  <c r="BK314" i="2"/>
  <c r="BK309" i="2"/>
  <c r="BK301" i="2"/>
  <c r="BK289" i="2"/>
  <c r="J270" i="2"/>
  <c r="BK203" i="2"/>
  <c r="BK189" i="2"/>
  <c r="J185" i="2"/>
  <c r="BK1207" i="2"/>
  <c r="J1207" i="2"/>
  <c r="J1205" i="2"/>
  <c r="J1200" i="2"/>
  <c r="BK1193" i="2"/>
  <c r="BK1172" i="2"/>
  <c r="J1142" i="2"/>
  <c r="J1092" i="2"/>
  <c r="J1086" i="2"/>
  <c r="J1064" i="2"/>
  <c r="J1044" i="2"/>
  <c r="J1024" i="2"/>
  <c r="J1008" i="2"/>
  <c r="J1003" i="2"/>
  <c r="J986" i="2"/>
  <c r="J971" i="2"/>
  <c r="BK939" i="2"/>
  <c r="J937" i="2"/>
  <c r="J932" i="2"/>
  <c r="J928" i="2"/>
  <c r="J923" i="2"/>
  <c r="J915" i="2"/>
  <c r="J889" i="2"/>
  <c r="J867" i="2"/>
  <c r="BK863" i="2"/>
  <c r="J853" i="2"/>
  <c r="J845" i="2"/>
  <c r="BK832" i="2"/>
  <c r="J823" i="2"/>
  <c r="J790" i="2"/>
  <c r="J785" i="2"/>
  <c r="BK776" i="2"/>
  <c r="J760" i="2"/>
  <c r="J723" i="2"/>
  <c r="BK722" i="2"/>
  <c r="BK694" i="2"/>
  <c r="BK680" i="2"/>
  <c r="BK677" i="2"/>
  <c r="BK661" i="2"/>
  <c r="J639" i="2"/>
  <c r="BK601" i="2"/>
  <c r="J595" i="2"/>
  <c r="BK583" i="2"/>
  <c r="BK568" i="2"/>
  <c r="BK562" i="2"/>
  <c r="J549" i="2"/>
  <c r="J527" i="2"/>
  <c r="J501" i="2"/>
  <c r="J461" i="2"/>
  <c r="J454" i="2"/>
  <c r="BK359" i="2"/>
  <c r="J347" i="2"/>
  <c r="BK313" i="2"/>
  <c r="J245" i="2"/>
  <c r="J203" i="2"/>
  <c r="J191" i="2"/>
  <c r="J162" i="2"/>
  <c r="R154" i="2" l="1"/>
  <c r="P188" i="2"/>
  <c r="T188" i="2"/>
  <c r="T250" i="2"/>
  <c r="R334" i="2"/>
  <c r="P464" i="2"/>
  <c r="BK563" i="2"/>
  <c r="J563" i="2" s="1"/>
  <c r="J105" i="2" s="1"/>
  <c r="P563" i="2"/>
  <c r="BK676" i="2"/>
  <c r="J676" i="2"/>
  <c r="J106" i="2" s="1"/>
  <c r="R676" i="2"/>
  <c r="T687" i="2"/>
  <c r="T759" i="2"/>
  <c r="P795" i="2"/>
  <c r="BK829" i="2"/>
  <c r="J829" i="2" s="1"/>
  <c r="J112" i="2" s="1"/>
  <c r="R829" i="2"/>
  <c r="P837" i="2"/>
  <c r="T837" i="2"/>
  <c r="P846" i="2"/>
  <c r="BK908" i="2"/>
  <c r="J908" i="2" s="1"/>
  <c r="J118" i="2" s="1"/>
  <c r="R908" i="2"/>
  <c r="P987" i="2"/>
  <c r="R987" i="2"/>
  <c r="P1023" i="2"/>
  <c r="BK1093" i="2"/>
  <c r="J1093" i="2" s="1"/>
  <c r="J121" i="2" s="1"/>
  <c r="BK1097" i="2"/>
  <c r="J1097" i="2"/>
  <c r="J122" i="2" s="1"/>
  <c r="R1097" i="2"/>
  <c r="P1123" i="2"/>
  <c r="BK1143" i="2"/>
  <c r="J1143" i="2" s="1"/>
  <c r="J124" i="2" s="1"/>
  <c r="R1143" i="2"/>
  <c r="T1160" i="2"/>
  <c r="R1184" i="2"/>
  <c r="R1183" i="2" s="1"/>
  <c r="T1190" i="2"/>
  <c r="R1194" i="2"/>
  <c r="P1198" i="2"/>
  <c r="P154" i="2"/>
  <c r="T154" i="2"/>
  <c r="R188" i="2"/>
  <c r="P250" i="2"/>
  <c r="R250" i="2"/>
  <c r="T334" i="2"/>
  <c r="BK460" i="2"/>
  <c r="J460" i="2" s="1"/>
  <c r="J102" i="2" s="1"/>
  <c r="P460" i="2"/>
  <c r="R460" i="2"/>
  <c r="T460" i="2"/>
  <c r="T464" i="2"/>
  <c r="T563" i="2"/>
  <c r="BK687" i="2"/>
  <c r="R687" i="2"/>
  <c r="P759" i="2"/>
  <c r="BK795" i="2"/>
  <c r="J795" i="2" s="1"/>
  <c r="J111" i="2" s="1"/>
  <c r="R795" i="2"/>
  <c r="T829" i="2"/>
  <c r="BK837" i="2"/>
  <c r="J837" i="2" s="1"/>
  <c r="J114" i="2" s="1"/>
  <c r="R837" i="2"/>
  <c r="T846" i="2"/>
  <c r="P892" i="2"/>
  <c r="T892" i="2"/>
  <c r="T908" i="2"/>
  <c r="BK1023" i="2"/>
  <c r="J1023" i="2" s="1"/>
  <c r="J120" i="2" s="1"/>
  <c r="T1023" i="2"/>
  <c r="R1093" i="2"/>
  <c r="P1097" i="2"/>
  <c r="BK1123" i="2"/>
  <c r="J1123" i="2" s="1"/>
  <c r="J123" i="2" s="1"/>
  <c r="T1123" i="2"/>
  <c r="BK1160" i="2"/>
  <c r="J1160" i="2" s="1"/>
  <c r="J125" i="2" s="1"/>
  <c r="R1160" i="2"/>
  <c r="T1184" i="2"/>
  <c r="T1183" i="2" s="1"/>
  <c r="BK1190" i="2"/>
  <c r="R1190" i="2"/>
  <c r="P1194" i="2"/>
  <c r="T1194" i="2"/>
  <c r="R1198" i="2"/>
  <c r="BK154" i="2"/>
  <c r="J154" i="2"/>
  <c r="J98" i="2" s="1"/>
  <c r="BK188" i="2"/>
  <c r="J188" i="2" s="1"/>
  <c r="J99" i="2" s="1"/>
  <c r="BK250" i="2"/>
  <c r="J250" i="2"/>
  <c r="J100" i="2" s="1"/>
  <c r="BK334" i="2"/>
  <c r="J334" i="2" s="1"/>
  <c r="J101" i="2" s="1"/>
  <c r="P334" i="2"/>
  <c r="BK464" i="2"/>
  <c r="J464" i="2" s="1"/>
  <c r="J103" i="2" s="1"/>
  <c r="R464" i="2"/>
  <c r="R563" i="2"/>
  <c r="P676" i="2"/>
  <c r="T676" i="2"/>
  <c r="P687" i="2"/>
  <c r="BK759" i="2"/>
  <c r="J759" i="2" s="1"/>
  <c r="J110" i="2" s="1"/>
  <c r="R759" i="2"/>
  <c r="T795" i="2"/>
  <c r="P829" i="2"/>
  <c r="BK846" i="2"/>
  <c r="J846" i="2" s="1"/>
  <c r="J116" i="2" s="1"/>
  <c r="R846" i="2"/>
  <c r="BK892" i="2"/>
  <c r="J892" i="2" s="1"/>
  <c r="J117" i="2" s="1"/>
  <c r="R892" i="2"/>
  <c r="P908" i="2"/>
  <c r="BK987" i="2"/>
  <c r="J987" i="2" s="1"/>
  <c r="J119" i="2" s="1"/>
  <c r="T987" i="2"/>
  <c r="R1023" i="2"/>
  <c r="P1093" i="2"/>
  <c r="T1093" i="2"/>
  <c r="T1097" i="2"/>
  <c r="R1123" i="2"/>
  <c r="P1143" i="2"/>
  <c r="T1143" i="2"/>
  <c r="P1160" i="2"/>
  <c r="BK1184" i="2"/>
  <c r="J1184" i="2" s="1"/>
  <c r="J127" i="2" s="1"/>
  <c r="P1184" i="2"/>
  <c r="P1183" i="2" s="1"/>
  <c r="P1190" i="2"/>
  <c r="BK1194" i="2"/>
  <c r="J1194" i="2" s="1"/>
  <c r="J131" i="2" s="1"/>
  <c r="BK1198" i="2"/>
  <c r="J1198" i="2"/>
  <c r="J132" i="2" s="1"/>
  <c r="T1198" i="2"/>
  <c r="BK683" i="2"/>
  <c r="J683" i="2" s="1"/>
  <c r="J107" i="2" s="1"/>
  <c r="BK835" i="2"/>
  <c r="J835" i="2" s="1"/>
  <c r="J113" i="2" s="1"/>
  <c r="BK561" i="2"/>
  <c r="J561" i="2"/>
  <c r="J104" i="2" s="1"/>
  <c r="BK844" i="2"/>
  <c r="J844" i="2" s="1"/>
  <c r="J115" i="2" s="1"/>
  <c r="BK1187" i="2"/>
  <c r="J1187" i="2" s="1"/>
  <c r="J128" i="2" s="1"/>
  <c r="E85" i="2"/>
  <c r="F149" i="2"/>
  <c r="BE156" i="2"/>
  <c r="BE169" i="2"/>
  <c r="BE174" i="2"/>
  <c r="BE185" i="2"/>
  <c r="BE189" i="2"/>
  <c r="BE195" i="2"/>
  <c r="BE210" i="2"/>
  <c r="BE260" i="2"/>
  <c r="BE287" i="2"/>
  <c r="BE291" i="2"/>
  <c r="BE297" i="2"/>
  <c r="BE303" i="2"/>
  <c r="BE309" i="2"/>
  <c r="BE314" i="2"/>
  <c r="BE327" i="2"/>
  <c r="BE329" i="2"/>
  <c r="BE335" i="2"/>
  <c r="BE387" i="2"/>
  <c r="BE388" i="2"/>
  <c r="BE410" i="2"/>
  <c r="BE415" i="2"/>
  <c r="BE418" i="2"/>
  <c r="BE428" i="2"/>
  <c r="BE434" i="2"/>
  <c r="BE469" i="2"/>
  <c r="BE473" i="2"/>
  <c r="BE478" i="2"/>
  <c r="BE488" i="2"/>
  <c r="BE516" i="2"/>
  <c r="BE553" i="2"/>
  <c r="BE568" i="2"/>
  <c r="BE576" i="2"/>
  <c r="BE578" i="2"/>
  <c r="BE585" i="2"/>
  <c r="BE604" i="2"/>
  <c r="BE617" i="2"/>
  <c r="BE628" i="2"/>
  <c r="BE643" i="2"/>
  <c r="BE656" i="2"/>
  <c r="BE665" i="2"/>
  <c r="BE684" i="2"/>
  <c r="BE701" i="2"/>
  <c r="BE703" i="2"/>
  <c r="BE764" i="2"/>
  <c r="BE766" i="2"/>
  <c r="BE770" i="2"/>
  <c r="BE790" i="2"/>
  <c r="BE794" i="2"/>
  <c r="BE796" i="2"/>
  <c r="BE815" i="2"/>
  <c r="BE842" i="2"/>
  <c r="BE867" i="2"/>
  <c r="BE875" i="2"/>
  <c r="BE891" i="2"/>
  <c r="BE897" i="2"/>
  <c r="BE905" i="2"/>
  <c r="BE909" i="2"/>
  <c r="BE918" i="2"/>
  <c r="BE922" i="2"/>
  <c r="BE923" i="2"/>
  <c r="BE924" i="2"/>
  <c r="BE931" i="2"/>
  <c r="BE933" i="2"/>
  <c r="BE935" i="2"/>
  <c r="BE941" i="2"/>
  <c r="BE959" i="2"/>
  <c r="BE973" i="2"/>
  <c r="BE986" i="2"/>
  <c r="BE999" i="2"/>
  <c r="BE1006" i="2"/>
  <c r="BE1009" i="2"/>
  <c r="BE1010" i="2"/>
  <c r="BE1014" i="2"/>
  <c r="BE1016" i="2"/>
  <c r="BE1021" i="2"/>
  <c r="BE1036" i="2"/>
  <c r="BE1038" i="2"/>
  <c r="BE1054" i="2"/>
  <c r="BE1126" i="2"/>
  <c r="BE1132" i="2"/>
  <c r="BE1144" i="2"/>
  <c r="BE1146" i="2"/>
  <c r="BE1185" i="2"/>
  <c r="BE1201" i="2"/>
  <c r="BE1204" i="2"/>
  <c r="BE1205" i="2"/>
  <c r="BE1206" i="2"/>
  <c r="BE1207" i="2"/>
  <c r="BE1208" i="2"/>
  <c r="BE155" i="2"/>
  <c r="BE162" i="2"/>
  <c r="BE167" i="2"/>
  <c r="BE171" i="2"/>
  <c r="BE173" i="2"/>
  <c r="BE206" i="2"/>
  <c r="BE246" i="2"/>
  <c r="BE251" i="2"/>
  <c r="BE293" i="2"/>
  <c r="BE352" i="2"/>
  <c r="BE359" i="2"/>
  <c r="BE403" i="2"/>
  <c r="BE426" i="2"/>
  <c r="BE463" i="2"/>
  <c r="BE491" i="2"/>
  <c r="BE506" i="2"/>
  <c r="BE508" i="2"/>
  <c r="BE527" i="2"/>
  <c r="BE532" i="2"/>
  <c r="BE541" i="2"/>
  <c r="BE557" i="2"/>
  <c r="BE562" i="2"/>
  <c r="BE581" i="2"/>
  <c r="BE597" i="2"/>
  <c r="BE600" i="2"/>
  <c r="BE602" i="2"/>
  <c r="BE607" i="2"/>
  <c r="BE654" i="2"/>
  <c r="BE669" i="2"/>
  <c r="BE679" i="2"/>
  <c r="BE682" i="2"/>
  <c r="BE692" i="2"/>
  <c r="BE715" i="2"/>
  <c r="BE741" i="2"/>
  <c r="BE747" i="2"/>
  <c r="BE749" i="2"/>
  <c r="BE758" i="2"/>
  <c r="BE776" i="2"/>
  <c r="BE778" i="2"/>
  <c r="BE786" i="2"/>
  <c r="BE788" i="2"/>
  <c r="BE792" i="2"/>
  <c r="BE830" i="2"/>
  <c r="BE838" i="2"/>
  <c r="BE839" i="2"/>
  <c r="BE841" i="2"/>
  <c r="BE857" i="2"/>
  <c r="BE865" i="2"/>
  <c r="BE883" i="2"/>
  <c r="BE893" i="2"/>
  <c r="BE899" i="2"/>
  <c r="BE903" i="2"/>
  <c r="BE914" i="2"/>
  <c r="BE917" i="2"/>
  <c r="BE920" i="2"/>
  <c r="BE921" i="2"/>
  <c r="BE927" i="2"/>
  <c r="BE928" i="2"/>
  <c r="BE929" i="2"/>
  <c r="BE934" i="2"/>
  <c r="BE938" i="2"/>
  <c r="BE963" i="2"/>
  <c r="BE977" i="2"/>
  <c r="BE981" i="2"/>
  <c r="BE993" i="2"/>
  <c r="BE1000" i="2"/>
  <c r="BE1005" i="2"/>
  <c r="BE1007" i="2"/>
  <c r="BE1013" i="2"/>
  <c r="BE1058" i="2"/>
  <c r="BE1064" i="2"/>
  <c r="BE1079" i="2"/>
  <c r="BE1122" i="2"/>
  <c r="BE1124" i="2"/>
  <c r="BE1136" i="2"/>
  <c r="BE1188" i="2"/>
  <c r="BE1191" i="2"/>
  <c r="BE1192" i="2"/>
  <c r="J89" i="2"/>
  <c r="BE187" i="2"/>
  <c r="BE191" i="2"/>
  <c r="BE193" i="2"/>
  <c r="BE203" i="2"/>
  <c r="BE245" i="2"/>
  <c r="BE256" i="2"/>
  <c r="BE268" i="2"/>
  <c r="BE270" i="2"/>
  <c r="BE282" i="2"/>
  <c r="BE301" i="2"/>
  <c r="BE305" i="2"/>
  <c r="BE313" i="2"/>
  <c r="BE322" i="2"/>
  <c r="BE347" i="2"/>
  <c r="BE348" i="2"/>
  <c r="BE373" i="2"/>
  <c r="BE402" i="2"/>
  <c r="BE405" i="2"/>
  <c r="BE416" i="2"/>
  <c r="BE420" i="2"/>
  <c r="BE441" i="2"/>
  <c r="BE442" i="2"/>
  <c r="BE454" i="2"/>
  <c r="BE458" i="2"/>
  <c r="BE461" i="2"/>
  <c r="BE483" i="2"/>
  <c r="BE521" i="2"/>
  <c r="BE539" i="2"/>
  <c r="BE549" i="2"/>
  <c r="BE551" i="2"/>
  <c r="BE559" i="2"/>
  <c r="BE564" i="2"/>
  <c r="BE566" i="2"/>
  <c r="BE580" i="2"/>
  <c r="BE587" i="2"/>
  <c r="BE595" i="2"/>
  <c r="BE598" i="2"/>
  <c r="BE599" i="2"/>
  <c r="BE619" i="2"/>
  <c r="BE645" i="2"/>
  <c r="BE713" i="2"/>
  <c r="BE732" i="2"/>
  <c r="BE760" i="2"/>
  <c r="BE762" i="2"/>
  <c r="BE768" i="2"/>
  <c r="BE774" i="2"/>
  <c r="BE783" i="2"/>
  <c r="BE785" i="2"/>
  <c r="BE798" i="2"/>
  <c r="BE819" i="2"/>
  <c r="BE828" i="2"/>
  <c r="BE834" i="2"/>
  <c r="BE836" i="2"/>
  <c r="BE840" i="2"/>
  <c r="BE843" i="2"/>
  <c r="BE861" i="2"/>
  <c r="BE869" i="2"/>
  <c r="BE895" i="2"/>
  <c r="BE925" i="2"/>
  <c r="BE939" i="2"/>
  <c r="BE962" i="2"/>
  <c r="BE972" i="2"/>
  <c r="BE982" i="2"/>
  <c r="BE985" i="2"/>
  <c r="BE988" i="2"/>
  <c r="BE998" i="2"/>
  <c r="BE1001" i="2"/>
  <c r="BE1004" i="2"/>
  <c r="BE1008" i="2"/>
  <c r="BE1022" i="2"/>
  <c r="BE1024" i="2"/>
  <c r="BE1026" i="2"/>
  <c r="BE1044" i="2"/>
  <c r="BE1048" i="2"/>
  <c r="BE1052" i="2"/>
  <c r="BE1062" i="2"/>
  <c r="BE1067" i="2"/>
  <c r="BE1073" i="2"/>
  <c r="BE1076" i="2"/>
  <c r="BE1082" i="2"/>
  <c r="BE1098" i="2"/>
  <c r="BE1104" i="2"/>
  <c r="BE1110" i="2"/>
  <c r="BE1116" i="2"/>
  <c r="BE1140" i="2"/>
  <c r="BE1142" i="2"/>
  <c r="BE1148" i="2"/>
  <c r="BE1172" i="2"/>
  <c r="BE1195" i="2"/>
  <c r="BE1197" i="2"/>
  <c r="BE160" i="2"/>
  <c r="BE199" i="2"/>
  <c r="BE204" i="2"/>
  <c r="BE226" i="2"/>
  <c r="BE289" i="2"/>
  <c r="BE311" i="2"/>
  <c r="BE316" i="2"/>
  <c r="BE331" i="2"/>
  <c r="BE332" i="2"/>
  <c r="BE341" i="2"/>
  <c r="BE353" i="2"/>
  <c r="BE435" i="2"/>
  <c r="BE448" i="2"/>
  <c r="BE457" i="2"/>
  <c r="BE465" i="2"/>
  <c r="BE496" i="2"/>
  <c r="BE501" i="2"/>
  <c r="BE514" i="2"/>
  <c r="BE534" i="2"/>
  <c r="BE543" i="2"/>
  <c r="BE555" i="2"/>
  <c r="BE574" i="2"/>
  <c r="BE577" i="2"/>
  <c r="BE583" i="2"/>
  <c r="BE591" i="2"/>
  <c r="BE601" i="2"/>
  <c r="BE615" i="2"/>
  <c r="BE626" i="2"/>
  <c r="BE630" i="2"/>
  <c r="BE637" i="2"/>
  <c r="BE639" i="2"/>
  <c r="BE647" i="2"/>
  <c r="BE652" i="2"/>
  <c r="BE661" i="2"/>
  <c r="BE677" i="2"/>
  <c r="BE680" i="2"/>
  <c r="BE688" i="2"/>
  <c r="BE694" i="2"/>
  <c r="BE709" i="2"/>
  <c r="BE722" i="2"/>
  <c r="BE723" i="2"/>
  <c r="BE730" i="2"/>
  <c r="BE739" i="2"/>
  <c r="BE756" i="2"/>
  <c r="BE772" i="2"/>
  <c r="BE779" i="2"/>
  <c r="BE781" i="2"/>
  <c r="BE800" i="2"/>
  <c r="BE807" i="2"/>
  <c r="BE809" i="2"/>
  <c r="BE813" i="2"/>
  <c r="BE823" i="2"/>
  <c r="BE825" i="2"/>
  <c r="BE832" i="2"/>
  <c r="BE845" i="2"/>
  <c r="BE847" i="2"/>
  <c r="BE851" i="2"/>
  <c r="BE853" i="2"/>
  <c r="BE863" i="2"/>
  <c r="BE871" i="2"/>
  <c r="BE873" i="2"/>
  <c r="BE881" i="2"/>
  <c r="BE889" i="2"/>
  <c r="BE907" i="2"/>
  <c r="BE915" i="2"/>
  <c r="BE916" i="2"/>
  <c r="BE919" i="2"/>
  <c r="BE926" i="2"/>
  <c r="BE930" i="2"/>
  <c r="BE932" i="2"/>
  <c r="BE936" i="2"/>
  <c r="BE937" i="2"/>
  <c r="BE950" i="2"/>
  <c r="BE967" i="2"/>
  <c r="BE971" i="2"/>
  <c r="BE983" i="2"/>
  <c r="BE984" i="2"/>
  <c r="BE997" i="2"/>
  <c r="BE1002" i="2"/>
  <c r="BE1003" i="2"/>
  <c r="BE1011" i="2"/>
  <c r="BE1012" i="2"/>
  <c r="BE1015" i="2"/>
  <c r="BE1028" i="2"/>
  <c r="BE1032" i="2"/>
  <c r="BE1042" i="2"/>
  <c r="BE1046" i="2"/>
  <c r="BE1050" i="2"/>
  <c r="BE1086" i="2"/>
  <c r="BE1092" i="2"/>
  <c r="BE1094" i="2"/>
  <c r="BE1096" i="2"/>
  <c r="BE1128" i="2"/>
  <c r="BE1130" i="2"/>
  <c r="BE1150" i="2"/>
  <c r="BE1154" i="2"/>
  <c r="BE1161" i="2"/>
  <c r="BE1186" i="2"/>
  <c r="BE1193" i="2"/>
  <c r="BE1196" i="2"/>
  <c r="BE1199" i="2"/>
  <c r="BE1200" i="2"/>
  <c r="BE1202" i="2"/>
  <c r="BE1203" i="2"/>
  <c r="F36" i="2"/>
  <c r="BC95" i="1" s="1"/>
  <c r="BC94" i="1" s="1"/>
  <c r="W32" i="1" s="1"/>
  <c r="J34" i="2"/>
  <c r="AW95" i="1" s="1"/>
  <c r="F35" i="2"/>
  <c r="BB95" i="1" s="1"/>
  <c r="BB94" i="1" s="1"/>
  <c r="W31" i="1" s="1"/>
  <c r="F37" i="2"/>
  <c r="BD95" i="1" s="1"/>
  <c r="BD94" i="1" s="1"/>
  <c r="W33" i="1" s="1"/>
  <c r="F34" i="2"/>
  <c r="BA95" i="1" s="1"/>
  <c r="BA94" i="1" s="1"/>
  <c r="W30" i="1" s="1"/>
  <c r="P1189" i="2" l="1"/>
  <c r="R686" i="2"/>
  <c r="P153" i="2"/>
  <c r="R1189" i="2"/>
  <c r="T153" i="2"/>
  <c r="P686" i="2"/>
  <c r="BK1189" i="2"/>
  <c r="J1189" i="2" s="1"/>
  <c r="J129" i="2" s="1"/>
  <c r="BK686" i="2"/>
  <c r="J686" i="2" s="1"/>
  <c r="J108" i="2" s="1"/>
  <c r="T1189" i="2"/>
  <c r="T686" i="2"/>
  <c r="R153" i="2"/>
  <c r="R152" i="2" s="1"/>
  <c r="BK153" i="2"/>
  <c r="J687" i="2"/>
  <c r="J109" i="2" s="1"/>
  <c r="BK1183" i="2"/>
  <c r="J1183" i="2" s="1"/>
  <c r="J126" i="2" s="1"/>
  <c r="J1190" i="2"/>
  <c r="J130" i="2" s="1"/>
  <c r="AY94" i="1"/>
  <c r="F33" i="2"/>
  <c r="AZ95" i="1" s="1"/>
  <c r="AZ94" i="1" s="1"/>
  <c r="AV94" i="1" s="1"/>
  <c r="AK29" i="1" s="1"/>
  <c r="AW94" i="1"/>
  <c r="AK30" i="1" s="1"/>
  <c r="AX94" i="1"/>
  <c r="J33" i="2"/>
  <c r="AV95" i="1" s="1"/>
  <c r="AT95" i="1" s="1"/>
  <c r="BK152" i="2" l="1"/>
  <c r="J152" i="2" s="1"/>
  <c r="J96" i="2" s="1"/>
  <c r="T152" i="2"/>
  <c r="P152" i="2"/>
  <c r="AU95" i="1" s="1"/>
  <c r="AU94" i="1" s="1"/>
  <c r="J153" i="2"/>
  <c r="J97" i="2"/>
  <c r="AT94" i="1"/>
  <c r="W29" i="1"/>
  <c r="J30" i="2" l="1"/>
  <c r="AG95" i="1" s="1"/>
  <c r="AG94" i="1" s="1"/>
  <c r="AK26" i="1" s="1"/>
  <c r="AK35" i="1" s="1"/>
  <c r="J39" i="2" l="1"/>
  <c r="AN95" i="1"/>
  <c r="AN94" i="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<sst xmlns="http://schemas.openxmlformats.org/spreadsheetml/2006/main" count="13383" uniqueCount="2969">
  <si>
    <t>Export Komplet</t>
  </si>
  <si>
    <t/>
  </si>
  <si>
    <t>2.0</t>
  </si>
  <si>
    <t>ZAMOK</t>
  </si>
  <si>
    <t>False</t>
  </si>
  <si>
    <t>{464e587e-6706-4cb4-a9e5-ddcce8544950}</t>
  </si>
  <si>
    <t>0,01</t>
  </si>
  <si>
    <t>21</t>
  </si>
  <si>
    <t>15</t>
  </si>
  <si>
    <t>REKAPITULACE STAVBY</t>
  </si>
  <si>
    <t>v ---  níže se nacházejí doplnkové a pomocné údaje k sestavám  --- v</t>
  </si>
  <si>
    <t>Návod na vyplnění</t>
  </si>
  <si>
    <t>0,001</t>
  </si>
  <si>
    <t>Kód:</t>
  </si>
  <si>
    <t>KDZabreh2-nezatepl</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</si>
  <si>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</si>
  <si>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</si>
  <si>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a dostavba KD v Zábřehu - II. etapa rev. 08/2022 bez</t>
  </si>
  <si>
    <t>KSO:</t>
  </si>
  <si>
    <t>CC-CZ:</t>
  </si>
  <si>
    <t>Místo:</t>
  </si>
  <si>
    <t>Zábřeh</t>
  </si>
  <si>
    <t>Datum:</t>
  </si>
  <si>
    <t>28. 3. 2023</t>
  </si>
  <si>
    <t>Zadavatel:</t>
  </si>
  <si>
    <t>IČ:</t>
  </si>
  <si>
    <t>Město Zábřeh</t>
  </si>
  <si>
    <t>DIČ:</t>
  </si>
  <si>
    <t>Uchazeč:</t>
  </si>
  <si>
    <t>Vyplň údaj</t>
  </si>
  <si>
    <t>Projektant:</t>
  </si>
  <si>
    <t>BDA Architekti s.r.o.</t>
  </si>
  <si>
    <t>True</t>
  </si>
  <si>
    <t>Zpracovatel:</t>
  </si>
  <si>
    <t>Ing.P.Čoudek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</si>
  <si>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</si>
  <si>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</si>
  <si>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</si>
  <si>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</si>
  <si>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</si>
  <si>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</si>
  <si>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</si>
  <si>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</si>
  <si>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</si>
  <si>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</si>
  <si>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</si>
  <si>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</si>
  <si>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</si>
  <si>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</si>
  <si>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</si>
  <si>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</si>
  <si>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</si>
  <si>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</si>
  <si>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</si>
  <si>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</si>
  <si>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</si>
  <si>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</si>
  <si>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</si>
  <si>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</si>
  <si>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</si>
  <si>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</si>
  <si>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</si>
  <si>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</si>
  <si>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</si>
  <si>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</si>
  <si>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</si>
  <si>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</si>
  <si>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</si>
  <si>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</si>
  <si>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</si>
  <si>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</si>
  <si>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</si>
  <si>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</si>
  <si>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</si>
  <si>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</si>
  <si>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</si>
  <si>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</si>
  <si>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</si>
  <si>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</si>
  <si>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</si>
  <si>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</si>
  <si>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t>
  </si>
  <si>
    <t xml:space="preserve">Stavba bez zateplení stávajícího objektu  </t>
  </si>
  <si>
    <t>STA</t>
  </si>
  <si>
    <t>{11488f65-e59a-435f-ab8a-6259cd15b679}</t>
  </si>
  <si>
    <t>2</t>
  </si>
  <si>
    <t>KRYCÍ LIST SOUPISU PRACÍ</t>
  </si>
  <si>
    <t>Objekt:</t>
  </si>
  <si>
    <t xml:space="preserve">1 - Stavba bez zateplení stávajícího objektu  </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</si>
  <si>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</si>
  <si>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</si>
  <si>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</si>
  <si>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</si>
  <si>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</si>
  <si>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</si>
  <si>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</si>
  <si>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</si>
  <si>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</si>
  <si>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</si>
  <si>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</si>
  <si>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</si>
  <si>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</si>
  <si>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</si>
  <si>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</si>
  <si>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</si>
  <si>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</si>
  <si>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</si>
  <si>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</si>
  <si>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</si>
  <si>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714 - Akustická a protiotřesová opatření</t>
  </si>
  <si>
    <t xml:space="preserve">    721 - Zdravotechnika </t>
  </si>
  <si>
    <t xml:space="preserve">    725 - Zdravotechnika - zařizovací předměty</t>
  </si>
  <si>
    <t xml:space="preserve">    731 - Ústřední vytápění - kotelny</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</si>
  <si>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</si>
  <si>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</si>
  <si>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</si>
  <si>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</si>
  <si>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</si>
  <si>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772 - Podlahy z kamene</t>
  </si>
  <si>
    <t xml:space="preserve">    777 - Podlahy lité</t>
  </si>
  <si>
    <t xml:space="preserve">    781 - Dokončovací práce - obklady</t>
  </si>
  <si>
    <t xml:space="preserve">    783 - Dokončovací práce - nátěry</t>
  </si>
  <si>
    <t xml:space="preserve">    784 - Dokončovací práce - malby</t>
  </si>
  <si>
    <t>M - Práce a dodávky M</t>
  </si>
  <si>
    <t xml:space="preserve">    21-M - Elektromontáže</t>
  </si>
  <si>
    <t xml:space="preserve">    24-M - Montáže vzduchotechnických zařízení</t>
  </si>
  <si>
    <t>VRN - Vedlejší rozpočtové náklady</t>
  </si>
  <si>
    <t xml:space="preserve">    VRN1 - Průzkumné, geodetické a projektové práce</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</si>
  <si>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</si>
  <si>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</si>
  <si>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</si>
  <si>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</si>
  <si>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</si>
  <si>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</si>
  <si>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</si>
  <si>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</si>
  <si>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</si>
  <si>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</si>
  <si>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</si>
  <si>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</si>
  <si>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</si>
  <si>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</si>
  <si>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</si>
  <si>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</si>
  <si>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</si>
  <si>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</si>
  <si>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</si>
  <si>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</si>
  <si>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112251102</t>
  </si>
  <si>
    <t>Odstranění pařezů D přes 300 do 500 mm</t>
  </si>
  <si>
    <t>kus</t>
  </si>
  <si>
    <t>4</t>
  </si>
  <si>
    <t>-832952853</t>
  </si>
  <si>
    <t>121151113</t>
  </si>
  <si>
    <t>Sejmutí ornice plochy do 500 m2 tl vrstvy do 200 mm strojně</t>
  </si>
  <si>
    <t>m2</t>
  </si>
  <si>
    <t>1861841284</t>
  </si>
  <si>
    <t>VV</t>
  </si>
  <si>
    <t>"pod přístavbou" 458</t>
  </si>
  <si>
    <t>"nový chodník" 13,4</t>
  </si>
  <si>
    <t>Součet</t>
  </si>
  <si>
    <t>3</t>
  </si>
  <si>
    <t>131251105</t>
  </si>
  <si>
    <t>Hloubení jam nezapažených v hornině třídy těžitelnosti I skupiny 3 objemu do 1000 m3 strojně</t>
  </si>
  <si>
    <t>m3</t>
  </si>
  <si>
    <t>-815770288</t>
  </si>
  <si>
    <t>(458+393)/2*((3,1+2,1+1,8)-0,2*3)/3</t>
  </si>
  <si>
    <t>132251254</t>
  </si>
  <si>
    <t>Hloubení rýh nezapažených š do 2000 mm v hornině třídy těžitelnosti I skupiny 3 objem do 500 m3 strojně</t>
  </si>
  <si>
    <t>-1381073052</t>
  </si>
  <si>
    <t>"základové pásy" 53,638</t>
  </si>
  <si>
    <t>"žlb základové pásy" 67,193</t>
  </si>
  <si>
    <t>"zásyp podél osy A"  13,161</t>
  </si>
  <si>
    <t>5</t>
  </si>
  <si>
    <t>139001101</t>
  </si>
  <si>
    <t>Příplatek za ztížení vykopávky v blízkosti podzemního vedení - za  ruční provedení</t>
  </si>
  <si>
    <t>734271160</t>
  </si>
  <si>
    <t>"podél osy A"41*1,5*1,5</t>
  </si>
  <si>
    <t>6</t>
  </si>
  <si>
    <t>162751117</t>
  </si>
  <si>
    <t>Vodorovné přemístění přes 9 000 do 10000 m výkopku/sypaniny z horniny třídy těžitelnosti I skupiny 1 až 3</t>
  </si>
  <si>
    <t>-957036697</t>
  </si>
  <si>
    <t>907,733-209,23</t>
  </si>
  <si>
    <t>7</t>
  </si>
  <si>
    <t>171201221</t>
  </si>
  <si>
    <t>Poplatek za uložení na skládce (skládkovné) zeminy</t>
  </si>
  <si>
    <t>t</t>
  </si>
  <si>
    <t>-333308988</t>
  </si>
  <si>
    <t>698,503*1,6</t>
  </si>
  <si>
    <t>8</t>
  </si>
  <si>
    <t>171251201</t>
  </si>
  <si>
    <t>Uložení sypaniny na skládky nebo meziskládky</t>
  </si>
  <si>
    <t>-609272389</t>
  </si>
  <si>
    <t>9</t>
  </si>
  <si>
    <t>174151101</t>
  </si>
  <si>
    <t>Zásyp jam, šachet rýh nebo kolem objektů sypaninou se zhutněním</t>
  </si>
  <si>
    <t>-433665063</t>
  </si>
  <si>
    <t xml:space="preserve">"obsyp objektu" </t>
  </si>
  <si>
    <t>13,62*4,7"m2 řez"</t>
  </si>
  <si>
    <t>14,85*2,1 "m2 řez"</t>
  </si>
  <si>
    <t>5,6*1,95 "m2 řez"</t>
  </si>
  <si>
    <t>28,5*2,1 "m2 řez"</t>
  </si>
  <si>
    <t>8,6*3,5 "m2 řez"</t>
  </si>
  <si>
    <t>"OSA A podél pásů :"</t>
  </si>
  <si>
    <t>24*((0,475*0,25)*2+0,15*0,7)</t>
  </si>
  <si>
    <t>(40,2-24)*(0,8*0,25+0,15*0,7)</t>
  </si>
  <si>
    <t>10</t>
  </si>
  <si>
    <t>181111111</t>
  </si>
  <si>
    <t>Plošná úprava terénu do 500 m2 zemina skupiny 1 až 4 nerovnosti přes 50 do 100 mm v rovinně a svahu do 1:5</t>
  </si>
  <si>
    <t>812683765</t>
  </si>
  <si>
    <t>"ze zeminy pod přístavbou a chodníikem" 458+13,4</t>
  </si>
  <si>
    <t>11</t>
  </si>
  <si>
    <t>181351103</t>
  </si>
  <si>
    <t>Rozprostření ornice tl vrstvy do 200 mm pl přes 100 do 500 m2 v rovině nebo ve svahu do 1:5 strojně</t>
  </si>
  <si>
    <t>1409161555</t>
  </si>
  <si>
    <t>Zakládání</t>
  </si>
  <si>
    <t>12</t>
  </si>
  <si>
    <t>212312111</t>
  </si>
  <si>
    <t>Lože pro trativody z betonu prostého</t>
  </si>
  <si>
    <t>1432754242</t>
  </si>
  <si>
    <t>(0,6*0,15)*6,9+12,4+6,25+27,9+7,7</t>
  </si>
  <si>
    <t>13</t>
  </si>
  <si>
    <t>212755214</t>
  </si>
  <si>
    <t>Trativody z drenážních trubek plastových flexibilních D 100 mm bez lože</t>
  </si>
  <si>
    <t>m</t>
  </si>
  <si>
    <t>-284040894</t>
  </si>
  <si>
    <t>6,9+12,4+6,25+27,9+7,7</t>
  </si>
  <si>
    <t>14</t>
  </si>
  <si>
    <t>273313711</t>
  </si>
  <si>
    <t>Podkladní beton tř. C 20/25</t>
  </si>
  <si>
    <t>-1565924607</t>
  </si>
  <si>
    <t>(133+38,8+110,6+14,1)*0,1</t>
  </si>
  <si>
    <t>273322511</t>
  </si>
  <si>
    <t>Základové desky ze ŽB se zvýšenými nároky na prostředí tř. C 25/30</t>
  </si>
  <si>
    <t>-2142520883</t>
  </si>
  <si>
    <t>"základová deska" 326,3*0,2</t>
  </si>
  <si>
    <t>"podkladní beton" 351,2*0,1</t>
  </si>
  <si>
    <t>16</t>
  </si>
  <si>
    <t>273351121</t>
  </si>
  <si>
    <t>Zřízení bednění základových desek</t>
  </si>
  <si>
    <t>446765867</t>
  </si>
  <si>
    <t>"základová deska" 103,8*0,2</t>
  </si>
  <si>
    <t>"podkladní beton" 105,85*0,1</t>
  </si>
  <si>
    <t>17</t>
  </si>
  <si>
    <t>273351122</t>
  </si>
  <si>
    <t>Odstranění bednění základových desek</t>
  </si>
  <si>
    <t>1937969125</t>
  </si>
  <si>
    <t>18</t>
  </si>
  <si>
    <t>273361821</t>
  </si>
  <si>
    <t>Výztuž základových desek betonářskou ocelí 10 505 (R)</t>
  </si>
  <si>
    <t>-815860218</t>
  </si>
  <si>
    <t>100,38*0,145</t>
  </si>
  <si>
    <t>19</t>
  </si>
  <si>
    <t>274313811</t>
  </si>
  <si>
    <t>Základové pásy z betonu tř. C 25/30</t>
  </si>
  <si>
    <t>-1819757017</t>
  </si>
  <si>
    <t>11,925*0,8*0,7+9,95*1,1*0,7+3,45*1*0,7+5,6*1*0,7</t>
  </si>
  <si>
    <t>27*1,3*0,7+1,505*0,8*0,7+2,23*1,55*0,7+1,595*0,8*0,7+4,105*0,8*0,7+2,77*1*0,7</t>
  </si>
  <si>
    <t>20</t>
  </si>
  <si>
    <t>274322511</t>
  </si>
  <si>
    <t>Základové pasy ze ŽB se zvýšenými nároky na prostředí tř. C 25/30</t>
  </si>
  <si>
    <t>2036073677</t>
  </si>
  <si>
    <t>"ZP1"9,57*1,6*0,7</t>
  </si>
  <si>
    <t>"ZP2" 3,5*2,6*0,7</t>
  </si>
  <si>
    <t>"ZP3" 4,9*1,7*0,7</t>
  </si>
  <si>
    <t>"ZP4" 24*0,8*0,45+24*0,25*0,25</t>
  </si>
  <si>
    <t>"ZP5" 1,5*0,8*0,45</t>
  </si>
  <si>
    <t>"ZP6" 7,47*2*0,7</t>
  </si>
  <si>
    <t>"ZP7" 8,2*1,2*0,45+8,2*0,25*0,25</t>
  </si>
  <si>
    <t>"ZP8" 18,77*0,8*0,7</t>
  </si>
  <si>
    <t>"ZP9" 2,95*1*0,7</t>
  </si>
  <si>
    <t>"ZP10" 2,37*1*0,45+2,37*0,25*0,25</t>
  </si>
  <si>
    <t>"ZP11" 2,2*1*0,7</t>
  </si>
  <si>
    <t>"základové trámy ZT1" (2,1*0,45+0,825*0,565*2)*0,24*3</t>
  </si>
  <si>
    <t>"základové trámy ZT2" (0,575+2,1+4,2+2,1+0,675)*0,45*0,24</t>
  </si>
  <si>
    <t>"základové trámy ZT3" (2,1*0,45+0,825*0,565+0,825*0,665)*0,24</t>
  </si>
  <si>
    <t>274351121</t>
  </si>
  <si>
    <t>Zřízení bednění základových pasů rovného</t>
  </si>
  <si>
    <t>-1777983413</t>
  </si>
  <si>
    <t>"ZP1"9,57*0,7*2</t>
  </si>
  <si>
    <t>"ZP2" 3,5*0,7*2</t>
  </si>
  <si>
    <t>"ZP3" 4,9*0,7*2</t>
  </si>
  <si>
    <t>"ZP4" 24*0,45*2+24*0,25*2</t>
  </si>
  <si>
    <t>"ZP5" 1,5*0,45*2</t>
  </si>
  <si>
    <t>"ZP6" 7,47*0,7*2</t>
  </si>
  <si>
    <t>"ZP7" 8,2*0,45*2+8,2*0,25*2</t>
  </si>
  <si>
    <t>"ZP8" 18,77*0,7*2</t>
  </si>
  <si>
    <t>"ZP9" 2,95*0,7*2</t>
  </si>
  <si>
    <t>"ZP10" 2,37*0,45*2+2,37*0,25*2</t>
  </si>
  <si>
    <t>"ZP11" 2,2*0,7*2</t>
  </si>
  <si>
    <t>"základové trámy ZT1" (2,1+0,565*2+0,825+0,375)*2*0,24*3</t>
  </si>
  <si>
    <t>"základové trámy ZT2" (0,575+2,1+4,2+2,1+0,675+0,45)*2*0,24</t>
  </si>
  <si>
    <t>"základové trámy ZT3" (2,1+0,656+0,665+0,375)*2*0,24</t>
  </si>
  <si>
    <t xml:space="preserve">"z prostého betonu" </t>
  </si>
  <si>
    <t>11,925*0,7*2+9,95*0,7*2+3,45*0,7*2+5,6*0,7*2</t>
  </si>
  <si>
    <t>27*0,7*2+1,505*0,7*2+2,23*0,7*2+1,595*0,7*2+4,105*0,7*2+2,77*0,7*2</t>
  </si>
  <si>
    <t>22</t>
  </si>
  <si>
    <t>274351122</t>
  </si>
  <si>
    <t>Odstranění bednění základových pasů rovného</t>
  </si>
  <si>
    <t>-1623231390</t>
  </si>
  <si>
    <t>23</t>
  </si>
  <si>
    <t>274361821</t>
  </si>
  <si>
    <t>Výztuž základových pasů betonářskou ocelí 10 505 (R)</t>
  </si>
  <si>
    <t>-485375534</t>
  </si>
  <si>
    <t>"základové trámy"( 1,352+1,042+0,47)*0,23</t>
  </si>
  <si>
    <t>"základové pásy" 67,193-(1,352+1,042+0,47)*0,075</t>
  </si>
  <si>
    <t>Svislé a kompletní konstrukce</t>
  </si>
  <si>
    <t>24</t>
  </si>
  <si>
    <t>310238211</t>
  </si>
  <si>
    <t>Zazdívka otvorů pl přes 0,25 do 1 m2 ve zdivu nadzákladovém cihlami pálenými na MVC</t>
  </si>
  <si>
    <t>-509136977</t>
  </si>
  <si>
    <t>"1.PP" 0,88*0,85*0,45*7+0,8*0,85*0,45*5+0,3*0,85*0,45*4</t>
  </si>
  <si>
    <t>"1.NP"0,88*0,81*0,28*5</t>
  </si>
  <si>
    <t>2,49*0,81*0,28</t>
  </si>
  <si>
    <t>25</t>
  </si>
  <si>
    <t>310239211</t>
  </si>
  <si>
    <t>Zazdívka otvorů pl přes 1 do 4 m2 ve zdivu nadzákladovém cihlami pálenými na MVC</t>
  </si>
  <si>
    <t>-698011507</t>
  </si>
  <si>
    <t>"1.PP vytvoření propojení s přístavbou" 1,4*2,2*0,45</t>
  </si>
  <si>
    <t>"1.NP okna"1,25*2,05*0,45*3</t>
  </si>
  <si>
    <t>26</t>
  </si>
  <si>
    <t>311113153</t>
  </si>
  <si>
    <t>Nosná zeď tl přes 200 do 250 mm z hladkých tvárnic ztraceného bednění včetně výplně z betonu tř. C 25/30</t>
  </si>
  <si>
    <t>-2896322</t>
  </si>
  <si>
    <t>"1.PP obvodové stěny"</t>
  </si>
  <si>
    <t>"W01" 8,75*3,55+3,55*4,4</t>
  </si>
  <si>
    <t>"W02" 1,95*4,4+9,15*3,55-2,1*0,7-1,1*2</t>
  </si>
  <si>
    <t>"W03"5,95*3,55</t>
  </si>
  <si>
    <t>"W04" 26,2+3,55+2,5*2,35-2,1*0,7*2-1,4*0,45*2</t>
  </si>
  <si>
    <t>"W05"6,6*2,35</t>
  </si>
  <si>
    <t>27</t>
  </si>
  <si>
    <t>311231116</t>
  </si>
  <si>
    <t>Zdivo nosné z cihel dl 290 mm P7 až 15 na MVC</t>
  </si>
  <si>
    <t>-1303299208</t>
  </si>
  <si>
    <t>"původní 0.50"1,42*3,45*0,3</t>
  </si>
  <si>
    <t>28</t>
  </si>
  <si>
    <t>311234045</t>
  </si>
  <si>
    <t>Zdivo jednovrstvé z cihel děrovaných přes P10 do P15 na maltu M5 tl 250 mm</t>
  </si>
  <si>
    <t>-2047272006</t>
  </si>
  <si>
    <t>"1.PP" (0,25+9,35+19,35)*2,85+3,45*1,65</t>
  </si>
  <si>
    <t>(5,45+4,5)*3,1-1,6*1,97</t>
  </si>
  <si>
    <t>5,06*3,1+1,5*1,95+(2,75+1,25)*3,1-0,8*1,7</t>
  </si>
  <si>
    <t>"nenosné"5,45*2,85</t>
  </si>
  <si>
    <t>"1.NP" (3,95+1,7)*2,53</t>
  </si>
  <si>
    <t>(8,9+5,95+11,7+2,12+4,75+0,2+3,05)*3,38</t>
  </si>
  <si>
    <t>-(2,05*0,9+2,05*0,9)</t>
  </si>
  <si>
    <t>(4,75+2,75)*3,38+3,15</t>
  </si>
  <si>
    <t>(2,25+6,25+4,26)*4,53-1,4*2,2</t>
  </si>
  <si>
    <t>"nenosné"2,75*3,38</t>
  </si>
  <si>
    <t>29</t>
  </si>
  <si>
    <t>311234051</t>
  </si>
  <si>
    <t>Zdivo jednovrstvé z cihel děrovaných do P10 na maltu M5 tl 300 mm</t>
  </si>
  <si>
    <t>1614476280</t>
  </si>
  <si>
    <t>"1.PP"5,45*3,1-1,6*1,97+9,1*3,1</t>
  </si>
  <si>
    <t>"1.PP původní 0.49 a 0.50" 1,5*2,7+0,15*2,7</t>
  </si>
  <si>
    <t>"1.NP původní 1.48" (0,5*2+1)*3,4</t>
  </si>
  <si>
    <t>30</t>
  </si>
  <si>
    <t>311236131</t>
  </si>
  <si>
    <t>Zdivo jednovrstvé zvukově izolační na cementovou maltu M10 z cihel děrovaných pře P15 do P20 tl 250 mm</t>
  </si>
  <si>
    <t>-840099860</t>
  </si>
  <si>
    <t>"1.NP"23,05*4,53-1,5*2,0</t>
  </si>
  <si>
    <t>31</t>
  </si>
  <si>
    <t>311361821</t>
  </si>
  <si>
    <t>Výztuž nosných zdí betonářskou ocelí 10 505</t>
  </si>
  <si>
    <t>1011036935</t>
  </si>
  <si>
    <t>"W1-W5" 152,134*0,25*0,135</t>
  </si>
  <si>
    <t>32</t>
  </si>
  <si>
    <t>317168058</t>
  </si>
  <si>
    <t>Překlad keramický vysoký v 238 mm dl 2750 mm</t>
  </si>
  <si>
    <t>1139497533</t>
  </si>
  <si>
    <t>"KP"3*2</t>
  </si>
  <si>
    <t>33</t>
  </si>
  <si>
    <t>330321410</t>
  </si>
  <si>
    <t>Sloupy nebo pilíře ze ŽB tř. C 25/30 bez výztuže</t>
  </si>
  <si>
    <t>2045201790</t>
  </si>
  <si>
    <t>"S01"(0,2+2,75+0,35+0,25)*0,45*0,45</t>
  </si>
  <si>
    <t>"S02"(0,2+3,1+0,25)*0,45*0,45</t>
  </si>
  <si>
    <t>34</t>
  </si>
  <si>
    <t>331351125</t>
  </si>
  <si>
    <t>Zřízení bednění čtyřúhelníkových sloupů v do 4 m průřezu přes 0,16 do 0,36 m2</t>
  </si>
  <si>
    <t>-1527493321</t>
  </si>
  <si>
    <t>"S01"(0,2+2,75+0,35+0,25)*0,45*4</t>
  </si>
  <si>
    <t>"S02"(0,2+3,1+0,25)*0,45*4</t>
  </si>
  <si>
    <t>35</t>
  </si>
  <si>
    <t>331361821</t>
  </si>
  <si>
    <t>Výztuž sloupů hranatých betonářskou ocelí 10 505</t>
  </si>
  <si>
    <t>-583004750</t>
  </si>
  <si>
    <t>1,438*0,1</t>
  </si>
  <si>
    <t>36</t>
  </si>
  <si>
    <t>3399411121R</t>
  </si>
  <si>
    <t xml:space="preserve">Sloup z tr.obd 150/100/8 </t>
  </si>
  <si>
    <t>622072877</t>
  </si>
  <si>
    <t>"OS11" 7</t>
  </si>
  <si>
    <t>37</t>
  </si>
  <si>
    <t>R</t>
  </si>
  <si>
    <t>340A2302</t>
  </si>
  <si>
    <t>Přizdívka izolační a ochranná tl 140 mm z cihel plných</t>
  </si>
  <si>
    <t>396220896</t>
  </si>
  <si>
    <t>"1.NP přístavba 1.56"3,15*3,38</t>
  </si>
  <si>
    <t>"1.NP přístavba 1.47 a 1.60" 0,975*1,2+0,9*1,2</t>
  </si>
  <si>
    <t>38</t>
  </si>
  <si>
    <t>341321410</t>
  </si>
  <si>
    <t>Stěny nosné ze ŽB tř. C 25/30</t>
  </si>
  <si>
    <t>-390624470</t>
  </si>
  <si>
    <t>"boční stěna schodiště SCH4" 5,8*0,2*0,6</t>
  </si>
  <si>
    <t>39</t>
  </si>
  <si>
    <t>341351311</t>
  </si>
  <si>
    <t>Zřízení jednostranného bednění nosných stěn</t>
  </si>
  <si>
    <t>531151556</t>
  </si>
  <si>
    <t>"bořní stěna schodiště SCH4" (5,8+0,2)*0,6</t>
  </si>
  <si>
    <t>40</t>
  </si>
  <si>
    <t>341351312</t>
  </si>
  <si>
    <t>Odstranění jednostranného bednění nosných stěn</t>
  </si>
  <si>
    <t>-1352250894</t>
  </si>
  <si>
    <t>41</t>
  </si>
  <si>
    <t>341361821</t>
  </si>
  <si>
    <t>Výztuž stěn betonářskou ocelí 10 505</t>
  </si>
  <si>
    <t>-637183789</t>
  </si>
  <si>
    <t>0,696*0,15</t>
  </si>
  <si>
    <t>42</t>
  </si>
  <si>
    <t>342244111</t>
  </si>
  <si>
    <t>Příčka z cihel děrovaných do P10 na maltu M5 tloušťky 115 mm</t>
  </si>
  <si>
    <t>-674280797</t>
  </si>
  <si>
    <t>"1.NP"(1,6+3,3)*2,53+(2,65+1,98+0,975)*3,28-(0,8*1,79+0,7*1,98)</t>
  </si>
  <si>
    <t>(4,65+2,75+0,75+1+0,75+1+2,15+2,9+3,6+2,75)*3,28-(0,8*1,97*4+0,9*1,97)</t>
  </si>
  <si>
    <t>(4,25+2,65*2+3,4+1,5)*3,28-(0,8*1,97*2+0,7*1,97)+1*4,53</t>
  </si>
  <si>
    <t>"1.NP původní schodiště" (6+0,6)*3,35</t>
  </si>
  <si>
    <t>43</t>
  </si>
  <si>
    <t>342244121</t>
  </si>
  <si>
    <t>Příčka z cihel děrovaných do P10 na maltu M5 tloušťky 140 mm</t>
  </si>
  <si>
    <t>712471679</t>
  </si>
  <si>
    <t>"1.PP" (4,3+9,1+20,64)*3,1-1,8*1,97*2</t>
  </si>
  <si>
    <t>"1.NP"1,5*3,38+2,25*4,43-(0,8*1,97+0,9*1,97)</t>
  </si>
  <si>
    <t>"1.NP původní schodiště" (3+1,54)*3,35</t>
  </si>
  <si>
    <t>44</t>
  </si>
  <si>
    <t>345321515</t>
  </si>
  <si>
    <t>Zídky atikové, parapetní, schodišťové a zábradelní ze ŽB tř. C 25/30</t>
  </si>
  <si>
    <t>-985130533</t>
  </si>
  <si>
    <t>"A11" 63,16*0,24*0,82</t>
  </si>
  <si>
    <t>45</t>
  </si>
  <si>
    <t>345351005</t>
  </si>
  <si>
    <t>Zřízení bednění plnostěnných zídek atikových, parapetních, zábradelních</t>
  </si>
  <si>
    <t>1311192443</t>
  </si>
  <si>
    <t>"A11" 63,16*0,82*2</t>
  </si>
  <si>
    <t>46</t>
  </si>
  <si>
    <t>345351006</t>
  </si>
  <si>
    <t>Odstranění bednění plnostěnných zídek atikových, parapetních, zábradelních</t>
  </si>
  <si>
    <t>1021903607</t>
  </si>
  <si>
    <t>47</t>
  </si>
  <si>
    <t>345361821</t>
  </si>
  <si>
    <t>Výztuž zídek atikových, parapetních, schodišťových a zábradelních betonářskou ocelí 10 505</t>
  </si>
  <si>
    <t>-731353015</t>
  </si>
  <si>
    <t>12,43*0,15</t>
  </si>
  <si>
    <t>Vodorovné konstrukce</t>
  </si>
  <si>
    <t>48</t>
  </si>
  <si>
    <t>411321414</t>
  </si>
  <si>
    <t>Stropy deskové ze ŽB tř. C 25/30</t>
  </si>
  <si>
    <t>1438271678</t>
  </si>
  <si>
    <t>"nad 1.PP"(320,4-"SCH1" 3,28*1,5-"SCH2"3,8*1,51-"SCH3"1,95*1,51-"podesta SCH3"14,7)*0,25</t>
  </si>
  <si>
    <t>"otvory" -(0,67*0,4+1,01*0,6)*0,25</t>
  </si>
  <si>
    <t>"deska podesty SCH3" 14,7*0,2</t>
  </si>
  <si>
    <t>"nad 1.NP" 320,4*0,22</t>
  </si>
  <si>
    <t>49</t>
  </si>
  <si>
    <t>411351011</t>
  </si>
  <si>
    <t>Zřízení bednění stropů deskových tl přes 5 do 25 cm bez podpěrné kce</t>
  </si>
  <si>
    <t>263610362</t>
  </si>
  <si>
    <t>"nad 1.PP"320,4-14,7+103,7*0,25+"SCH1+SCH2+SCH3" (3,28+1,5+3,8+1,51+1,95+1,51)*2*0,25</t>
  </si>
  <si>
    <t>"otvory" (0,67+0,4+1,01+0,6)*2*0,25</t>
  </si>
  <si>
    <t>"deska podesty SCH3" 14,7</t>
  </si>
  <si>
    <t>"nad 1.NP" 320,4+103,5*0,22</t>
  </si>
  <si>
    <t>50</t>
  </si>
  <si>
    <t>411351012</t>
  </si>
  <si>
    <t>Odstranění bednění stropů deskových tl přes 5 do 25 cm bez podpěrné kce</t>
  </si>
  <si>
    <t>-195087059</t>
  </si>
  <si>
    <t>51</t>
  </si>
  <si>
    <t>411354313</t>
  </si>
  <si>
    <t>Zřízení podpěrné konstrukce stropů výšky do 4 m tl přes 15 do 25 cm</t>
  </si>
  <si>
    <t>-1000079674</t>
  </si>
  <si>
    <t>"nad 1.PP"320,4</t>
  </si>
  <si>
    <t>"nad 1.NP" 320,4</t>
  </si>
  <si>
    <t>52</t>
  </si>
  <si>
    <t>411354314</t>
  </si>
  <si>
    <t>Odstranění podpěrné konstrukce stropů výšky do 4 m tl přes 15 do 25 cm</t>
  </si>
  <si>
    <t>-855237866</t>
  </si>
  <si>
    <t>53</t>
  </si>
  <si>
    <t>411361821</t>
  </si>
  <si>
    <t>Výztuž stropů betonářskou ocelí 10 505</t>
  </si>
  <si>
    <t>-220741167</t>
  </si>
  <si>
    <t>"nad 1.PP"(320,4-"SCH1" 3,28*1,5-"SCH2"3,8*1,51-"SCH3"1,95*1,51-"podesta SCH3"14,7)*0,25*0,16</t>
  </si>
  <si>
    <t>"deska podesty SCH3" 14,7*0,2*0,16</t>
  </si>
  <si>
    <t>"nad 1.NP" 320,4*0,22*0,165</t>
  </si>
  <si>
    <t>54</t>
  </si>
  <si>
    <t>413321414</t>
  </si>
  <si>
    <t>Nosníky ze ŽB tř. C 25/30</t>
  </si>
  <si>
    <t>557595003</t>
  </si>
  <si>
    <t>"T01" 1,99*0,3*0,3</t>
  </si>
  <si>
    <t>"T02" 2,25*0,24*0,3</t>
  </si>
  <si>
    <t>"T03" 12,2*0,45*0,6</t>
  </si>
  <si>
    <t>"T04" 1,45*0,3*0,85</t>
  </si>
  <si>
    <t>"T05" 2*0,24*0,25</t>
  </si>
  <si>
    <t>"T06" 1,95*0,2*1,05</t>
  </si>
  <si>
    <t>"T07" 3,55*0,24*1,1</t>
  </si>
  <si>
    <t>"T08" 2,12*0,24*0,5</t>
  </si>
  <si>
    <t>"T11" 8,25*0,24*1,05</t>
  </si>
  <si>
    <t>"T12"5,68*0,24*1,05</t>
  </si>
  <si>
    <t>"T13" 5,45*0,24*1,05</t>
  </si>
  <si>
    <t>"T14"21,44*0,24*1,05</t>
  </si>
  <si>
    <t>55</t>
  </si>
  <si>
    <t>413351121</t>
  </si>
  <si>
    <t>Zřízení bednění nosníků a průvlaků bez podpěrné kce výšky přes 100 cm</t>
  </si>
  <si>
    <t>1815865832</t>
  </si>
  <si>
    <t>"T01" 1,99*(0,05+0,3+0,1)</t>
  </si>
  <si>
    <t>"T02" 2,25*(0,1+0,24+0,05)</t>
  </si>
  <si>
    <t>"T03" 12,2*(0,45+0,35*2)</t>
  </si>
  <si>
    <t>"T04" 1,45*(0,3+0,6*2)</t>
  </si>
  <si>
    <t>"T05" 2*(0,24+0,05*2)</t>
  </si>
  <si>
    <t>"T06" 1,95*(0,2+0,85*2)</t>
  </si>
  <si>
    <t>"T07" 3,55*(0,24+0,9*2)</t>
  </si>
  <si>
    <t>"T08" 2,12*(0,5+0,24+0,25)</t>
  </si>
  <si>
    <t>"T11" 8,25*(0,24+1,05*2)</t>
  </si>
  <si>
    <t>"T12"5,68*(0,24+1,05*2)</t>
  </si>
  <si>
    <t>"T13" 5,45*(0,24+1,05*2)</t>
  </si>
  <si>
    <t>"T14"21,44*(0,24+1,05*2)</t>
  </si>
  <si>
    <t>56</t>
  </si>
  <si>
    <t>413351122</t>
  </si>
  <si>
    <t>Odstranění bednění nosníků a průvlaků bez podpěrné kce výšky přes 100 cm</t>
  </si>
  <si>
    <t>-819790076</t>
  </si>
  <si>
    <t>57</t>
  </si>
  <si>
    <t>413352115</t>
  </si>
  <si>
    <t>Zřízení podpěrné konstrukce nosníků výšky podepření do 4 m pro nosník výšky přes 100 cm</t>
  </si>
  <si>
    <t>-1228062808</t>
  </si>
  <si>
    <t>"T01" 1,99*(0,3)</t>
  </si>
  <si>
    <t>"T02" 2,25*(0,24)</t>
  </si>
  <si>
    <t>"T03" 12,2*(0,45)</t>
  </si>
  <si>
    <t>"T04" 1,45*(0,3)</t>
  </si>
  <si>
    <t>"T05" 2*(0,24)</t>
  </si>
  <si>
    <t>"T06" 1,95*(0,2)</t>
  </si>
  <si>
    <t>"T07" 3,55*(0,24)</t>
  </si>
  <si>
    <t>"T08" 2,12*(0,24)</t>
  </si>
  <si>
    <t>"T11" 8,25*(0,24)</t>
  </si>
  <si>
    <t>"T12"5,68*(0,24)</t>
  </si>
  <si>
    <t>"T13" 5,45*(0,24)</t>
  </si>
  <si>
    <t>"T14"21,44*(0,24)</t>
  </si>
  <si>
    <t>58</t>
  </si>
  <si>
    <t>413352116</t>
  </si>
  <si>
    <t>Odstranění podpěrné konstrukce nosníků výšky podepření do 4 m pro nosník výšky přes 100 cm</t>
  </si>
  <si>
    <t>-1365993699</t>
  </si>
  <si>
    <t>59</t>
  </si>
  <si>
    <t>413361821</t>
  </si>
  <si>
    <t>Výztuž nosníků, volných trámů nebo průvlaků volných trámů betonářskou ocelí 10 505</t>
  </si>
  <si>
    <t>2006957356</t>
  </si>
  <si>
    <t>16,012*0,15</t>
  </si>
  <si>
    <t>60</t>
  </si>
  <si>
    <t>417321515</t>
  </si>
  <si>
    <t>Ztužující pásy a věnce ze ŽB tř. C 25/30</t>
  </si>
  <si>
    <t>-297112207</t>
  </si>
  <si>
    <t>"V01" 6,05*0,24*0,25</t>
  </si>
  <si>
    <t>"V11"19,14*0,24*0,25</t>
  </si>
  <si>
    <t>"V12" 4,73*0,14*0,33</t>
  </si>
  <si>
    <t>61</t>
  </si>
  <si>
    <t>417351115</t>
  </si>
  <si>
    <t>Zřízení bednění ztužujících věnců</t>
  </si>
  <si>
    <t>-219317934</t>
  </si>
  <si>
    <t>"V01" 6,05*0,25*2</t>
  </si>
  <si>
    <t>"V11"19,14*0,25*2</t>
  </si>
  <si>
    <t>"V12" 4,73*0,33*2</t>
  </si>
  <si>
    <t>62</t>
  </si>
  <si>
    <t>417351116</t>
  </si>
  <si>
    <t>Odstranění bednění ztužujících věnců</t>
  </si>
  <si>
    <t>1216749316</t>
  </si>
  <si>
    <t>63</t>
  </si>
  <si>
    <t>417361821</t>
  </si>
  <si>
    <t>Výztuž ztužujících pásů a věnců betonářskou ocelí 10 505</t>
  </si>
  <si>
    <t>-1177698845</t>
  </si>
  <si>
    <t>1,73*0,15</t>
  </si>
  <si>
    <t>64</t>
  </si>
  <si>
    <t>430A0021</t>
  </si>
  <si>
    <t>Venkovní vyrovnávací schodiště ze ŽB tř. C 30/37 přímočaré včetně výztuže, bednění a odbednění- rozšíření stávající podesty a rampy hlavního vstupu</t>
  </si>
  <si>
    <t>-1782312414</t>
  </si>
  <si>
    <t>"původní venkovní schodiště" 19</t>
  </si>
  <si>
    <t>65</t>
  </si>
  <si>
    <t>430321414</t>
  </si>
  <si>
    <t>Schodišťová konstrukce a rampa ze ŽB tř. C 25/30</t>
  </si>
  <si>
    <t>-1077265429</t>
  </si>
  <si>
    <t>"SCHod1 rameno+deska" (3,4+1,2)*1,5*0,15+0,2*1,5*0,28</t>
  </si>
  <si>
    <t>"SCHod2 rameno+deska" (5,1+1,2)*1,51*0,15+0,2*1,51*0,32</t>
  </si>
  <si>
    <t>"SCHod3 rameno" (2,4)*1,51*0,15+0,7*0,5*1,15</t>
  </si>
  <si>
    <t>"SCHod4 rameno+deska" 1,4*5,8*0,15+1,1*5,8*0,25+0,15*0,35*5,8</t>
  </si>
  <si>
    <t>66</t>
  </si>
  <si>
    <t>430361821</t>
  </si>
  <si>
    <t>Výztuž schodišťové konstrukce a rampy betonářskou ocelí 10 505</t>
  </si>
  <si>
    <t>-603893870</t>
  </si>
  <si>
    <t>6,707*0,15</t>
  </si>
  <si>
    <t>67</t>
  </si>
  <si>
    <t>431351121</t>
  </si>
  <si>
    <t>Zřízení bednění podest schodišť a ramp přímočarých v do 4 m</t>
  </si>
  <si>
    <t>-250746722</t>
  </si>
  <si>
    <t>"SCHod1 rameno+deska" (3,4+1,2)*1,5+0,2*1,5*2</t>
  </si>
  <si>
    <t>"SCHschod2 rameno+deska" (5,1+1,2)*1,51+0,2*1,51*2</t>
  </si>
  <si>
    <t>"SCHod3 rameno" (2,4)*1,51+0,5*1,15*2</t>
  </si>
  <si>
    <t>"SCHod4 rameno+deska" 1,4*5,8+1,1*5,8+0,15*5,8*2</t>
  </si>
  <si>
    <t>68</t>
  </si>
  <si>
    <t>431351122</t>
  </si>
  <si>
    <t>Odstranění bednění podest schodišť a ramp přímočarých v do 4 m</t>
  </si>
  <si>
    <t>1180170476</t>
  </si>
  <si>
    <t>69</t>
  </si>
  <si>
    <t>431351128</t>
  </si>
  <si>
    <t>Příplatek ke zřízení bednění podest schodišť za podpěrnou konstrukci přes 4 do 6 m</t>
  </si>
  <si>
    <t>2082656651</t>
  </si>
  <si>
    <t>"SCHod1 rameno+deska" (3,4+1,2)*1,5</t>
  </si>
  <si>
    <t>"SCHod2 rameno+deska" (5,1+1,2)*1,51</t>
  </si>
  <si>
    <t>"SCHod3 rameno" (2,4)*1,51</t>
  </si>
  <si>
    <t>"SCHod4 rameno+deska" 1,4*5,8+1,1*5,8</t>
  </si>
  <si>
    <t>70</t>
  </si>
  <si>
    <t>431351129</t>
  </si>
  <si>
    <t>Příplatek k odstranění bednění podest schodišť za podpěrnou konstrukci přes 4 do 6 m</t>
  </si>
  <si>
    <t>1969569005</t>
  </si>
  <si>
    <t>71</t>
  </si>
  <si>
    <t>434311115</t>
  </si>
  <si>
    <t>Schodišťové stupně dusané na terén z betonu tř. C 20/25 bez potěru</t>
  </si>
  <si>
    <t>-1719699831</t>
  </si>
  <si>
    <t>"SCHod1 rameno+deska" 10*1,5</t>
  </si>
  <si>
    <t>"SCHod2 rameno+deska" 14*1,51</t>
  </si>
  <si>
    <t>"SCHod3 rameno" 7*1,51</t>
  </si>
  <si>
    <t>"SCHod4 rameno+deska" 5*5,8</t>
  </si>
  <si>
    <t>72</t>
  </si>
  <si>
    <t>434351141</t>
  </si>
  <si>
    <t>Zřízení bednění stupňů přímočarých schodišť</t>
  </si>
  <si>
    <t>1683218027</t>
  </si>
  <si>
    <t>"SCHod1 rameno+deska" 10*1,5*(0,32+0,17)</t>
  </si>
  <si>
    <t>"SCHod2 rameno+deska" 14*1,51*(0,32+0,15)</t>
  </si>
  <si>
    <t>"SCHod3 rameno" 7*1,51*(0,28+0,14)</t>
  </si>
  <si>
    <t>"SCHod4 rameno+deska" 5*5,8*(0,3+0,14)</t>
  </si>
  <si>
    <t>73</t>
  </si>
  <si>
    <t>434351141R</t>
  </si>
  <si>
    <t>Příplatek k cenám bednění stupňů za pohledový beton</t>
  </si>
  <si>
    <t>437687054</t>
  </si>
  <si>
    <t>74</t>
  </si>
  <si>
    <t>434351142</t>
  </si>
  <si>
    <t>Odstranění bednění stupňů přímočarých schodišť</t>
  </si>
  <si>
    <t>968208484</t>
  </si>
  <si>
    <t>75</t>
  </si>
  <si>
    <t>434351142R</t>
  </si>
  <si>
    <t>Příplatek k cenám odbednění stupňů za pohledový beton</t>
  </si>
  <si>
    <t>-1177311891</t>
  </si>
  <si>
    <t>Komunikace pozemní</t>
  </si>
  <si>
    <t>76</t>
  </si>
  <si>
    <t>500A1305</t>
  </si>
  <si>
    <t>Chodník ze zámkových betonových dlaždic tl 60mm jednobarevných podklad štěrkodrť tl 150 mm</t>
  </si>
  <si>
    <t>-445118494</t>
  </si>
  <si>
    <t>"nový chodník" 13,4+20,4</t>
  </si>
  <si>
    <t>77</t>
  </si>
  <si>
    <t>500A5011</t>
  </si>
  <si>
    <t>Odvodňovací polymerbetonový žlab pochůzí š 150 mm s krycím roštem</t>
  </si>
  <si>
    <t>271471012</t>
  </si>
  <si>
    <t>Úpravy povrchů, podlahy a osazování výplní</t>
  </si>
  <si>
    <t>78</t>
  </si>
  <si>
    <t>611131121</t>
  </si>
  <si>
    <t>Penetrační disperzní nátěr vnitřních stropů nanášený ručně</t>
  </si>
  <si>
    <t>463961796</t>
  </si>
  <si>
    <t>"přístavba 1.PP" 270,2</t>
  </si>
  <si>
    <t>"původní 1.PP 0.49, 0.50"14,7</t>
  </si>
  <si>
    <t>79</t>
  </si>
  <si>
    <t>611311141</t>
  </si>
  <si>
    <t>Vápenná omítka štuková dvouvrstvá vnitřních stropů rovných nanášená ručně</t>
  </si>
  <si>
    <t>-1925711709</t>
  </si>
  <si>
    <t>80</t>
  </si>
  <si>
    <t>612131121</t>
  </si>
  <si>
    <t>Penetrační disperzní nátěr vnitřních stěn nanášený ručně</t>
  </si>
  <si>
    <t>1869336153</t>
  </si>
  <si>
    <t>"přístavba 1.PP" 725,7</t>
  </si>
  <si>
    <t>"přístavba 1.NP" 736,4</t>
  </si>
  <si>
    <t>"původní 1.PP+1.NP" 252,9</t>
  </si>
  <si>
    <t>81</t>
  </si>
  <si>
    <t>612311121</t>
  </si>
  <si>
    <t>Vápenná omítka hladká jednovrstvá vnitřních stěn nanášená ručně</t>
  </si>
  <si>
    <t>646378028</t>
  </si>
  <si>
    <t>82</t>
  </si>
  <si>
    <t>612311131</t>
  </si>
  <si>
    <t>Potažení vnitřních stěn vápenným štukem tloušťky do 3 mm</t>
  </si>
  <si>
    <t>-294557929</t>
  </si>
  <si>
    <t>"přístavba 1.PP - pod malby" 725,65</t>
  </si>
  <si>
    <t>"přístavba 1.NP - pod malby" 531,9</t>
  </si>
  <si>
    <t>"původní" 241,9</t>
  </si>
  <si>
    <t>83</t>
  </si>
  <si>
    <t>622131121</t>
  </si>
  <si>
    <t>Penetrační nátěr vnějších stěn nanášený ručně</t>
  </si>
  <si>
    <t>-43792538</t>
  </si>
  <si>
    <t>"venkovní sloupy"</t>
  </si>
  <si>
    <t>0,4*4*3,6*4</t>
  </si>
  <si>
    <t>84</t>
  </si>
  <si>
    <t>622142001</t>
  </si>
  <si>
    <t>Potažení vnějších stěn sklovláknitým pletivem vtlačeným do tenkovrstvé hmoty</t>
  </si>
  <si>
    <t>1951204352</t>
  </si>
  <si>
    <t>"SO02"</t>
  </si>
  <si>
    <t>6,55*0,3</t>
  </si>
  <si>
    <t>(0,6+9,6)*0,3+5,7*0,3+28,45*0,3+(3,2+2,2)*0,3</t>
  </si>
  <si>
    <t>85</t>
  </si>
  <si>
    <t>622151021</t>
  </si>
  <si>
    <t>Penetrační nátěr vnějších tenkovrstvých omítek stěn</t>
  </si>
  <si>
    <t>754322485</t>
  </si>
  <si>
    <t>86</t>
  </si>
  <si>
    <t>622211031</t>
  </si>
  <si>
    <t>Montáž kontaktního zateplení vnějších stěn lepením a mechanickým kotvením polystyrénových desek  do betonu a zdiva tl přes 120 do 160 mm</t>
  </si>
  <si>
    <t>1409928693</t>
  </si>
  <si>
    <t>87</t>
  </si>
  <si>
    <t>M</t>
  </si>
  <si>
    <t>28376460</t>
  </si>
  <si>
    <t>deska z polystyrénu XPS, hrana polodrážková a hladký povrch 500kPa tl 160mm</t>
  </si>
  <si>
    <t>-98136643</t>
  </si>
  <si>
    <t>16,89*1,05 'Přepočtené koeficientem množství</t>
  </si>
  <si>
    <t>88</t>
  </si>
  <si>
    <t>6222210311</t>
  </si>
  <si>
    <t>Montáž kontaktního zateplení vnějších stěn lepením a mechanickým kotvením TI z minerální vlny s podélnou orientací do zdiva a betonu tl přes 120 do 160 mm, systém závěsných konzol</t>
  </si>
  <si>
    <t>-1054976683</t>
  </si>
  <si>
    <t>"S03+S04"</t>
  </si>
  <si>
    <t>"JZ"35,6</t>
  </si>
  <si>
    <t>"SZ"66+109,9</t>
  </si>
  <si>
    <t>"SV" 34,5+35</t>
  </si>
  <si>
    <t>89</t>
  </si>
  <si>
    <t>63151521</t>
  </si>
  <si>
    <t>deska tepelně izolační minerální kontaktních fasád podélné vlákno λ=0,036 tl 150mm</t>
  </si>
  <si>
    <t>2011261134</t>
  </si>
  <si>
    <t>281*1,05 'Přepočtené koeficientem množství</t>
  </si>
  <si>
    <t>90</t>
  </si>
  <si>
    <t>622251201</t>
  </si>
  <si>
    <t>Příplatek k cenám kontaktního zateplení vnějších stěn za použití disperzní (organické) armovací hmoty stěrkování</t>
  </si>
  <si>
    <t>916873238</t>
  </si>
  <si>
    <t>91</t>
  </si>
  <si>
    <t>622321131</t>
  </si>
  <si>
    <t>Potažení vnějších stěn vápenocementovým aktivovaným štukem tloušťky do 3 mm</t>
  </si>
  <si>
    <t>-763490115</t>
  </si>
  <si>
    <t>92</t>
  </si>
  <si>
    <t>622511112.WBR.001</t>
  </si>
  <si>
    <t>Tenkovrstvá omítka soklová střednězrnný vnějších stěn</t>
  </si>
  <si>
    <t>-1791006751</t>
  </si>
  <si>
    <t>93</t>
  </si>
  <si>
    <t>623311141</t>
  </si>
  <si>
    <t>Vápenná omítka štuková dvouvrstvá vnějších pilířů nebo sloupů nanášená ručně</t>
  </si>
  <si>
    <t>908865431</t>
  </si>
  <si>
    <t>"sloupy" 0,4*4*3,65*4</t>
  </si>
  <si>
    <t>94</t>
  </si>
  <si>
    <t>631311116</t>
  </si>
  <si>
    <t>Mazanina tl přes 50 do 80 mm z betonu prostého bez zvýšených nároků na prostředí tř. C 25/30</t>
  </si>
  <si>
    <t>1299553530</t>
  </si>
  <si>
    <t>"P01 ochranná tl.50mm 065-069"285,2*0,05</t>
  </si>
  <si>
    <t>"P01 roznášecí tl.60mm 065-069" 285,2*0,06</t>
  </si>
  <si>
    <t>"P02 1.43-1.61 roznášecí tl.50mm" 337,4*0,05</t>
  </si>
  <si>
    <t>95</t>
  </si>
  <si>
    <t>631319011</t>
  </si>
  <si>
    <t>Příplatek k mazanině tl přes 50 do 80 mm za přehlazení povrchu</t>
  </si>
  <si>
    <t>1203040069</t>
  </si>
  <si>
    <t>96</t>
  </si>
  <si>
    <t>632451031</t>
  </si>
  <si>
    <t>Vyrovnávací potěr tl od 10 do 20 mm z MC 15 provedený v ploše</t>
  </si>
  <si>
    <t>554957523</t>
  </si>
  <si>
    <t>"SCH1" 329,2</t>
  </si>
  <si>
    <t>97</t>
  </si>
  <si>
    <t>632481213</t>
  </si>
  <si>
    <t>Separační vrstva z PE fólie</t>
  </si>
  <si>
    <t>-647133392</t>
  </si>
  <si>
    <t>"P01 065-069"285,2</t>
  </si>
  <si>
    <t>"vytažení" 227,1*0,05</t>
  </si>
  <si>
    <t>"P02 1.43-1.61" 337,4</t>
  </si>
  <si>
    <t>"vytažení" 251*0,05</t>
  </si>
  <si>
    <t>98</t>
  </si>
  <si>
    <t>636311121</t>
  </si>
  <si>
    <t>Kladení dlažby z betonových dlaždic 50x50 cm na sucho na terče z umělé hmoty do výšky do 25 mm</t>
  </si>
  <si>
    <t>-1702908477</t>
  </si>
  <si>
    <t>"původní střecha" 4,5+1,5*4</t>
  </si>
  <si>
    <t>99</t>
  </si>
  <si>
    <t>59245620</t>
  </si>
  <si>
    <t>dlažba desková betonová 500x500x60mm přírodní</t>
  </si>
  <si>
    <t>1501492942</t>
  </si>
  <si>
    <t>10,5*1,02 'Přepočtené koeficientem množství</t>
  </si>
  <si>
    <t>100</t>
  </si>
  <si>
    <t>637121111</t>
  </si>
  <si>
    <t>Okapový chodník ze štěrkodrtě 4/8 tl 100 mm s udusáním - skladba</t>
  </si>
  <si>
    <t>367775378</t>
  </si>
  <si>
    <t>"přístavba" (7+11,55-1,5+5,7+29,3+2,7)*0,5</t>
  </si>
  <si>
    <t>101</t>
  </si>
  <si>
    <t>637121112</t>
  </si>
  <si>
    <t>Okapový chodník ze štěrkodrtě 16/32 tl 100 mm s udusáním - skladba</t>
  </si>
  <si>
    <t>-1650663058</t>
  </si>
  <si>
    <t>102</t>
  </si>
  <si>
    <t>637211121</t>
  </si>
  <si>
    <t>Okapový chodník z betonových dlaždic tl 40 mm kladených do písku se zalitím spár MC</t>
  </si>
  <si>
    <t>-255909285</t>
  </si>
  <si>
    <t>103</t>
  </si>
  <si>
    <t>637311131</t>
  </si>
  <si>
    <t>Okapový chodník z betonových záhonových obrubníků lože beton</t>
  </si>
  <si>
    <t>1817062199</t>
  </si>
  <si>
    <t>"přístavba" 7+11,55-1,55+5,7+29,3+2,7</t>
  </si>
  <si>
    <t>Trubní vedení</t>
  </si>
  <si>
    <t>104</t>
  </si>
  <si>
    <t>800A4001R</t>
  </si>
  <si>
    <t>Přeložka stávajícího kabelu TKR AQUA, předpokládaný rozsah dle PD</t>
  </si>
  <si>
    <t>-706989744</t>
  </si>
  <si>
    <t>Ostatní konstrukce a práce, bourání</t>
  </si>
  <si>
    <t>105</t>
  </si>
  <si>
    <t>916231213</t>
  </si>
  <si>
    <t>Osazení chodníkového obrubníku betonového stojatého s boční opěrou do lože z betonu prostého</t>
  </si>
  <si>
    <t>-1324740321</t>
  </si>
  <si>
    <t>8,7+9,2+(2,45+10,7)*2</t>
  </si>
  <si>
    <t>106</t>
  </si>
  <si>
    <t>59217018</t>
  </si>
  <si>
    <t>obrubník betonový chodníkový 1000x80x200mm</t>
  </si>
  <si>
    <t>-1969009765</t>
  </si>
  <si>
    <t>44,2*1,02 'Přepočtené koeficientem množství</t>
  </si>
  <si>
    <t>107</t>
  </si>
  <si>
    <t>941111121</t>
  </si>
  <si>
    <t>Montáž lešení řadového trubkového lehkého s podlahami zatížení do 200 kg/m2 š přes 0,9 do 1,2 m v do 10 m</t>
  </si>
  <si>
    <t>-619118752</t>
  </si>
  <si>
    <t>"přístavba"</t>
  </si>
  <si>
    <t>"SZ"(40,05+1*2)*(6,35-1,9)</t>
  </si>
  <si>
    <t>"SV"(12,4+1)*(6,1-1,9)</t>
  </si>
  <si>
    <t>"JZ"(12,4+1)*(5,7-1,9)</t>
  </si>
  <si>
    <t>108</t>
  </si>
  <si>
    <t>941111221</t>
  </si>
  <si>
    <t>Příplatek k lešení řadovému trubkovému lehkému s podlahami š 1,2 m v 10 m za první a ZKD den použití</t>
  </si>
  <si>
    <t>694780954</t>
  </si>
  <si>
    <t>294,323*90</t>
  </si>
  <si>
    <t>109</t>
  </si>
  <si>
    <t>941111821</t>
  </si>
  <si>
    <t>Demontáž lešení řadového trubkového lehkého s podlahami zatížení do 200 kg/m2 š přes 0,9 do 1,2 m v do 10 m</t>
  </si>
  <si>
    <t>1944891856</t>
  </si>
  <si>
    <t>110</t>
  </si>
  <si>
    <t>944511111</t>
  </si>
  <si>
    <t>Montáž ochranné sítě z textilie z umělých vláken</t>
  </si>
  <si>
    <t>2065842907</t>
  </si>
  <si>
    <t>111</t>
  </si>
  <si>
    <t>944511211</t>
  </si>
  <si>
    <t>Příplatek k ochranné síti za první a ZKD den použití</t>
  </si>
  <si>
    <t>-829574378</t>
  </si>
  <si>
    <t>112</t>
  </si>
  <si>
    <t>944511811</t>
  </si>
  <si>
    <t>Demontáž ochranné sítě z textilie z umělých vláken</t>
  </si>
  <si>
    <t>648139018</t>
  </si>
  <si>
    <t>113</t>
  </si>
  <si>
    <t>946112116</t>
  </si>
  <si>
    <t>Montáž pojízdných věží trubkových/dílcových š do 1,6 m dl do 3,2 m v do 6,6 m</t>
  </si>
  <si>
    <t>-1536674272</t>
  </si>
  <si>
    <t>"místnosti 1.01 a 1.49" 2</t>
  </si>
  <si>
    <t>114</t>
  </si>
  <si>
    <t>946112216</t>
  </si>
  <si>
    <t>Příplatek k pojízdným věžím š do 1,6 m dl do 3,2 m v do 6,6 m za první a ZKD den použití</t>
  </si>
  <si>
    <t>-983229689</t>
  </si>
  <si>
    <t>"místnosti 1.01 a 1.49" 2*30</t>
  </si>
  <si>
    <t>115</t>
  </si>
  <si>
    <t>946112816</t>
  </si>
  <si>
    <t>Demontáž pojízdných věží trubkových/dílcových š do 1,6 m dl do 3,2 m v do 6,6 m</t>
  </si>
  <si>
    <t>1955458131</t>
  </si>
  <si>
    <t>116</t>
  </si>
  <si>
    <t>949101112</t>
  </si>
  <si>
    <t>Lešení pomocné pro objekty pozemních staveb s lešeňovou podlahou v do 3,5 m zatížení do 150 kg/m2</t>
  </si>
  <si>
    <t>-602196423</t>
  </si>
  <si>
    <t>"1.PP"300,9</t>
  </si>
  <si>
    <t>"1.NP"227,5</t>
  </si>
  <si>
    <t>117</t>
  </si>
  <si>
    <t>952901111</t>
  </si>
  <si>
    <t>Vyčištění budov bytové a občanské výstavby při výšce podlaží do 4 m</t>
  </si>
  <si>
    <t>-1277258662</t>
  </si>
  <si>
    <t>"1.PP"399</t>
  </si>
  <si>
    <t>"1.NP"740</t>
  </si>
  <si>
    <t>118</t>
  </si>
  <si>
    <t>953241210</t>
  </si>
  <si>
    <t>Osazení smykových dilatačních trnů D 16 mm pro nižší zatížení nerez nebo pozink s pouzdrem</t>
  </si>
  <si>
    <t>659667409</t>
  </si>
  <si>
    <t>"ST1" 25</t>
  </si>
  <si>
    <t>119</t>
  </si>
  <si>
    <t>54879271</t>
  </si>
  <si>
    <t>trn pro přenos smykové síly u dilatačních spár pro nižší zatížení nerez s nerezovým kombinovaným pouzdrem D 16mm</t>
  </si>
  <si>
    <t>-772439644</t>
  </si>
  <si>
    <t>120</t>
  </si>
  <si>
    <t>953511217.SCW</t>
  </si>
  <si>
    <t>Nosný tepelně-izolační prvek pro přerušení tepelného mostu</t>
  </si>
  <si>
    <t>-1712972180</t>
  </si>
  <si>
    <t>121</t>
  </si>
  <si>
    <t>953943211</t>
  </si>
  <si>
    <t>V1.10 Osazování hasicího přístroje</t>
  </si>
  <si>
    <t>-576271032</t>
  </si>
  <si>
    <t>122</t>
  </si>
  <si>
    <t>44932114</t>
  </si>
  <si>
    <t>přístroj hasicí ruční práškový PG 6 LE</t>
  </si>
  <si>
    <t>-1514981082</t>
  </si>
  <si>
    <t>123</t>
  </si>
  <si>
    <t>953999901</t>
  </si>
  <si>
    <t>Stavební přípomoce profesím</t>
  </si>
  <si>
    <t>kpl</t>
  </si>
  <si>
    <t>1557810385</t>
  </si>
  <si>
    <t>124</t>
  </si>
  <si>
    <t>953999902</t>
  </si>
  <si>
    <t>Dilatace kyvná deska</t>
  </si>
  <si>
    <t>1817329593</t>
  </si>
  <si>
    <t>"napojení přístavby před D1.28"1</t>
  </si>
  <si>
    <t>125</t>
  </si>
  <si>
    <t>962031133</t>
  </si>
  <si>
    <t xml:space="preserve">Bourání příček z cihel pálených na MVC tl do 150 mm </t>
  </si>
  <si>
    <t>-557249812</t>
  </si>
  <si>
    <t>"původní 1.NP"</t>
  </si>
  <si>
    <t>(3,71+1,78+1,1*2)*3,05</t>
  </si>
  <si>
    <t>126</t>
  </si>
  <si>
    <t>962032231</t>
  </si>
  <si>
    <t>Bourání zdiva z cihel pálených nebo vápenopískových na MV nebo MVC přes 1 m3</t>
  </si>
  <si>
    <t>1941571596</t>
  </si>
  <si>
    <t>(5,95*3,3+2,48*3,3)*0,28</t>
  </si>
  <si>
    <t>(9,2+5,07+4,6)*3,4*0,2+3,3*1,2*0,2</t>
  </si>
  <si>
    <t>4,13*3,4*0,22</t>
  </si>
  <si>
    <t>"1.PP 060"5,98*3</t>
  </si>
  <si>
    <t>"1.NP vstup ubourání zídky u venkovního schodiště" 1,7*0,4*3,3</t>
  </si>
  <si>
    <t>127</t>
  </si>
  <si>
    <t>963042819</t>
  </si>
  <si>
    <t>Bourání schodišťových stupňů betonových zhotovených na místě, kompletní kce</t>
  </si>
  <si>
    <t>-2092787254</t>
  </si>
  <si>
    <t>"původní 049, 050"1,57*20</t>
  </si>
  <si>
    <t>128</t>
  </si>
  <si>
    <t>963053935</t>
  </si>
  <si>
    <t>Bourání ŽB schodišťových ramen monolitických zazděných oboustranně</t>
  </si>
  <si>
    <t>1458040251</t>
  </si>
  <si>
    <t>"původní 049, 050"16,2</t>
  </si>
  <si>
    <t>129</t>
  </si>
  <si>
    <t>965046111</t>
  </si>
  <si>
    <t>Broušení stávajících betonových podlah úběr do 3 mm</t>
  </si>
  <si>
    <t>225467301</t>
  </si>
  <si>
    <t>"po odstranění dlažby"</t>
  </si>
  <si>
    <t>"původní-venkovní schodiště a podesta"43</t>
  </si>
  <si>
    <t>"původní 1.PP 055"1</t>
  </si>
  <si>
    <t>"1.NP1.05-1.11"2,9+3,5+9,7+1,5+1,5+16,7+2,4</t>
  </si>
  <si>
    <t>"původní 1.01-1.04" 7,8+92,9+20+189,7</t>
  </si>
  <si>
    <t>130</t>
  </si>
  <si>
    <t>965081333</t>
  </si>
  <si>
    <t>Bourání podlah z dlaždic betonových</t>
  </si>
  <si>
    <t>467196979</t>
  </si>
  <si>
    <t>131</t>
  </si>
  <si>
    <t>966031314</t>
  </si>
  <si>
    <t>Vybourání částí říms z cihel vyložených do 250 mm tl přes 300 mm</t>
  </si>
  <si>
    <t>1157872993</t>
  </si>
  <si>
    <t>"SZ fasáda" 11,45</t>
  </si>
  <si>
    <t>132</t>
  </si>
  <si>
    <t>967031132</t>
  </si>
  <si>
    <t>Přisekání rovných ostění v cihelném zdivu na MV nebo MVC po vybourání zárubní a otvorů</t>
  </si>
  <si>
    <t>389327134</t>
  </si>
  <si>
    <t>"původní 1.PP 050"2,7*0,45*2</t>
  </si>
  <si>
    <t>"původní 1.PP 060" 0,17*3*2</t>
  </si>
  <si>
    <t>"původní 1.NP" 0,2*3,4*2+0,22*3,4+0,15*3,4</t>
  </si>
  <si>
    <t>"1.NP obvodová zeď" 3,3*0,28*2+2*0,28*2</t>
  </si>
  <si>
    <t>"prostupy pod stropem pro VZT" 0,35*0,6*2*2</t>
  </si>
  <si>
    <t>133</t>
  </si>
  <si>
    <t>967031734</t>
  </si>
  <si>
    <t>Přisekání plošné zdiva z cihel pálených na MV nebo MVC tl do 300 mm</t>
  </si>
  <si>
    <t>-1470880474</t>
  </si>
  <si>
    <t>"původní 1.PP rozšíření dveří" 2*0,2</t>
  </si>
  <si>
    <t>134</t>
  </si>
  <si>
    <t>968062374</t>
  </si>
  <si>
    <t>Vybourání dřevěných rámů oken zdvojených včetně křídel pl do 1 m2</t>
  </si>
  <si>
    <t>519731128</t>
  </si>
  <si>
    <t>"1.PP" 0,8*0,85*12</t>
  </si>
  <si>
    <t>"1.NP"0,8*0,85*5</t>
  </si>
  <si>
    <t>135</t>
  </si>
  <si>
    <t>968072356</t>
  </si>
  <si>
    <t>Vybourání kovových rámů oken zdvojených včetně křídel pl do 4 m2</t>
  </si>
  <si>
    <t>441014029</t>
  </si>
  <si>
    <t>"SZ fasáda" 1,25*2,05*3</t>
  </si>
  <si>
    <t>136</t>
  </si>
  <si>
    <t>968072455</t>
  </si>
  <si>
    <t>Vybourání kovových dveřních zárubní pl do 2 m2</t>
  </si>
  <si>
    <t>-34665233</t>
  </si>
  <si>
    <t>"původní 1.PP"0,8*2*2</t>
  </si>
  <si>
    <t>137</t>
  </si>
  <si>
    <t>971033651</t>
  </si>
  <si>
    <t>Vybourání otvorů ve zdivu cihelném pl do 4 m2 na MVC nebo MV tl do 600 mm</t>
  </si>
  <si>
    <t>1694838038</t>
  </si>
  <si>
    <t>"původní 1.PP 050"2,4*2,7*0,45</t>
  </si>
  <si>
    <t>"původní 1.NP SZ fasáda"1,6*2*0,28</t>
  </si>
  <si>
    <t>"prostupy pod stropem pro VZT" 1,28*0,35*0,6*2</t>
  </si>
  <si>
    <t>138</t>
  </si>
  <si>
    <t>975022351</t>
  </si>
  <si>
    <t>Podchycení nadzákladového zdiva tl přes 450 do 600 mm dřevěnou výztuhou v do 3 m dl podchycení přes 3 do 5 m</t>
  </si>
  <si>
    <t>1861049918</t>
  </si>
  <si>
    <t>"při bourání otvorů ve zdivu" 2,4+1*2+(1,6+1*2)*2+(1,28+1*2)*2</t>
  </si>
  <si>
    <t>139</t>
  </si>
  <si>
    <t>977131215</t>
  </si>
  <si>
    <t>Vrty dovrchní příklepovými vrtáky D 16 mm do cihelného zdiva nebo prostého betonu</t>
  </si>
  <si>
    <t>-307736242</t>
  </si>
  <si>
    <t>"původní střecha" 2*0,5</t>
  </si>
  <si>
    <t>140</t>
  </si>
  <si>
    <t>978011191</t>
  </si>
  <si>
    <t>Otlučení (osekání) vnitřní vápenné nebo vápenocementové omítky stropů v rozsahu přes 50 do 100 %</t>
  </si>
  <si>
    <t>-1133383524</t>
  </si>
  <si>
    <t>"původní 1.PP 0.55" 1</t>
  </si>
  <si>
    <t>"původní 1.NP 1.01-1.04 a 1.11" 7,8+92,9+20+189,7+2,4</t>
  </si>
  <si>
    <t>"býv.schodiště"15</t>
  </si>
  <si>
    <t>141</t>
  </si>
  <si>
    <t>978013191</t>
  </si>
  <si>
    <t>Otlučení (osekání) vnitřní vápenné nebo vápenocementové omítky stěn v rozsahu přes 50 do 100 %</t>
  </si>
  <si>
    <t>1370452346</t>
  </si>
  <si>
    <t>"původní 1.PP 049, 050, 055, stěna 0.60"17,7*3,05+3,14*3,05+5,98*3,45</t>
  </si>
  <si>
    <t>"původní 1.NP 1.02, 1.04, 1.07, 1.10"150,2+(4,8+5,07+0,47+0,1)*3,4+"sloupy" (0,52+0,4)*2*3,4*4</t>
  </si>
  <si>
    <t>142</t>
  </si>
  <si>
    <t>978059541</t>
  </si>
  <si>
    <t>Odsekání a odebrání obkladů stěn z vnitřních obkládaček plochy přes 1 m2</t>
  </si>
  <si>
    <t>-187062832</t>
  </si>
  <si>
    <t>"původní 1.PP 055"3,1*2</t>
  </si>
  <si>
    <t>"původní 1.NP 1.05, 1.07, 1.10"(4,8+4,92+0,47+0,1)*2,2</t>
  </si>
  <si>
    <t>143</t>
  </si>
  <si>
    <t>978059641</t>
  </si>
  <si>
    <t>Odsekání a odebrání obkladů stěn z vnějších obkládaček plochy přes 1 m2</t>
  </si>
  <si>
    <t>2104280365</t>
  </si>
  <si>
    <t>"SZ"67,3</t>
  </si>
  <si>
    <t>"JZ"4,5+0,4+0,2</t>
  </si>
  <si>
    <t>"sloupy" 1,4*4*5+12,5</t>
  </si>
  <si>
    <t>"JV"1,9*2+0,4+4,5+6,5+79</t>
  </si>
  <si>
    <t>"SV"3,2+6,4+4,2</t>
  </si>
  <si>
    <t>997</t>
  </si>
  <si>
    <t>Přesun sutě</t>
  </si>
  <si>
    <t>144</t>
  </si>
  <si>
    <t>997013152R</t>
  </si>
  <si>
    <t xml:space="preserve">Vnitrostaveništní doprava suti a vybouraných hmot </t>
  </si>
  <si>
    <t>-1064858677</t>
  </si>
  <si>
    <t>248-5,2</t>
  </si>
  <si>
    <t>145</t>
  </si>
  <si>
    <t>997013501</t>
  </si>
  <si>
    <t>Odvoz suti a vybouraných hmot na skládku nebo meziskládku do 1 km se složením</t>
  </si>
  <si>
    <t>675386107</t>
  </si>
  <si>
    <t>146</t>
  </si>
  <si>
    <t>997013509</t>
  </si>
  <si>
    <t>Příplatek k odvozu suti a vybouraných hmot na skládku ZKD 1 km přes 1 km</t>
  </si>
  <si>
    <t>358493829</t>
  </si>
  <si>
    <t>242,8*14</t>
  </si>
  <si>
    <t>147</t>
  </si>
  <si>
    <t>997013831</t>
  </si>
  <si>
    <t>Poplatek za uložení stavebního směsného odpadu na skládce (skládkovné)</t>
  </si>
  <si>
    <t>1149974590</t>
  </si>
  <si>
    <t>998</t>
  </si>
  <si>
    <t>Přesun hmot</t>
  </si>
  <si>
    <t>148</t>
  </si>
  <si>
    <t>998011003</t>
  </si>
  <si>
    <t>Přesun hmot pro budovy zděné v do 24 m</t>
  </si>
  <si>
    <t>80159705</t>
  </si>
  <si>
    <t>2106-290</t>
  </si>
  <si>
    <t>PSV</t>
  </si>
  <si>
    <t>Práce a dodávky PSV</t>
  </si>
  <si>
    <t>711</t>
  </si>
  <si>
    <t>Izolace proti vodě, vlhkosti a plynům</t>
  </si>
  <si>
    <t>149</t>
  </si>
  <si>
    <t>711111001</t>
  </si>
  <si>
    <t>Provedení izolace proti zemní vlhkosti vodorovné za studena nátěrem penetračním</t>
  </si>
  <si>
    <t>-1957231203</t>
  </si>
  <si>
    <t>"P01"328,4</t>
  </si>
  <si>
    <t>"vytažení" 103,9*0,35</t>
  </si>
  <si>
    <t>150</t>
  </si>
  <si>
    <t>11163150</t>
  </si>
  <si>
    <t>lak penetrační asfaltový</t>
  </si>
  <si>
    <t>1695990389</t>
  </si>
  <si>
    <t>364,765*0,00033 'Přepočtené koeficientem množství</t>
  </si>
  <si>
    <t>151</t>
  </si>
  <si>
    <t>711112011</t>
  </si>
  <si>
    <t>Provedení izolace proti zemní vlhkosti svislé za studena suspenzí asfaltovou</t>
  </si>
  <si>
    <t>-506207457</t>
  </si>
  <si>
    <t>"S01"</t>
  </si>
  <si>
    <t>"pod schodištěm"5,8*3,5</t>
  </si>
  <si>
    <t>6,55*2,43</t>
  </si>
  <si>
    <t>"pod vstupem" 1,1*2,1</t>
  </si>
  <si>
    <t>(0,6+9,6)*1,65+5,7*1,65+28,45*1,65+6,9*2,43</t>
  </si>
  <si>
    <t>152</t>
  </si>
  <si>
    <t>11163346</t>
  </si>
  <si>
    <t>suspenze hydroizolační asfaltová</t>
  </si>
  <si>
    <t>-1752664425</t>
  </si>
  <si>
    <t>128,472*0,0011 'Přepočtené koeficientem množství</t>
  </si>
  <si>
    <t>153</t>
  </si>
  <si>
    <t>711113121</t>
  </si>
  <si>
    <t xml:space="preserve">Izolace proti vlhkosti na svislé ploše za studena těsnicím nátěrem </t>
  </si>
  <si>
    <t>-1722781467</t>
  </si>
  <si>
    <t>154</t>
  </si>
  <si>
    <t>711141559</t>
  </si>
  <si>
    <t>Provedení izolace proti zemní vlhkosti pásy přitavením vodorovné NAIP 2x</t>
  </si>
  <si>
    <t>1532968588</t>
  </si>
  <si>
    <t>"P01"328,4*2</t>
  </si>
  <si>
    <t>"vytažení" 103,9*0,35*2</t>
  </si>
  <si>
    <t>155</t>
  </si>
  <si>
    <t>62853003</t>
  </si>
  <si>
    <t xml:space="preserve">pás asfaltový natavitelný modifikovaný SBS </t>
  </si>
  <si>
    <t>1968312232</t>
  </si>
  <si>
    <t>729,53*1,1655 'Přepočtené koeficientem množství</t>
  </si>
  <si>
    <t>156</t>
  </si>
  <si>
    <t>711142559</t>
  </si>
  <si>
    <t xml:space="preserve">Provedení izolace proti zemní vlhkosti pásy přitavením svislé NAIP </t>
  </si>
  <si>
    <t>-1012503044</t>
  </si>
  <si>
    <t>157</t>
  </si>
  <si>
    <t>62855002</t>
  </si>
  <si>
    <t>pás asfaltový natavitelný modifikovaný SBS tl 5,0mm s vložkou z polyesterové rohože a spalitelnou PE fólií nebo jemnozrnným minerálním posypem na horním povrchu</t>
  </si>
  <si>
    <t>2078959807</t>
  </si>
  <si>
    <t>158</t>
  </si>
  <si>
    <t>711161273</t>
  </si>
  <si>
    <t>Provedení izolace proti zemní vlhkosti svislé z nopové fólie</t>
  </si>
  <si>
    <t>-340080888</t>
  </si>
  <si>
    <t>159</t>
  </si>
  <si>
    <t>28323010</t>
  </si>
  <si>
    <t>fólie profilovaná (nopová) drenážní HDPE s výškou nopů 20mm</t>
  </si>
  <si>
    <t>-1857891495</t>
  </si>
  <si>
    <t>128,472*1,221 'Přepočtené koeficientem množství</t>
  </si>
  <si>
    <t>160</t>
  </si>
  <si>
    <t>711491272</t>
  </si>
  <si>
    <t>Provedení doplňků izolace proti vodě na ploše svislé z textilií vrstva ochranná</t>
  </si>
  <si>
    <t>1357712008</t>
  </si>
  <si>
    <t>161</t>
  </si>
  <si>
    <t>69311081</t>
  </si>
  <si>
    <t>geotextilie netkaná separační, ochranná, filtrační, drenážní PES, 300g/m2</t>
  </si>
  <si>
    <t>-1419243146</t>
  </si>
  <si>
    <t>128,472*1,05 'Přepočtené koeficientem množství</t>
  </si>
  <si>
    <t>162</t>
  </si>
  <si>
    <t>2046531982</t>
  </si>
  <si>
    <t>163</t>
  </si>
  <si>
    <t>2140583657</t>
  </si>
  <si>
    <t>164</t>
  </si>
  <si>
    <t>711494002</t>
  </si>
  <si>
    <t>Ukončení textilie nebo izolace na svislé stěně</t>
  </si>
  <si>
    <t>72558055</t>
  </si>
  <si>
    <t>"pod schodištěm"5,8</t>
  </si>
  <si>
    <t>6,55</t>
  </si>
  <si>
    <t>"pod vstupem" 1,1</t>
  </si>
  <si>
    <t>(0,6+9,6)+5,7+28,45+6,9</t>
  </si>
  <si>
    <t>165</t>
  </si>
  <si>
    <t>55344004</t>
  </si>
  <si>
    <t>lišta stěnová vyhnutá z poplastovaného plechu (PVC-P) rš 70mm</t>
  </si>
  <si>
    <t>305245045</t>
  </si>
  <si>
    <t>64,7*1,08 'Přepočtené koeficientem množství</t>
  </si>
  <si>
    <t>166</t>
  </si>
  <si>
    <t>998711202</t>
  </si>
  <si>
    <t>Přesun hmot procentní pro izolace proti vodě, vlhkosti a plynům v objektech v přes 6 do 12 m</t>
  </si>
  <si>
    <t>%</t>
  </si>
  <si>
    <t>902671942</t>
  </si>
  <si>
    <t>712</t>
  </si>
  <si>
    <t>Povlakové krytiny</t>
  </si>
  <si>
    <t>167</t>
  </si>
  <si>
    <t>712341559</t>
  </si>
  <si>
    <t>Provedení povlakové krytiny střech do 10° pásy NAIP přitavením v plné ploše</t>
  </si>
  <si>
    <t>-1911431653</t>
  </si>
  <si>
    <t>"SCH1" 329,2+"vytažení" 39,55*(0,88+0,2)+(103,5-39,55)*(0,88+0,2)</t>
  </si>
  <si>
    <t>168</t>
  </si>
  <si>
    <t>62855001</t>
  </si>
  <si>
    <t>pás asfaltový natavitelný modifikovaný SBS tl 4,0mm s vložkou z polyesterové rohože a spalitelnou PE fólií nebo jemnozrnný minerálním posypem na horním povrchu</t>
  </si>
  <si>
    <t>1966477958</t>
  </si>
  <si>
    <t>440,98*1,15 'Přepočtené koeficientem množství</t>
  </si>
  <si>
    <t>169</t>
  </si>
  <si>
    <t>712363001</t>
  </si>
  <si>
    <t>Provedení povlakové krytiny střech do 10° fólií PVC-P rozvinutím a natažením v ploše, mech.kotvené</t>
  </si>
  <si>
    <t>1203748335</t>
  </si>
  <si>
    <t>"SCH1" 329,2+"vytažení" 103,5*(0,3+0,3)</t>
  </si>
  <si>
    <t>170</t>
  </si>
  <si>
    <t>28322000</t>
  </si>
  <si>
    <t>fólie hydroizolační střešní PVC-P tl 2,0mm šedá</t>
  </si>
  <si>
    <t>-1060390962</t>
  </si>
  <si>
    <t>391,3*1,166 'Přepočtené koeficientem množství</t>
  </si>
  <si>
    <t>171</t>
  </si>
  <si>
    <t>712771101</t>
  </si>
  <si>
    <t>Provedení ochranné vrstvy z textilií nebo rohoží volně s přesahem vegetační střechy sklon do 5°</t>
  </si>
  <si>
    <t>425193714</t>
  </si>
  <si>
    <t>172</t>
  </si>
  <si>
    <t>69334002</t>
  </si>
  <si>
    <t>textilie ochranná vegetačních střech 300g/m2</t>
  </si>
  <si>
    <t>665872001</t>
  </si>
  <si>
    <t>391,3*1,05 'Přepočtené koeficientem množství</t>
  </si>
  <si>
    <t>173</t>
  </si>
  <si>
    <t>712771271</t>
  </si>
  <si>
    <t>Provedení filtrační vrstvy vegetační střechy z textilií sklon do 5°</t>
  </si>
  <si>
    <t>413326071</t>
  </si>
  <si>
    <t>174</t>
  </si>
  <si>
    <t>69334310</t>
  </si>
  <si>
    <t>geotextilie netkaná separační, ochranná, filtrační, drenážní 110g/m2</t>
  </si>
  <si>
    <t>1674276104</t>
  </si>
  <si>
    <t>391,3*1,1 'Přepočtené koeficientem množství</t>
  </si>
  <si>
    <t>175</t>
  </si>
  <si>
    <t>712771331</t>
  </si>
  <si>
    <t>Provedení hydroakumulační vrstvy z nopových fólií na sraz vegetační střechy sklon do 5°</t>
  </si>
  <si>
    <t>-1465779571</t>
  </si>
  <si>
    <t>176</t>
  </si>
  <si>
    <t>69334321</t>
  </si>
  <si>
    <t>fólie profilovaná (nopová) perforovaná HDPE s hydroakumulační a drenážní funkcí do vegetačních střech s výškou nopů 25mm</t>
  </si>
  <si>
    <t>1370665151</t>
  </si>
  <si>
    <t>177</t>
  </si>
  <si>
    <t>712771401</t>
  </si>
  <si>
    <t>Provedení vegetační vrstvy ze substrátu tloušťky do 100 mm vegetační střechy sklon do 5°</t>
  </si>
  <si>
    <t>-880092746</t>
  </si>
  <si>
    <t>"SCH1" 329,2-103,5*0,15</t>
  </si>
  <si>
    <t>178</t>
  </si>
  <si>
    <t>OPG.20656</t>
  </si>
  <si>
    <t>substrát pro pro vegetační ploché střechy extenzivní  tl.30-50mm</t>
  </si>
  <si>
    <t>-1855409404</t>
  </si>
  <si>
    <t>313,675*0,06</t>
  </si>
  <si>
    <t>179</t>
  </si>
  <si>
    <t>712771521</t>
  </si>
  <si>
    <t>Položení vegetační nebo trávníkové rohože vegetační střechy sklon do 5°</t>
  </si>
  <si>
    <t>172053517</t>
  </si>
  <si>
    <t>180</t>
  </si>
  <si>
    <t>69334504</t>
  </si>
  <si>
    <t>koberec rozchodníkový vegetačních střech</t>
  </si>
  <si>
    <t>-1005918710</t>
  </si>
  <si>
    <t>181</t>
  </si>
  <si>
    <t>712771601</t>
  </si>
  <si>
    <t>Provedení ochranných pásů z praného říčního kameniva šířky do 500 mm</t>
  </si>
  <si>
    <t>-1978030676</t>
  </si>
  <si>
    <t>"SCH1"49,2*0,15</t>
  </si>
  <si>
    <t>182</t>
  </si>
  <si>
    <t>58337401</t>
  </si>
  <si>
    <t>kamenivo dekorační (kačírek) frakce 8/16</t>
  </si>
  <si>
    <t>1275523131</t>
  </si>
  <si>
    <t>7,38*0,311 'Přepočtené koeficientem množství</t>
  </si>
  <si>
    <t>183</t>
  </si>
  <si>
    <t>712771613</t>
  </si>
  <si>
    <t>Osazení ochranné kačírkové lišty navařením na hydroizolaci</t>
  </si>
  <si>
    <t>-845575127</t>
  </si>
  <si>
    <t>"SCH1"96</t>
  </si>
  <si>
    <t>184</t>
  </si>
  <si>
    <t>69334040</t>
  </si>
  <si>
    <t>lišta kačírková  Al</t>
  </si>
  <si>
    <t>245015260</t>
  </si>
  <si>
    <t>96*1,02 'Přepočtené koeficientem množství</t>
  </si>
  <si>
    <t>185</t>
  </si>
  <si>
    <t>998712202</t>
  </si>
  <si>
    <t>Přesun hmot procentní pro krytiny povlakové v objektech v do 12 m</t>
  </si>
  <si>
    <t>-1952803202</t>
  </si>
  <si>
    <t>713</t>
  </si>
  <si>
    <t>Izolace tepelné</t>
  </si>
  <si>
    <t>186</t>
  </si>
  <si>
    <t>713121111</t>
  </si>
  <si>
    <t>Montáž izolace tepelné podlah volně kladenými rohožemi, pásy, dílci, deskami 1 vrstva</t>
  </si>
  <si>
    <t>238467825</t>
  </si>
  <si>
    <t>"P01 tl.120mm 065-069"285,2</t>
  </si>
  <si>
    <t>187</t>
  </si>
  <si>
    <t>28372312</t>
  </si>
  <si>
    <t>deska EPS 100 pro konstrukce s běžným zatížením λ=0,037 tl 120mm</t>
  </si>
  <si>
    <t>1390163901</t>
  </si>
  <si>
    <t>285,2*1,02 'Přepočtené koeficientem množství</t>
  </si>
  <si>
    <t>188</t>
  </si>
  <si>
    <t>713131141</t>
  </si>
  <si>
    <t>Montáž izolace tepelné stěn a základů lepením celoplošně rohoží, pásů, dílců, desek</t>
  </si>
  <si>
    <t>-1705749041</t>
  </si>
  <si>
    <t>189</t>
  </si>
  <si>
    <t>28376459</t>
  </si>
  <si>
    <t>deska z polystyrénu XPS, hrana polodrážková a hladký povrch 500kPa tl 140mm</t>
  </si>
  <si>
    <t>-1969962496</t>
  </si>
  <si>
    <t>190</t>
  </si>
  <si>
    <t>713141151</t>
  </si>
  <si>
    <t>Montáž izolace tepelné střech plochých kladené volně 1 vrstva rohoží, pásů, dílců, desek</t>
  </si>
  <si>
    <t>2080319180</t>
  </si>
  <si>
    <t>"vytažení" 103,9*0,15</t>
  </si>
  <si>
    <t>191</t>
  </si>
  <si>
    <t>28376425</t>
  </si>
  <si>
    <t>deska z polystyrénu XPS, hrana polodrážková a hladký povrch 300kPA tl 160mm</t>
  </si>
  <si>
    <t>306174846</t>
  </si>
  <si>
    <t>344,785*1,02 'Přepočtené koeficientem množství</t>
  </si>
  <si>
    <t>192</t>
  </si>
  <si>
    <t>713141311</t>
  </si>
  <si>
    <t>Montáž izolace tepelné střech plochých kladené volně, spádová vrstva</t>
  </si>
  <si>
    <t>1900027914</t>
  </si>
  <si>
    <t>"přetažení atiky" 103,5*(0,15+0,45)</t>
  </si>
  <si>
    <t>193</t>
  </si>
  <si>
    <t>28376141</t>
  </si>
  <si>
    <t>klín izolační z pěnového polystyrenu EPS 100 spád do 5%</t>
  </si>
  <si>
    <t>812777424</t>
  </si>
  <si>
    <t>329,2*(0,3+0,08)/2</t>
  </si>
  <si>
    <t>"přetažení atiky" 103,5*(0,15+0,45)*0,15</t>
  </si>
  <si>
    <t>194</t>
  </si>
  <si>
    <t>713191132</t>
  </si>
  <si>
    <t>Montáž izolace tepelné podlah, stropů vrchem nebo střech překrytí separační fólií z PE</t>
  </si>
  <si>
    <t>1314379562</t>
  </si>
  <si>
    <t>195</t>
  </si>
  <si>
    <t>28343122</t>
  </si>
  <si>
    <t>rohož separační ze skelných vláken 120g/m2 pod hydroizolační fólie</t>
  </si>
  <si>
    <t>1970425790</t>
  </si>
  <si>
    <t>391,3*1,1655 'Přepočtené koeficientem množství</t>
  </si>
  <si>
    <t>196</t>
  </si>
  <si>
    <t>998713202</t>
  </si>
  <si>
    <t>Přesun hmot procentní pro izolace tepelné v objektech v do 12 m</t>
  </si>
  <si>
    <t>-631987010</t>
  </si>
  <si>
    <t>714</t>
  </si>
  <si>
    <t>Akustická a protiotřesová opatření</t>
  </si>
  <si>
    <t>197</t>
  </si>
  <si>
    <t>714183002</t>
  </si>
  <si>
    <t>Montáž pohltivých desek na sraz volně stropů a stěn</t>
  </si>
  <si>
    <t>-135737794</t>
  </si>
  <si>
    <t>"P02 1.43-1.61 podlaha 1.NP"337,4</t>
  </si>
  <si>
    <t>198</t>
  </si>
  <si>
    <t>28372302</t>
  </si>
  <si>
    <t>deska EPS 100 pro konstrukce s běžným zatížením λ=0,037 tl 30mm</t>
  </si>
  <si>
    <t>1416058874</t>
  </si>
  <si>
    <t>337,4*1,02 'Přepočtené koeficientem množství</t>
  </si>
  <si>
    <t>199</t>
  </si>
  <si>
    <t>998714202</t>
  </si>
  <si>
    <t>Přesun hmot procentní pro akustická a protiotřesová opatření v objektech v do 12 m</t>
  </si>
  <si>
    <t>-869073932</t>
  </si>
  <si>
    <t>721</t>
  </si>
  <si>
    <t xml:space="preserve">Zdravotechnika </t>
  </si>
  <si>
    <t>200</t>
  </si>
  <si>
    <t>721100000</t>
  </si>
  <si>
    <t>ZTI (vnitřní kanalizace, vodovod, plynovod, zařizovací předměty) (viz.samostatný rozpočet)</t>
  </si>
  <si>
    <t>soubor</t>
  </si>
  <si>
    <t>315764243</t>
  </si>
  <si>
    <t>725</t>
  </si>
  <si>
    <t>Zdravotechnika - zařizovací předměty</t>
  </si>
  <si>
    <t>201</t>
  </si>
  <si>
    <t>725110811</t>
  </si>
  <si>
    <t>Demontáž klozetů splachovací s nádrží</t>
  </si>
  <si>
    <t>228807949</t>
  </si>
  <si>
    <t>202</t>
  </si>
  <si>
    <t>725122817</t>
  </si>
  <si>
    <t>Demontáž pisoárových stání bez nádrže a jedním záchodkem</t>
  </si>
  <si>
    <t>-1124355915</t>
  </si>
  <si>
    <t>203</t>
  </si>
  <si>
    <t>725210821</t>
  </si>
  <si>
    <t>Demontáž umyvadel , baterií</t>
  </si>
  <si>
    <t>-43833384</t>
  </si>
  <si>
    <t>204</t>
  </si>
  <si>
    <t>725991120R</t>
  </si>
  <si>
    <t>Vybavení WC</t>
  </si>
  <si>
    <t>2118754480</t>
  </si>
  <si>
    <t>205</t>
  </si>
  <si>
    <t>725991121R</t>
  </si>
  <si>
    <t>Vybavení WC bezbariérového</t>
  </si>
  <si>
    <t>434155405</t>
  </si>
  <si>
    <t>206</t>
  </si>
  <si>
    <t>998725202</t>
  </si>
  <si>
    <t>Přesun hmot procentní pro zařizovací předměty v objektech v přes 6 do 12 m</t>
  </si>
  <si>
    <t>-106606959</t>
  </si>
  <si>
    <t>731</t>
  </si>
  <si>
    <t>Ústřední vytápění - kotelny</t>
  </si>
  <si>
    <t>207</t>
  </si>
  <si>
    <t>7311</t>
  </si>
  <si>
    <t>Ústřední vytápění (viz.samostatný rozpočet)</t>
  </si>
  <si>
    <t>-1941361969</t>
  </si>
  <si>
    <t>763</t>
  </si>
  <si>
    <t>Konstrukce suché výstavby</t>
  </si>
  <si>
    <t>208</t>
  </si>
  <si>
    <t>763131411</t>
  </si>
  <si>
    <t>SDK podhled desky 1xA 12,5 bez TI dvouvrstvá spodní kce profil CD+UD</t>
  </si>
  <si>
    <t>-2069063898</t>
  </si>
  <si>
    <t>"typ 1 1.45, 1.46, 1.50, 1.57, 1.58, 1.59, 1.61" 53,5</t>
  </si>
  <si>
    <t>"1.04+1.44+1.49" (250,3+48,7+128,1)-(186,5+29,2+100,3)</t>
  </si>
  <si>
    <t>209</t>
  </si>
  <si>
    <t>763131431</t>
  </si>
  <si>
    <t>SDK podhled deska 1xDF 12,5 bez izolace dvouvrstvá spodní kce profil CD+UD REI do 90</t>
  </si>
  <si>
    <t>795519360</t>
  </si>
  <si>
    <t>"typ 4 1.48" 36,2</t>
  </si>
  <si>
    <t>210</t>
  </si>
  <si>
    <t>763131451</t>
  </si>
  <si>
    <t>SDK podhled deska 1xH2 12,5 bez izolace dvouvrstvá spodní kce profil CD+UD</t>
  </si>
  <si>
    <t>-340098441</t>
  </si>
  <si>
    <t>"typ 2 1.47, 1.51 - 1.56, 1.60" 65</t>
  </si>
  <si>
    <t>"055"1</t>
  </si>
  <si>
    <t>211</t>
  </si>
  <si>
    <t>763131491</t>
  </si>
  <si>
    <t>SDK podhled deska 1x akustická s izolací dvouvrstvá spodní kce profil CD+UD REI 90 Rw 60 dB</t>
  </si>
  <si>
    <t>986190969</t>
  </si>
  <si>
    <t>"typ 3 - 1.43+1.44+1.49" 100,3+29,2+6,8</t>
  </si>
  <si>
    <t>"1.01+1.04" 9,1*2+186,5</t>
  </si>
  <si>
    <t>212</t>
  </si>
  <si>
    <t>763131714</t>
  </si>
  <si>
    <t>SDK podhled základní penetrační nátěr</t>
  </si>
  <si>
    <t>57169404</t>
  </si>
  <si>
    <t>164,6+36,2+66+341</t>
  </si>
  <si>
    <t>213</t>
  </si>
  <si>
    <t>763164717</t>
  </si>
  <si>
    <t>SDK obklad kcí uzavřeného tvaru š do 0,8 m desky 2xDF 12,5</t>
  </si>
  <si>
    <t>1786169783</t>
  </si>
  <si>
    <t>"1.NP obklad sloupů" (0,2*4)*2,9*7</t>
  </si>
  <si>
    <t>214</t>
  </si>
  <si>
    <t>763411111</t>
  </si>
  <si>
    <t>Sanitární příčky do mokrého prostředí, desky s HPL - laminátem</t>
  </si>
  <si>
    <t>-722067756</t>
  </si>
  <si>
    <t>"T1.10, T1.14. T1.15 1.NP"(3,15*2+1,5*4+3,15+1,5*2)*2-0,7*1,97*9</t>
  </si>
  <si>
    <t>215</t>
  </si>
  <si>
    <t>763411121</t>
  </si>
  <si>
    <t>Dveře sanitárních příček, desky s HPL - laminátem, š do 800 mm, v do 2000 mm</t>
  </si>
  <si>
    <t>495371528</t>
  </si>
  <si>
    <t>"1.NP"9</t>
  </si>
  <si>
    <t>216</t>
  </si>
  <si>
    <t>763411211</t>
  </si>
  <si>
    <t>Dělící přepážky k pisoárům, desky s HPL - laminátem tl 30 mm</t>
  </si>
  <si>
    <t>120089017</t>
  </si>
  <si>
    <t>"T1.11, T1.12. T1.13 1.NP" 0,9*0,5*3</t>
  </si>
  <si>
    <t>217</t>
  </si>
  <si>
    <t>763431802</t>
  </si>
  <si>
    <t>Demontáž minerálního podhledu zavěšeného</t>
  </si>
  <si>
    <t>1801532945</t>
  </si>
  <si>
    <t>"původní 1.NP 1.05-1.10"2,9+3,5+9,7+1,5+1,5+16,7</t>
  </si>
  <si>
    <t>218</t>
  </si>
  <si>
    <t>763711811</t>
  </si>
  <si>
    <t>Demontáž dřevostaveb stěn a příček z panelů bez izolace a omítky tl do 100 mm, vč.dveří</t>
  </si>
  <si>
    <t>-1387524956</t>
  </si>
  <si>
    <t>"původní 1.NP příčky WC" (2,67+1,7*2+3,3+1,65*3)*2</t>
  </si>
  <si>
    <t>219</t>
  </si>
  <si>
    <t>763A1121</t>
  </si>
  <si>
    <t>Obložení stěn palubkam ze sibiřského modřínu profilu 24x68mmi, D+M</t>
  </si>
  <si>
    <t>272634350</t>
  </si>
  <si>
    <t>220</t>
  </si>
  <si>
    <t>763A1122R</t>
  </si>
  <si>
    <t>Obložení stěn panely, D+M</t>
  </si>
  <si>
    <t>-1471260542</t>
  </si>
  <si>
    <t>"míst.1.49"8,275*3,0</t>
  </si>
  <si>
    <t>221</t>
  </si>
  <si>
    <t>763A1151</t>
  </si>
  <si>
    <t>Podkladový rošt pod obložení stěn palubkami ze sibiřského modřínu, vodorovné a svislé latě dřevěné 30x50mm,  D+M</t>
  </si>
  <si>
    <t>316694865</t>
  </si>
  <si>
    <t>222</t>
  </si>
  <si>
    <t>763A1152R</t>
  </si>
  <si>
    <t>Podkladový rošt pod obložení stěn panely, vodorovné a svislé latě dřevěné 30x50mm, D+M</t>
  </si>
  <si>
    <t>1532023055</t>
  </si>
  <si>
    <t>223</t>
  </si>
  <si>
    <t>998763402</t>
  </si>
  <si>
    <t>Přesun hmot procentní pro sádrokartonové konstrukce v objektech v přes 6 do 12 m</t>
  </si>
  <si>
    <t>-820948788</t>
  </si>
  <si>
    <t>764</t>
  </si>
  <si>
    <t>Konstrukce klempířské</t>
  </si>
  <si>
    <t>224</t>
  </si>
  <si>
    <t>764225405</t>
  </si>
  <si>
    <t>Oplechování horních ploch a nadezdívek (atik) bez rohů z Al plechu celoplošně lepené rš 425 mm</t>
  </si>
  <si>
    <t>1712290777</t>
  </si>
  <si>
    <t>"K2.80" 40</t>
  </si>
  <si>
    <t>225</t>
  </si>
  <si>
    <t>764225411</t>
  </si>
  <si>
    <t>Oplechování horních ploch a nadezdívek (atik) bez rohů z Al plechu celoplošně lepené rš přes 800 mm, povrchová úprava</t>
  </si>
  <si>
    <t>-170037881</t>
  </si>
  <si>
    <t>"K2.25" 64,75*0,875</t>
  </si>
  <si>
    <t>226</t>
  </si>
  <si>
    <t>764226448</t>
  </si>
  <si>
    <t>Vnější oplechování oken rovných celoplošně lepené z Al plechu rš 700 mm, povrchová úprava</t>
  </si>
  <si>
    <t>-311181595</t>
  </si>
  <si>
    <t>"K0.29, 0.32, 0.33" 2,1*3</t>
  </si>
  <si>
    <t>227</t>
  </si>
  <si>
    <t>764226451</t>
  </si>
  <si>
    <t>Vnější oplechování oken celoplošně lepené z Al plechu rš 900 mm, povrchová úprava</t>
  </si>
  <si>
    <t>1162578304</t>
  </si>
  <si>
    <t>"K1.01"7,6</t>
  </si>
  <si>
    <t>"K1.03" 21,05</t>
  </si>
  <si>
    <t>228</t>
  </si>
  <si>
    <t>764226451R</t>
  </si>
  <si>
    <t>Vnější oplechování oken celoplošně lepené z Al plechu rš 1200 mm, povrchová úprava</t>
  </si>
  <si>
    <t>-1648478077</t>
  </si>
  <si>
    <t>"K 0.30, 0.31" 1,8*2</t>
  </si>
  <si>
    <t>229</t>
  </si>
  <si>
    <t>764321409</t>
  </si>
  <si>
    <t>Meziokenní panel z Al plechu rš 800 mm, povrchová úprava</t>
  </si>
  <si>
    <t>941754564</t>
  </si>
  <si>
    <t>"K1.02"3,6</t>
  </si>
  <si>
    <t>230</t>
  </si>
  <si>
    <t>998764202</t>
  </si>
  <si>
    <t>Přesun hmot procentní pro konstrukce klempířské v objektech v přes 6 do 12 m</t>
  </si>
  <si>
    <t>-376089935</t>
  </si>
  <si>
    <t>766</t>
  </si>
  <si>
    <t>Konstrukce truhlářské</t>
  </si>
  <si>
    <t>231</t>
  </si>
  <si>
    <t>761A9201</t>
  </si>
  <si>
    <t xml:space="preserve">Parapetní vnitřní deska šířky do 30 cm </t>
  </si>
  <si>
    <t>-844368386</t>
  </si>
  <si>
    <t>"T1.19, 1.20" 0,975*2</t>
  </si>
  <si>
    <t>"T1.21" 2,05</t>
  </si>
  <si>
    <t>"T0.22, 0.23, 0.24, 0.25, 0.26" 2,1*5</t>
  </si>
  <si>
    <t>232</t>
  </si>
  <si>
    <t>766001100</t>
  </si>
  <si>
    <t>D1.06 Dvoukřídlé interiérové 1870/1970, nátěr zárubně, kování, Sm+C</t>
  </si>
  <si>
    <t>534115444</t>
  </si>
  <si>
    <t>233</t>
  </si>
  <si>
    <t>766001200</t>
  </si>
  <si>
    <t>D1.08, 1.11 Dvoukřídlé interiérové 1450/1970, zárubeň, kování, práh</t>
  </si>
  <si>
    <t>613457805</t>
  </si>
  <si>
    <t>234</t>
  </si>
  <si>
    <t>766001220</t>
  </si>
  <si>
    <t>D1.07, 1.12 Stěna a dvoukřídlé interiérové 1450/1970, zárubeň, kování, práh, napojení na EPS, motorický zámek, akust</t>
  </si>
  <si>
    <t>-1460620095</t>
  </si>
  <si>
    <t>235</t>
  </si>
  <si>
    <t>766001300</t>
  </si>
  <si>
    <t>D1.09, 1.10 Stěna a dvoukřídlé interiérové 1450/1970, zárubeň, kování, práh, akust</t>
  </si>
  <si>
    <t>2048896778</t>
  </si>
  <si>
    <t>236</t>
  </si>
  <si>
    <t>766002000</t>
  </si>
  <si>
    <t>D1.13 Dvoukřídlové asymetrické interiérové 1500/2000, zárubeń, kování, práh, EW30DP3+C</t>
  </si>
  <si>
    <t>-823829289</t>
  </si>
  <si>
    <t>237</t>
  </si>
  <si>
    <t>766003000</t>
  </si>
  <si>
    <t>D1.14 Jednokřídlé interiérové 900/1970, zárubeň, kování, práh, EW30DP3+C+Sm</t>
  </si>
  <si>
    <t>-558287743</t>
  </si>
  <si>
    <t>238</t>
  </si>
  <si>
    <t>766004000</t>
  </si>
  <si>
    <t>D1.15 Dvoukřídlé asymetrické interiérové 1300/1970, zárubeň, kování, EW30DP3+C+Sm</t>
  </si>
  <si>
    <t>347664533</t>
  </si>
  <si>
    <t>239</t>
  </si>
  <si>
    <t>766005000</t>
  </si>
  <si>
    <t>D1.16 Dvoukřídlové asymetrické vstupní 1300/1970, zárubeň, kování, práh</t>
  </si>
  <si>
    <t>-1439700503</t>
  </si>
  <si>
    <t>240</t>
  </si>
  <si>
    <t>766006000</t>
  </si>
  <si>
    <t>D1.17, 1.18, 1.20 Jednokřídlé interiérové 800/1970, zárubeň, kování, EI30DP3+C+Sm</t>
  </si>
  <si>
    <t>-738758379</t>
  </si>
  <si>
    <t>241</t>
  </si>
  <si>
    <t>766007000</t>
  </si>
  <si>
    <t>D1.19 1.35 Jednokřídlé interiérové 700/1970, nátěr zárubeň, kování, VZT mřížka</t>
  </si>
  <si>
    <t>472110354</t>
  </si>
  <si>
    <t>242</t>
  </si>
  <si>
    <t>766008000</t>
  </si>
  <si>
    <t>D1.21, 1.22, 1.23, 1.24  Stěna a dvoukřídlé interiérové 1800/2160, zárubeň, kování</t>
  </si>
  <si>
    <t>297287865</t>
  </si>
  <si>
    <t>243</t>
  </si>
  <si>
    <t>766009000</t>
  </si>
  <si>
    <t>D1.25  Automatické dvoukřídlé posuvné interiérové 1500/1970, zárubeň, kování</t>
  </si>
  <si>
    <t>441257710</t>
  </si>
  <si>
    <t>244</t>
  </si>
  <si>
    <t>766010000</t>
  </si>
  <si>
    <t>D1.26 Stěna a jednokřídlé interiérové 1000/1970, zárubeň, kování, EW30DP3+C+Sm</t>
  </si>
  <si>
    <t>1360415955</t>
  </si>
  <si>
    <t>245</t>
  </si>
  <si>
    <t>766011000</t>
  </si>
  <si>
    <t>D1.27 Jednokřídlé interiérové 800/1970, zárubeň, kování, EI30DP3+C</t>
  </si>
  <si>
    <t>-1475426244</t>
  </si>
  <si>
    <t>246</t>
  </si>
  <si>
    <t>766011100</t>
  </si>
  <si>
    <t>D1.28 Dvoukřídlé interiérové prosklené 1800/1970, zárubeň, kování, EW30DP3+C+Sm</t>
  </si>
  <si>
    <t>-1857294875</t>
  </si>
  <si>
    <t>247</t>
  </si>
  <si>
    <t>766011200</t>
  </si>
  <si>
    <t>D1.29, 1.30, 1.32, 1.33 Jednokřídlé interiérové 800/1970, zárubeň, kování, VZT mřížka</t>
  </si>
  <si>
    <t>-298689024</t>
  </si>
  <si>
    <t>248</t>
  </si>
  <si>
    <t>766014000</t>
  </si>
  <si>
    <t>D1.31 Jednokřídlé interiérové 900/1970, zárubeň, kování, VZT mřížka, madlo</t>
  </si>
  <si>
    <t>-1304124296</t>
  </si>
  <si>
    <t>249</t>
  </si>
  <si>
    <t>766015000</t>
  </si>
  <si>
    <t>D1.34 Jednokřídlé interiérové 800/1970, zárubeň, kování</t>
  </si>
  <si>
    <t>-2108994350</t>
  </si>
  <si>
    <t>250</t>
  </si>
  <si>
    <t>766016000</t>
  </si>
  <si>
    <t>D0.36 Jednokřídlé interiérové 800/1970, zárubeň, kování, EW30DP3+C</t>
  </si>
  <si>
    <t>-1156048775</t>
  </si>
  <si>
    <t>251</t>
  </si>
  <si>
    <t>766017000</t>
  </si>
  <si>
    <t>D0.37 Jednokřídlé interiérové 1000/1970, zárubeň, kování, EW30DP3+C</t>
  </si>
  <si>
    <t>866380989</t>
  </si>
  <si>
    <t>252</t>
  </si>
  <si>
    <t>766018000</t>
  </si>
  <si>
    <t>D0.38, 0.39, 0.40 Dvoukřídlé interiérové 1800/1970, zárubeň, kování, EW45DP1</t>
  </si>
  <si>
    <t>-166923196</t>
  </si>
  <si>
    <t>253</t>
  </si>
  <si>
    <t>766019000</t>
  </si>
  <si>
    <t>D0.41 Jednokřídlé interiérové 800/1970, zárubeň, kování</t>
  </si>
  <si>
    <t>-1262400348</t>
  </si>
  <si>
    <t>254</t>
  </si>
  <si>
    <t>766020000</t>
  </si>
  <si>
    <t>D0.42 Jednokřídlé interiérové 1000/1970, zárubeň, kování, práh</t>
  </si>
  <si>
    <t>-224919825</t>
  </si>
  <si>
    <t>255</t>
  </si>
  <si>
    <t>766021000</t>
  </si>
  <si>
    <t>D0.43 Jednokřídlé interiérové 1000/1970, zárubeň, kování</t>
  </si>
  <si>
    <t>-1079005539</t>
  </si>
  <si>
    <t>256</t>
  </si>
  <si>
    <t>766221112R</t>
  </si>
  <si>
    <t>T1.17 D+M Vyrovnávací stupně masivní dřevo, povrchová úprava, 5 stupňů</t>
  </si>
  <si>
    <t>-124064232</t>
  </si>
  <si>
    <t>257</t>
  </si>
  <si>
    <t>766411811</t>
  </si>
  <si>
    <t>Demontáž truhlářského obložení stěn z panelů plochy do 1,5 m2</t>
  </si>
  <si>
    <t>1754906369</t>
  </si>
  <si>
    <t>"původní 1.NP 1.04" 12*3,05</t>
  </si>
  <si>
    <t>258</t>
  </si>
  <si>
    <t>766416242R</t>
  </si>
  <si>
    <t>T1.01 až 1.06 Montáž obložení stěn panely z aglomerovaných desek, rošt</t>
  </si>
  <si>
    <t>1095621867</t>
  </si>
  <si>
    <t>"za kuchyňskou linkou" (0,6+2,4)*0,6</t>
  </si>
  <si>
    <t>"T1.01" 2,06*3</t>
  </si>
  <si>
    <t>"T1.02" 2,17*3*2</t>
  </si>
  <si>
    <t>"T1.03" 4,25*3*2</t>
  </si>
  <si>
    <t>"T1.04" 2.12*3</t>
  </si>
  <si>
    <t>"T1.05" 1,55*3</t>
  </si>
  <si>
    <t>"T1.06" 1,45*1,03*6</t>
  </si>
  <si>
    <t>259</t>
  </si>
  <si>
    <t>62432032R</t>
  </si>
  <si>
    <t xml:space="preserve"> deska kompaktní laminátová tl 15mm dekor dřevo</t>
  </si>
  <si>
    <t>-132920243</t>
  </si>
  <si>
    <t>64,671*1,06 'Přepočtené koeficientem množství</t>
  </si>
  <si>
    <t>260</t>
  </si>
  <si>
    <t>62432043R</t>
  </si>
  <si>
    <t>obkladová deska za kuchyňskou linkou laminátová, barva bílá</t>
  </si>
  <si>
    <t>-821326349</t>
  </si>
  <si>
    <t>"za kuchyňskou linkou" (2,4+0,6)*0,6</t>
  </si>
  <si>
    <t>1,8*1,06 'Přepočtené koeficientem množství</t>
  </si>
  <si>
    <t>261</t>
  </si>
  <si>
    <t>766660701R</t>
  </si>
  <si>
    <t>D1.01, 1.02, 1.03, 1.04 Stávající exteriérové dveře- doplnění o panikové kování, madlo</t>
  </si>
  <si>
    <t>-1951777360</t>
  </si>
  <si>
    <t>262</t>
  </si>
  <si>
    <t>766691914</t>
  </si>
  <si>
    <t>Vyvěšení nebo zavěšení dřevěných křídel dveří pl do 2 m2</t>
  </si>
  <si>
    <t>1226635319</t>
  </si>
  <si>
    <t>"původní 1.PP" 2</t>
  </si>
  <si>
    <t>"1.NP"6</t>
  </si>
  <si>
    <t>263</t>
  </si>
  <si>
    <t>766693413</t>
  </si>
  <si>
    <t>T1.08 Montáž umyvadlové desky bez výřezu dl přes 2000 mm</t>
  </si>
  <si>
    <t>57454256</t>
  </si>
  <si>
    <t>"T1.08"1</t>
  </si>
  <si>
    <t>"T1.09"1</t>
  </si>
  <si>
    <t>264</t>
  </si>
  <si>
    <t>64294623R1</t>
  </si>
  <si>
    <t>deska umyvadlová a zrcadlo s led pásky 3700/600mm</t>
  </si>
  <si>
    <t>530092187</t>
  </si>
  <si>
    <t>265</t>
  </si>
  <si>
    <t>64294623R2</t>
  </si>
  <si>
    <t>deska umyvadlová a zrcadlo s led pásky 4900/600mm</t>
  </si>
  <si>
    <t>869744488</t>
  </si>
  <si>
    <t>266</t>
  </si>
  <si>
    <t>766693421</t>
  </si>
  <si>
    <t>Příplatek k montáži umyvadlové desky za vyřezání otvoru pro umyvadlo</t>
  </si>
  <si>
    <t>243553188</t>
  </si>
  <si>
    <t>"T1.08"3</t>
  </si>
  <si>
    <t>"T1.09" 4</t>
  </si>
  <si>
    <t>267</t>
  </si>
  <si>
    <t>766693422</t>
  </si>
  <si>
    <t>Příplatek k montáži umyvadlové desky za vyvrtání otvoru pro baterii</t>
  </si>
  <si>
    <t>281492818</t>
  </si>
  <si>
    <t>268</t>
  </si>
  <si>
    <t>766810010R</t>
  </si>
  <si>
    <t>T1.16 Kuchyňská linka dl.1450mm dodávka a montáž</t>
  </si>
  <si>
    <t>1196497043</t>
  </si>
  <si>
    <t>269</t>
  </si>
  <si>
    <t>766811120R</t>
  </si>
  <si>
    <t>T1.07 D+M Barový pult 16000/700/900</t>
  </si>
  <si>
    <t>-39485502</t>
  </si>
  <si>
    <t>270</t>
  </si>
  <si>
    <t>766825821R</t>
  </si>
  <si>
    <t>T1.18 D+M Recepční pult 3650/900/1200</t>
  </si>
  <si>
    <t>-2065260298</t>
  </si>
  <si>
    <t>271</t>
  </si>
  <si>
    <t>766825822R</t>
  </si>
  <si>
    <t>T1.27 D+M Šatní pult 10800/800/900, povrchová úprava</t>
  </si>
  <si>
    <t>-112098588</t>
  </si>
  <si>
    <t>272</t>
  </si>
  <si>
    <t>766825831R</t>
  </si>
  <si>
    <t>Demontáž vybavení a interiérových prvků 1.NP</t>
  </si>
  <si>
    <t>1063491175</t>
  </si>
  <si>
    <t>273</t>
  </si>
  <si>
    <t>998766202</t>
  </si>
  <si>
    <t>Přesun hmot procentní pro konstrukce truhlářské v objektech v do 12 m</t>
  </si>
  <si>
    <t>-1844862661</t>
  </si>
  <si>
    <t>767</t>
  </si>
  <si>
    <t>Konstrukce zámečnické</t>
  </si>
  <si>
    <t>274</t>
  </si>
  <si>
    <t>767112811R</t>
  </si>
  <si>
    <t>Demontáž stěn a příček , vč.dveří</t>
  </si>
  <si>
    <t>1673431844</t>
  </si>
  <si>
    <t>"infocentrum" (0,275+4,705+2,15+2,38)*3,4+5,48*3,1</t>
  </si>
  <si>
    <t>"zádveří"(1,1+4,075+1,1)*3,4</t>
  </si>
  <si>
    <t>"vstup" 5,25*2,95*2</t>
  </si>
  <si>
    <t>275</t>
  </si>
  <si>
    <t>767161813</t>
  </si>
  <si>
    <t>Demontáž zábradlí rovného nerozebíratelného hmotnosti 1 m zábradlí do 20 kg do suti</t>
  </si>
  <si>
    <t>2122104095</t>
  </si>
  <si>
    <t>"původní venkovní" 1,9+6,4</t>
  </si>
  <si>
    <t>"původní vnitřní"  20,6</t>
  </si>
  <si>
    <t>276</t>
  </si>
  <si>
    <t>767210160R</t>
  </si>
  <si>
    <t xml:space="preserve">Z1.10 Pororoštové schodiště, demontovatelné zábradlí, povrchová úprava </t>
  </si>
  <si>
    <t>-1792722147</t>
  </si>
  <si>
    <t>277</t>
  </si>
  <si>
    <t>767531112R</t>
  </si>
  <si>
    <t>V1.06 D+M venkovní čistící rohož 3870/550</t>
  </si>
  <si>
    <t>-1422634192</t>
  </si>
  <si>
    <t>278</t>
  </si>
  <si>
    <t>767531113R</t>
  </si>
  <si>
    <t>V1.07 D+M venkovní čistící rohož 1500/2160</t>
  </si>
  <si>
    <t>89580155</t>
  </si>
  <si>
    <t>279</t>
  </si>
  <si>
    <t>767531114R</t>
  </si>
  <si>
    <t>V1.08+1.09  D+M venkovní čistící rohož 3870/1710</t>
  </si>
  <si>
    <t>1409406071</t>
  </si>
  <si>
    <t>280</t>
  </si>
  <si>
    <t>767610010R</t>
  </si>
  <si>
    <t>O1.01 Okno dvoudílné otvíravé, výklopné 2200/800 hliníkový rám, izolační dvojsklo bezpečnostní, kování</t>
  </si>
  <si>
    <t>-343116641</t>
  </si>
  <si>
    <t>281</t>
  </si>
  <si>
    <t>767610020R</t>
  </si>
  <si>
    <t>O1.02 Okno jednodílné otvíravé, výklopné 2200/800 hliníkový rám, izolační dvojsklo bezpečnostní, kování</t>
  </si>
  <si>
    <t>-859059811</t>
  </si>
  <si>
    <t>282</t>
  </si>
  <si>
    <t>767610030R</t>
  </si>
  <si>
    <t>O1.03 Okno dvanáctidílné fixní 20950/3000 hliníkový rám, izolační dvojsklo bezpečnostní, kování</t>
  </si>
  <si>
    <t>-1333293157</t>
  </si>
  <si>
    <t>283</t>
  </si>
  <si>
    <t>767610040R</t>
  </si>
  <si>
    <t>O0.04+05+06 Okno jednodílné otvíravé, výklopné 2100/700 hliníkový rám, izolační dvojsklo bezpečnostní, kování</t>
  </si>
  <si>
    <t>-815075268</t>
  </si>
  <si>
    <t>284</t>
  </si>
  <si>
    <t>767640010R</t>
  </si>
  <si>
    <t>D1.05 automatické posuvné vstupní 1500/2000, zárubeň, kování, práh</t>
  </si>
  <si>
    <t>1657285382</t>
  </si>
  <si>
    <t>285</t>
  </si>
  <si>
    <t>767662105R</t>
  </si>
  <si>
    <t>V1.11 Bezpečnostní mříž pro vstupní dveře, povrchová úprava</t>
  </si>
  <si>
    <t>-985832172</t>
  </si>
  <si>
    <t>286</t>
  </si>
  <si>
    <t>767995201R</t>
  </si>
  <si>
    <t>V1.01 D+M Manipulační sklopná rampa, 4950/1000 ocelová konstrukce, žárové pozinkování</t>
  </si>
  <si>
    <t>2146126677</t>
  </si>
  <si>
    <t>287</t>
  </si>
  <si>
    <t>767995202R</t>
  </si>
  <si>
    <t>V1.02 D+M Manipulační sklopná rampa, 7600/9000 ocelová konstrukce, žárové pozinkování</t>
  </si>
  <si>
    <t>1946315217</t>
  </si>
  <si>
    <t>288</t>
  </si>
  <si>
    <t>767995203R</t>
  </si>
  <si>
    <t>V1.03 D+M Mobilní stěna-kolejnicový systém, 7600/900 ocelová konstrukce, žárové pozinkování, 2x mobilní stěna 5200/3000</t>
  </si>
  <si>
    <t>-417571823</t>
  </si>
  <si>
    <t>289</t>
  </si>
  <si>
    <t>767995204R</t>
  </si>
  <si>
    <t>V1.04 D+M Protipožární žaluzie 10m2, dl.5,8m</t>
  </si>
  <si>
    <t>-881831748</t>
  </si>
  <si>
    <t>290</t>
  </si>
  <si>
    <t>767995205R</t>
  </si>
  <si>
    <t>V1.05 D+M Protipožární žaluzie 7,8m2, dl.4,5m</t>
  </si>
  <si>
    <t>-71610003</t>
  </si>
  <si>
    <t>291</t>
  </si>
  <si>
    <t>767A2101R</t>
  </si>
  <si>
    <t>Z1.01 D+M Zábradlí exteriérové 990/900mm, povrchová úprava</t>
  </si>
  <si>
    <t>1598012508</t>
  </si>
  <si>
    <t>292</t>
  </si>
  <si>
    <t>767A2102R</t>
  </si>
  <si>
    <t>Z1.02 D+M Madlo exteriérové dl.990mm</t>
  </si>
  <si>
    <t>-126812390</t>
  </si>
  <si>
    <t>293</t>
  </si>
  <si>
    <t>767A2103R</t>
  </si>
  <si>
    <t>Z1.03 D+M Zábradlí exteriérové 5350/900mm, povrchová úprava</t>
  </si>
  <si>
    <t>-1224053576</t>
  </si>
  <si>
    <t>294</t>
  </si>
  <si>
    <t>767A2104R</t>
  </si>
  <si>
    <t>Z1.04 D+M Madlo exteriérové dl.5025mm</t>
  </si>
  <si>
    <t>-114528560</t>
  </si>
  <si>
    <t>295</t>
  </si>
  <si>
    <t>767A2105R</t>
  </si>
  <si>
    <t xml:space="preserve">Z1.05, 1.06, 0.07, 0.08 D+M Madlo interiérové </t>
  </si>
  <si>
    <t>1792121710</t>
  </si>
  <si>
    <t>"Z1.05" 1,75</t>
  </si>
  <si>
    <t>"Z1.06" 4,65</t>
  </si>
  <si>
    <t>"Z0.07, 0.08" 3,3</t>
  </si>
  <si>
    <t>296</t>
  </si>
  <si>
    <t>767A2106R</t>
  </si>
  <si>
    <t>Z1.09 D+M Sklopné zábradlí exteriérové, 4 klopné díly, 2 fixní díly</t>
  </si>
  <si>
    <t>740658786</t>
  </si>
  <si>
    <t>297</t>
  </si>
  <si>
    <t>998767202</t>
  </si>
  <si>
    <t>Přesun hmot procentní pro zámečnické konstrukce v objektech v do 12 m</t>
  </si>
  <si>
    <t>-1861386144</t>
  </si>
  <si>
    <t>771</t>
  </si>
  <si>
    <t>Podlahy z dlaždic</t>
  </si>
  <si>
    <t>298</t>
  </si>
  <si>
    <t>771551112</t>
  </si>
  <si>
    <t>Montáž podlah z dlaždic betonových  do malty přes 6 do 9 ks/m2</t>
  </si>
  <si>
    <t>-751400147</t>
  </si>
  <si>
    <t>"hlavní venkovní schodiště a podesta" 51</t>
  </si>
  <si>
    <t>299</t>
  </si>
  <si>
    <t>59246115</t>
  </si>
  <si>
    <t xml:space="preserve">dlažba betonová chodníková </t>
  </si>
  <si>
    <t>915359596</t>
  </si>
  <si>
    <t>51*1,05 'Přepočtené koeficientem množství</t>
  </si>
  <si>
    <t>300</t>
  </si>
  <si>
    <t>771571810</t>
  </si>
  <si>
    <t>Demontáž podlah z dlaždic keramických kladených do malty</t>
  </si>
  <si>
    <t>149846230</t>
  </si>
  <si>
    <t>"původní 055"1</t>
  </si>
  <si>
    <t>"původní 1.NP 1.05-1.11"2,9+3,5+9,7+1,5+1,5+16,7+2,4</t>
  </si>
  <si>
    <t>301</t>
  </si>
  <si>
    <t>771574112</t>
  </si>
  <si>
    <t>Montáž podlah keramických hladkých lepených flexibilním lepidlem přes 9 do 12 ks/m2</t>
  </si>
  <si>
    <t>-518494908</t>
  </si>
  <si>
    <t>"P02 1.45+1.46+1.47+1.58+1.59+1.60+1.61+0.55"30,9</t>
  </si>
  <si>
    <t>"055" 1</t>
  </si>
  <si>
    <t>302</t>
  </si>
  <si>
    <t>59761011</t>
  </si>
  <si>
    <t>dlažba keramická 300 x 300 mm keramická, slinutá, neglazovaná, rektifikovaná v designu betonu, vhodná do vlhkých prostor, povrch matný, hladký, součinitel protiskluznosti bude min. 0,5 i za mokra(R10A+B)</t>
  </si>
  <si>
    <t>-142652752</t>
  </si>
  <si>
    <t>31,9*1,1 'Přepočtené koeficientem množství</t>
  </si>
  <si>
    <t>303</t>
  </si>
  <si>
    <t>771574152</t>
  </si>
  <si>
    <t>Montáž podlah keramických velkoformátových hladkých lepených flexibilním lepidlem přes 0,5 do 2 ks/m2</t>
  </si>
  <si>
    <t>375682062</t>
  </si>
  <si>
    <t>"1.43+1.44+1.48+1.49+1.50" 230,7</t>
  </si>
  <si>
    <t>"1.01+1.04" 18,2+250,3</t>
  </si>
  <si>
    <t>304</t>
  </si>
  <si>
    <t>59761370</t>
  </si>
  <si>
    <t>dlažba velkoformátová 1200 x 600 mm keramická, slinutá, neglazovaná, rektifikovaná v designu betonu, vhodná do vlhkých prostor, povrch matný, hladký, součinitel protiskluznosti bude min. 0,5 i za mokra (R10 A+B)</t>
  </si>
  <si>
    <t>-983417844</t>
  </si>
  <si>
    <t>499,2*1,15 'Přepočtené koeficientem množství</t>
  </si>
  <si>
    <t>305</t>
  </si>
  <si>
    <t>771574153</t>
  </si>
  <si>
    <t xml:space="preserve">Montáž podlah keramických velkoformátových lepených rozlivovým lepidlem přes 2 do 4 ks/ m2, </t>
  </si>
  <si>
    <t>-587447010</t>
  </si>
  <si>
    <t>"1,51+1,52+1,53+1,54+1,55+1,56+1,57" 75,8</t>
  </si>
  <si>
    <t>306</t>
  </si>
  <si>
    <t>59761008</t>
  </si>
  <si>
    <t>dlažba velkoformátová keramická 600 x 600 mm, neglazovaná, rektifikovaná v designu betonu (totožný dekor jako velkoformátová keramická dlažba), vhodná do vlhkých prostor, povrch matný, hladký, součinitel protiskluznosti bude min. 0,5 i za mokra (R10 A+B)</t>
  </si>
  <si>
    <t>-165323569</t>
  </si>
  <si>
    <t>75,8*1,15 'Přepočtené koeficientem množství</t>
  </si>
  <si>
    <t>307</t>
  </si>
  <si>
    <t>771574263</t>
  </si>
  <si>
    <t>Montáž podlah keramických pro mechanické zatížení protiskluzných lepených flexibilním lepidlem přes 9 do 12 ks/m2</t>
  </si>
  <si>
    <t>-287645345</t>
  </si>
  <si>
    <t>"SCH4"5,8*7,25</t>
  </si>
  <si>
    <t>308</t>
  </si>
  <si>
    <t>597611105</t>
  </si>
  <si>
    <t>dlaždice keramické 300x300mm keramická, slinutá, neglazovaná, rektifikovaná v designu betonu, vhodná do vlhkých prostor, povrch matný, hladký, součinitel protiskluznosti bude min. 0,5 i za mokra(R10A+B)</t>
  </si>
  <si>
    <t>-472931509</t>
  </si>
  <si>
    <t>42,05*1,05 'Přepočtené koeficientem množství</t>
  </si>
  <si>
    <t>309</t>
  </si>
  <si>
    <t>771111011</t>
  </si>
  <si>
    <t>Vysátí podkladu před pokládkou dlažby</t>
  </si>
  <si>
    <t>1240112846</t>
  </si>
  <si>
    <t>499,2+75,8+31,9</t>
  </si>
  <si>
    <t>310</t>
  </si>
  <si>
    <t>771121011</t>
  </si>
  <si>
    <t>Nátěr penetrační na podlahu</t>
  </si>
  <si>
    <t>-1994359303</t>
  </si>
  <si>
    <t>311</t>
  </si>
  <si>
    <t>771151021</t>
  </si>
  <si>
    <t>Samonivelační stěrka podlah pevnosti 30 MPa tl 3 mm</t>
  </si>
  <si>
    <t>-196777183</t>
  </si>
  <si>
    <t>312</t>
  </si>
  <si>
    <t>771273123</t>
  </si>
  <si>
    <t>Montáž obkladů stupnic z dlaždic protiskluzných keramických lepených š do 300 mm</t>
  </si>
  <si>
    <t>-1661068007</t>
  </si>
  <si>
    <t>"SCHod4"5,8*4</t>
  </si>
  <si>
    <t>313</t>
  </si>
  <si>
    <t>261998711</t>
  </si>
  <si>
    <t>"SCH4"(0,3+0,1375)*5,8*4+5,8*0,725</t>
  </si>
  <si>
    <t>14,355*1,05 'Přepočtené koeficientem množství</t>
  </si>
  <si>
    <t>314</t>
  </si>
  <si>
    <t>771474111</t>
  </si>
  <si>
    <t>Montáž soklů z dlaždic keramických rovných flexibilní lepidlo v do 65 mm</t>
  </si>
  <si>
    <t>889158430</t>
  </si>
  <si>
    <t>"SCH1, SCH2, SCH3"</t>
  </si>
  <si>
    <t>"120/60"195</t>
  </si>
  <si>
    <t>"60/60" 77</t>
  </si>
  <si>
    <t>"30/30" 59</t>
  </si>
  <si>
    <t>315</t>
  </si>
  <si>
    <t>59761003</t>
  </si>
  <si>
    <t>dlažba keramická hutná hladká do interiéru přes 9 do 12ks/m2</t>
  </si>
  <si>
    <t>-889241698</t>
  </si>
  <si>
    <t>(59/0,3)/2+1</t>
  </si>
  <si>
    <t>99,333*1,1 'Přepočtené koeficientem množství</t>
  </si>
  <si>
    <t>316</t>
  </si>
  <si>
    <t>-390630106</t>
  </si>
  <si>
    <t>(77/0,6)/2+1</t>
  </si>
  <si>
    <t>65,167*1,15 'Přepočtené koeficientem množství</t>
  </si>
  <si>
    <t>317</t>
  </si>
  <si>
    <t>2146977022</t>
  </si>
  <si>
    <t>(195/1,2)/2+1</t>
  </si>
  <si>
    <t>82,25*1,15 'Přepočtené koeficientem množství</t>
  </si>
  <si>
    <t>318</t>
  </si>
  <si>
    <t>771577144</t>
  </si>
  <si>
    <t>Příplatek k montáži podlah keramických lepených disperzním lepidlem za spárování tmelem dvousložkovým</t>
  </si>
  <si>
    <t>-1966411646</t>
  </si>
  <si>
    <t>"1.47+1.51+1,52+1.53+1.54+1.55+1.56+1.60+1.61"1,8+12,6+12,4+3,9+2,6+13,9+15,4+2,4+6</t>
  </si>
  <si>
    <t>319</t>
  </si>
  <si>
    <t>771591112</t>
  </si>
  <si>
    <t>Izolace pod dlažbu nátěrem nebo stěrkou ve dvou vrstvách</t>
  </si>
  <si>
    <t>1610030338</t>
  </si>
  <si>
    <t>"vytažení" 94,1*0,15</t>
  </si>
  <si>
    <t>"vytažení" 3,3*0,15</t>
  </si>
  <si>
    <t>320</t>
  </si>
  <si>
    <t>998771202</t>
  </si>
  <si>
    <t>Přesun hmot procentní pro podlahy z dlaždic v objektech v do 12 m</t>
  </si>
  <si>
    <t>996363255</t>
  </si>
  <si>
    <t>772</t>
  </si>
  <si>
    <t>Podlahy z kamene</t>
  </si>
  <si>
    <t>321</t>
  </si>
  <si>
    <t>772522811</t>
  </si>
  <si>
    <t>Demontáž dlažby z kamene do suti z tvrdých kamenů kladených do malty</t>
  </si>
  <si>
    <t>1558227510</t>
  </si>
  <si>
    <t>322</t>
  </si>
  <si>
    <t>998772202</t>
  </si>
  <si>
    <t>Přesun hmot procentní pro podlahy z kamene v objektech v přes 6 do 12 m</t>
  </si>
  <si>
    <t>-129129227</t>
  </si>
  <si>
    <t>777</t>
  </si>
  <si>
    <t>Podlahy lité</t>
  </si>
  <si>
    <t>323</t>
  </si>
  <si>
    <t>777111101</t>
  </si>
  <si>
    <t>Zametení podkladu před provedením lité podlahy</t>
  </si>
  <si>
    <t>1947785310</t>
  </si>
  <si>
    <t>"P01"285,2+8,3+6,4</t>
  </si>
  <si>
    <t>"SCHod1 stupně" 10*1,5*(0,32+0,17)</t>
  </si>
  <si>
    <t>"SCHod2 stupně" 14*1,51*(0,32+0,15)</t>
  </si>
  <si>
    <t>"SCHod3 stupně" 7*1,51*(0,28+0,14)</t>
  </si>
  <si>
    <t>324</t>
  </si>
  <si>
    <t>777131113</t>
  </si>
  <si>
    <t>Penetrační polyuretanový nátěr podlahy</t>
  </si>
  <si>
    <t>137951927</t>
  </si>
  <si>
    <t>325</t>
  </si>
  <si>
    <t>777521103</t>
  </si>
  <si>
    <t>Krycí polyuretanová stěrka tloušťky do 2 mm lité podlahy</t>
  </si>
  <si>
    <t>-687937896</t>
  </si>
  <si>
    <t>326</t>
  </si>
  <si>
    <t>777911111</t>
  </si>
  <si>
    <t>Tuhé napojení lité podlahy na stěnu</t>
  </si>
  <si>
    <t>1942570436</t>
  </si>
  <si>
    <t>"P01" 232</t>
  </si>
  <si>
    <t>"SCHod1" (0,32+0,17+0,32)*10*2</t>
  </si>
  <si>
    <t>"SCHod2" (0,32+0,15+0,32)*14*2</t>
  </si>
  <si>
    <t>"SCHod3" (0,28+0,164+0,28)*7*2</t>
  </si>
  <si>
    <t>327</t>
  </si>
  <si>
    <t>998777202</t>
  </si>
  <si>
    <t>Přesun hmot procentní pro podlahy lité v objektech v přes 6 do 12 m</t>
  </si>
  <si>
    <t>-1195768323</t>
  </si>
  <si>
    <t>781</t>
  </si>
  <si>
    <t>Dokončovací práce - obklady</t>
  </si>
  <si>
    <t>328</t>
  </si>
  <si>
    <t>781131112</t>
  </si>
  <si>
    <t>Izolace pod obklad nátěrem nebo stěrkou ve dvou vrstvách</t>
  </si>
  <si>
    <t>144891791</t>
  </si>
  <si>
    <t>"1.60 za sprchovým koutem" (0,8*2+0,9)*2</t>
  </si>
  <si>
    <t>329</t>
  </si>
  <si>
    <t>781131264</t>
  </si>
  <si>
    <t>Izolace pod obklad těsnícími pásy mezi podlahou a stěnou</t>
  </si>
  <si>
    <t>-992858297</t>
  </si>
  <si>
    <t>"1.60 za sprchovým koutem" (0,8*2+0,9)</t>
  </si>
  <si>
    <t>330</t>
  </si>
  <si>
    <t>781474154</t>
  </si>
  <si>
    <t>Montáž obkladů vnitřních keramických velkoformátových hladkých do 6 ks/m2 lepených flexibilním lepidlem, vč.ukončujících lišt a hran</t>
  </si>
  <si>
    <t>-68198110</t>
  </si>
  <si>
    <t>"1.51+1.52+1.53+1.55+1.56"181,4</t>
  </si>
  <si>
    <t>331</t>
  </si>
  <si>
    <t>59761065</t>
  </si>
  <si>
    <t>obklad keramický pro interiér přes 4 do 6 ks/m2</t>
  </si>
  <si>
    <t>-618569785</t>
  </si>
  <si>
    <t>181,4*1,15 'Přepočtené koeficientem množství</t>
  </si>
  <si>
    <t>332</t>
  </si>
  <si>
    <t>781479196</t>
  </si>
  <si>
    <t>Příplatek k montáži obkladů vnitřních keramických hladkých za spárování tmelem dvousložkovým</t>
  </si>
  <si>
    <t>633084820</t>
  </si>
  <si>
    <t>"1.47+1.54+1,60+1,61"63,7</t>
  </si>
  <si>
    <t>"055" 11</t>
  </si>
  <si>
    <t>333</t>
  </si>
  <si>
    <t>781484116</t>
  </si>
  <si>
    <t>Montáž obkladů vnitřních z mozaiky 300x300 mm lepených flexibilním lepidlem, vč.ukončujících lišt a hran</t>
  </si>
  <si>
    <t>-869699355</t>
  </si>
  <si>
    <t>334</t>
  </si>
  <si>
    <t>59761181</t>
  </si>
  <si>
    <t>mozaika keramická hladká na podlahu i stěnu pro interiér i exteriér (5x5)-set 300mx300mm</t>
  </si>
  <si>
    <t>-1846016570</t>
  </si>
  <si>
    <t>74,7*12,22222 'Přepočtené koeficientem množství</t>
  </si>
  <si>
    <t>335</t>
  </si>
  <si>
    <t>998781202</t>
  </si>
  <si>
    <t>Přesun hmot procentní pro obklady keramické v objektech v do 12 m</t>
  </si>
  <si>
    <t>-2117617180</t>
  </si>
  <si>
    <t>783</t>
  </si>
  <si>
    <t>Dokončovací práce - nátěry</t>
  </si>
  <si>
    <t>336</t>
  </si>
  <si>
    <t>783306801</t>
  </si>
  <si>
    <t>Odstranění nátěru ze zámečnických konstrukcí obroušením</t>
  </si>
  <si>
    <t>1995510334</t>
  </si>
  <si>
    <t>"zábradlí z foyer do 2.NP" 8,1*1,1*2</t>
  </si>
  <si>
    <t>337</t>
  </si>
  <si>
    <t>783324101</t>
  </si>
  <si>
    <t>Základní jednonásobný akrylátový nátěr zámečnických konstrukcí</t>
  </si>
  <si>
    <t>1745524088</t>
  </si>
  <si>
    <t>338</t>
  </si>
  <si>
    <t>783327101</t>
  </si>
  <si>
    <t>Krycí jednonásobný akrylátový nátěr zámečnických konstrukcí</t>
  </si>
  <si>
    <t>-1658900831</t>
  </si>
  <si>
    <t>339</t>
  </si>
  <si>
    <t>783932171</t>
  </si>
  <si>
    <t>Celoplošné vyrovnání betonové podlahy cementovou stěrkou tl do 3 mm</t>
  </si>
  <si>
    <t>-837529559</t>
  </si>
  <si>
    <t>"P01 049,050" 8,3+6,4</t>
  </si>
  <si>
    <t>340</t>
  </si>
  <si>
    <t>783947161</t>
  </si>
  <si>
    <t>Krycí dvojnásobný polyuretanový vodou ředitelný nátěr betonové podlahy</t>
  </si>
  <si>
    <t>2015944687</t>
  </si>
  <si>
    <t>"sokl" (94,8+29,1+26,5+62,5+18,8)*0,05</t>
  </si>
  <si>
    <t>"P01 049, 050" 8,3+6,4</t>
  </si>
  <si>
    <t>"sokl" (14,4+18,4)*0,05</t>
  </si>
  <si>
    <t>784</t>
  </si>
  <si>
    <t>Dokončovací práce - malby</t>
  </si>
  <si>
    <t>341</t>
  </si>
  <si>
    <t>784181101</t>
  </si>
  <si>
    <t>Základní jednonásobná bezbarvá penetrace podkladu v místnostech v do 3,80 m</t>
  </si>
  <si>
    <t>-178101255</t>
  </si>
  <si>
    <t xml:space="preserve">"stropy" </t>
  </si>
  <si>
    <t>"omítka" 284,9</t>
  </si>
  <si>
    <t>"SDK podhled-akustický"607,8-341</t>
  </si>
  <si>
    <t>"část 059" 43</t>
  </si>
  <si>
    <t>"stěny"</t>
  </si>
  <si>
    <t>"původní" 252,9</t>
  </si>
  <si>
    <t>-"obklady" (74,7+181,4)</t>
  </si>
  <si>
    <t>342</t>
  </si>
  <si>
    <t>784221101</t>
  </si>
  <si>
    <t>Dvojnásobné bílé malby  ze směsí za sucha dobře otěruvzdorných v místnostech do 3,80 m</t>
  </si>
  <si>
    <t>978615142</t>
  </si>
  <si>
    <t>Práce a dodávky M</t>
  </si>
  <si>
    <t>21-M</t>
  </si>
  <si>
    <t>Elektromontáže</t>
  </si>
  <si>
    <t>343</t>
  </si>
  <si>
    <t>2101</t>
  </si>
  <si>
    <t>Elektroinstalace - silnoproud (viz.samostatný rozpočet)</t>
  </si>
  <si>
    <t>141735336</t>
  </si>
  <si>
    <t>344</t>
  </si>
  <si>
    <t>2102</t>
  </si>
  <si>
    <t>Elektroinstalace - slaboproud (viz.samostatný rozpočet)</t>
  </si>
  <si>
    <t>-161732275</t>
  </si>
  <si>
    <t>24-M</t>
  </si>
  <si>
    <t>Montáže vzduchotechnických zařízení</t>
  </si>
  <si>
    <t>345</t>
  </si>
  <si>
    <t>240000200</t>
  </si>
  <si>
    <t>VZT (viz.samostatný rozpočet)</t>
  </si>
  <si>
    <t>1277035686</t>
  </si>
  <si>
    <t>VRN</t>
  </si>
  <si>
    <t>Vedlejší rozpočtové náklady</t>
  </si>
  <si>
    <t>VRN1</t>
  </si>
  <si>
    <t>Průzkumné, geodetické a projektové práce</t>
  </si>
  <si>
    <t>346</t>
  </si>
  <si>
    <t>011434000</t>
  </si>
  <si>
    <t>Zpracování dílenské dokumentace dilatační spáry mezi stávajícím objektem a přístavbou</t>
  </si>
  <si>
    <t>…</t>
  </si>
  <si>
    <t>1024</t>
  </si>
  <si>
    <t>475729835</t>
  </si>
  <si>
    <t>347</t>
  </si>
  <si>
    <t>011514000</t>
  </si>
  <si>
    <t>Zpracování dílenské dokumentace dřevěné fasády přístavby</t>
  </si>
  <si>
    <t>1761551372</t>
  </si>
  <si>
    <t>348</t>
  </si>
  <si>
    <t>011515000</t>
  </si>
  <si>
    <t>Zpracování dílenské dokumentace všech atypických prvků</t>
  </si>
  <si>
    <t>-1749493720</t>
  </si>
  <si>
    <t>VRN4</t>
  </si>
  <si>
    <t>Inženýrská činnost</t>
  </si>
  <si>
    <t>349</t>
  </si>
  <si>
    <t>043002000</t>
  </si>
  <si>
    <t>Zkoušky pro svislý obvodový plášť - trhové, soudržnosti, sondy a ověření soudržnosti podkladu pro kotvení zateplení</t>
  </si>
  <si>
    <t>1265348790</t>
  </si>
  <si>
    <t>350</t>
  </si>
  <si>
    <t>043003000</t>
  </si>
  <si>
    <t>Zkoušky pro střechu - trhové, soudržnosti, sondy a ověření soudržnosti podkladu pro kotvení zateplení</t>
  </si>
  <si>
    <t>287510691</t>
  </si>
  <si>
    <t>351</t>
  </si>
  <si>
    <t>043004000</t>
  </si>
  <si>
    <t>Individuální a komplexní zkoušky</t>
  </si>
  <si>
    <t>421862697</t>
  </si>
  <si>
    <t>VRN9</t>
  </si>
  <si>
    <t>Ostatní náklady</t>
  </si>
  <si>
    <t>352</t>
  </si>
  <si>
    <t>091002000</t>
  </si>
  <si>
    <t xml:space="preserve"> Náklady vzniklé v průběhu stavebních prací vyplývající z povahy díla, a požadavků v SoD.na zajištění dopravní obsluhy přiléhajících nem.í, obchodů a služeb včetně provozu pěších. Náklad na vliv způsobený ztíženým pohybem vozidel a obsluhy stavby v centru</t>
  </si>
  <si>
    <t>373847335</t>
  </si>
  <si>
    <t>353</t>
  </si>
  <si>
    <t>091003000</t>
  </si>
  <si>
    <t>Náklad na zvýšení rozpočtových nákladů z titulu rušení dopravy vně i uvnitř staveniště, vlivu prostředí, přestávek v práci nařízených investorem a ostatních vlivů způsobených investorem. Náklady na vliv ostatních provozních vlivů.</t>
  </si>
  <si>
    <t>1357380111</t>
  </si>
  <si>
    <t>354</t>
  </si>
  <si>
    <t>091004000</t>
  </si>
  <si>
    <t>Vytýčení inženýrských sítí dotčených nebo souvisejících se stavbou před a v průběhu výstavby.</t>
  </si>
  <si>
    <t>287678504</t>
  </si>
  <si>
    <t>355</t>
  </si>
  <si>
    <t>091005000</t>
  </si>
  <si>
    <t xml:space="preserve">Vyhotovení geometrického plánu stavby ověřený oprávněným zeměměřičským inženýrem 3x v tištěné podobě. </t>
  </si>
  <si>
    <t>-1209327793</t>
  </si>
  <si>
    <t>356</t>
  </si>
  <si>
    <t>091006000</t>
  </si>
  <si>
    <t>Náklady na dokumentaci ZS, na přípravu území pro ZS včetně odstranění materiálu a konstrukcí v prostoru staveniště, na vybudování odběrných míst, na zřízení přípojek médií, na vlastní vybudování objektů ZS, provizornich komunikací , oplocení a osvětlení</t>
  </si>
  <si>
    <t>-1638384387</t>
  </si>
  <si>
    <t>357</t>
  </si>
  <si>
    <t>091007000</t>
  </si>
  <si>
    <t>Náklady na vybavení/pronájem objektů ZS, náklady na energie, úklid, údržbu a opravy objektů ZS, čištění pojezdových a manipulačních ploch, zabezpečení staveniště apod.</t>
  </si>
  <si>
    <t>-418075037</t>
  </si>
  <si>
    <t>358</t>
  </si>
  <si>
    <t>091008000</t>
  </si>
  <si>
    <t>Náklady na zřízení, údržbu a zrušení dočasného dopravního značení, potřebného k zajištění přístupu nebo provozu na staveništi a/nebo v okolí staveniště.</t>
  </si>
  <si>
    <t>-278338235</t>
  </si>
  <si>
    <t>359</t>
  </si>
  <si>
    <t>091009000</t>
  </si>
  <si>
    <t xml:space="preserve">Náklady na demontáž/odstranění objektů ZS a jejich odvozu a náklady na uvedení pozemku do původního stavu včetně nákladů s tím spojených. </t>
  </si>
  <si>
    <t>-213928365</t>
  </si>
  <si>
    <t>360</t>
  </si>
  <si>
    <t>091010000</t>
  </si>
  <si>
    <t>Inženýrská činnost prováděná v průběhu stavebních prací vyplývající z povahy díla, a požadavků ve smlouvě o dílo.</t>
  </si>
  <si>
    <t>-1361059379</t>
  </si>
  <si>
    <t>361</t>
  </si>
  <si>
    <t>091011000</t>
  </si>
  <si>
    <t>Náklad na pořízení projektové dokumentace skutečného provedení v počtu 1 paré tištěného vyhotovení a 1x digitálního vyhotovení ve formátu *.dwg, případně *.dgn a *.pdf</t>
  </si>
  <si>
    <t>595308894</t>
  </si>
  <si>
    <t>#RTSROZP#</t>
  </si>
  <si>
    <t>Položkový rozpočet</t>
  </si>
  <si>
    <t>Zakázka:</t>
  </si>
  <si>
    <t>STAVEBNÍ ÚPRAVY A DOSTAVBA KULTURNÍHO DOMU V ZÁBŘEHU</t>
  </si>
  <si>
    <t>Misto</t>
  </si>
  <si>
    <t>ČESKOSLOVENSKÉ ARMÁDY 835/1, 789 01 ZÁBŘEH</t>
  </si>
  <si>
    <t>Rozpočet:</t>
  </si>
  <si>
    <t>Objednatel:</t>
  </si>
  <si>
    <t>D-CINEMA, S.R.O.</t>
  </si>
  <si>
    <t>RADIMOVA 234/36</t>
  </si>
  <si>
    <t>169 00</t>
  </si>
  <si>
    <t>Praha 6</t>
  </si>
  <si>
    <t>Zhotovitel:</t>
  </si>
  <si>
    <t>Vypracoval:</t>
  </si>
  <si>
    <t>Rozpis ceny</t>
  </si>
  <si>
    <t>Dodávka</t>
  </si>
  <si>
    <t>Montáž</t>
  </si>
  <si>
    <t>Celkem</t>
  </si>
  <si>
    <t>MON</t>
  </si>
  <si>
    <t>VN</t>
  </si>
  <si>
    <t>Vedlejší náklady</t>
  </si>
  <si>
    <t>ON</t>
  </si>
  <si>
    <t>Rekapitulace daní</t>
  </si>
  <si>
    <t>Základ pro sníženou DPH</t>
  </si>
  <si>
    <t xml:space="preserve">Snížená DPH </t>
  </si>
  <si>
    <t>Základ pro základní DPH</t>
  </si>
  <si>
    <t xml:space="preserve">Základní DPH </t>
  </si>
  <si>
    <t>Zaokrouhlení</t>
  </si>
  <si>
    <t>Cena celkem bez DPH</t>
  </si>
  <si>
    <t>Cena celkem s DPH</t>
  </si>
  <si>
    <t>dne</t>
  </si>
  <si>
    <t>Za zhotovitele</t>
  </si>
  <si>
    <t>Za objednatele</t>
  </si>
  <si>
    <t>Rekapitulace dílčích částí</t>
  </si>
  <si>
    <t>#CASTI&gt;&gt;</t>
  </si>
  <si>
    <t>Číslo</t>
  </si>
  <si>
    <t>Název</t>
  </si>
  <si>
    <t>DPH celkem</t>
  </si>
  <si>
    <t>Cena celkem</t>
  </si>
  <si>
    <t>Rozpočet</t>
  </si>
  <si>
    <t>Celkem za stavbu</t>
  </si>
  <si>
    <t>Rekapitulace dílů</t>
  </si>
  <si>
    <t>Typ dílu</t>
  </si>
  <si>
    <t>Základy,zvláštní zakládání</t>
  </si>
  <si>
    <t>Prorážení otvorů</t>
  </si>
  <si>
    <t>Staveništní přesun hmot</t>
  </si>
  <si>
    <t>Vnitřní kanalizace</t>
  </si>
  <si>
    <t>722</t>
  </si>
  <si>
    <t>Vnitřní vodovod</t>
  </si>
  <si>
    <t>Zařizovací předměty</t>
  </si>
  <si>
    <t>726</t>
  </si>
  <si>
    <t>Instalační prefabrikáty</t>
  </si>
  <si>
    <t xml:space="preserve">Položkový rozpočet </t>
  </si>
  <si>
    <t>#TypZaznamu#</t>
  </si>
  <si>
    <t>S:</t>
  </si>
  <si>
    <t>O:</t>
  </si>
  <si>
    <t>OBJ</t>
  </si>
  <si>
    <t>R:</t>
  </si>
  <si>
    <t>ROZ</t>
  </si>
  <si>
    <t>C:</t>
  </si>
  <si>
    <t>CAS_STR</t>
  </si>
  <si>
    <t>P.č.</t>
  </si>
  <si>
    <t>Číslo položky</t>
  </si>
  <si>
    <t>Název položky</t>
  </si>
  <si>
    <t>množství</t>
  </si>
  <si>
    <t>cena / MJ</t>
  </si>
  <si>
    <t>Dodávka celk.</t>
  </si>
  <si>
    <t>Montáž celk.</t>
  </si>
  <si>
    <t>cena s DPH</t>
  </si>
  <si>
    <t>hmotnost / MJ</t>
  </si>
  <si>
    <t>hmotnost celk.(t)</t>
  </si>
  <si>
    <t>dem. hmotnost / MJ</t>
  </si>
  <si>
    <t>dem. hmotnost celk.(t)</t>
  </si>
  <si>
    <t>Ceník</t>
  </si>
  <si>
    <t>Cen. soustava</t>
  </si>
  <si>
    <t>Nhod / MJ</t>
  </si>
  <si>
    <t>Nhod celk.</t>
  </si>
  <si>
    <t>Díl:</t>
  </si>
  <si>
    <t>DIL</t>
  </si>
  <si>
    <t>132200010RA0</t>
  </si>
  <si>
    <t>Hloubení nezapaž. rýh šířky do 60 cm v hornině 1-4</t>
  </si>
  <si>
    <t>POL2_0</t>
  </si>
  <si>
    <t>132201211R00</t>
  </si>
  <si>
    <t>Hloubení rýh š.do 200 cm hor.3 do 100 m3,STROJNĚ</t>
  </si>
  <si>
    <t>POL1_0</t>
  </si>
  <si>
    <t>133101101R00</t>
  </si>
  <si>
    <t>Hloubení šachet v hor.2 do 100 m3</t>
  </si>
  <si>
    <t>139601102R00</t>
  </si>
  <si>
    <t>Ruční výkop jam, rýh a šachet v hornině tř. 3</t>
  </si>
  <si>
    <t>131201119R00</t>
  </si>
  <si>
    <t>Příplatek za lepivost - hloubení nezap.jam v hor.3</t>
  </si>
  <si>
    <t>161101102R00</t>
  </si>
  <si>
    <t>Svislé přemístění výkopku z hor.1-4 do 4,0 m</t>
  </si>
  <si>
    <t>162201102R00</t>
  </si>
  <si>
    <t>Vodorovné přemístění výkopku z hor.1-4 do 50 m</t>
  </si>
  <si>
    <t>174100010RA0</t>
  </si>
  <si>
    <t>Zásyp jam, rýh a šachet sypaninou</t>
  </si>
  <si>
    <t>58341010.AR</t>
  </si>
  <si>
    <t>Drť hraněná Z  fr.32 - 64 tř.B</t>
  </si>
  <si>
    <t>POL3_0</t>
  </si>
  <si>
    <t>583415034R</t>
  </si>
  <si>
    <t>Kamenivo drcené frakce  8/16  B Olomoucký kraj</t>
  </si>
  <si>
    <t>174100050RAC</t>
  </si>
  <si>
    <t>Zásyp jam,rýh a šachet štěrkopískem, dovoz štěrkopísku ze vzdálenosti 10 km</t>
  </si>
  <si>
    <t>199000002R00</t>
  </si>
  <si>
    <t>Poplatek za skládku horniny 1- 4</t>
  </si>
  <si>
    <t>460600001RT8</t>
  </si>
  <si>
    <t>Naložení a odvoz zeminy, odvoz na vzdálenost 10000 m</t>
  </si>
  <si>
    <t>273316131R00</t>
  </si>
  <si>
    <t>Základ.desky z betonu prostého vodostaveb. C25/30</t>
  </si>
  <si>
    <t>213159001RAC</t>
  </si>
  <si>
    <t>Vsakovací nádrž vel.2,4x4,2x0,825 m, Avsak=10,0 m2, ret.objem 7,27 m3 pro T=6 hod, čas prázdn. 22,15 h</t>
  </si>
  <si>
    <t>akumulační box 28 ks, dno boxu 14 ks, boční deska 24 ks, vstupní hrdlo 200/315,</t>
  </si>
  <si>
    <t>POP</t>
  </si>
  <si>
    <t>KGU přesuvka 200 1 ks, KG redukce 200/160 1 ks, geotextílie 250 g/m2 48 m2</t>
  </si>
  <si>
    <t>včetně dopravy</t>
  </si>
  <si>
    <t>213151111R00</t>
  </si>
  <si>
    <t>Montáž vsakovacího bloku nebo tunelu do V 450 l</t>
  </si>
  <si>
    <t>213151121R00</t>
  </si>
  <si>
    <t>Obalení vsakovacích bloků geotextílií</t>
  </si>
  <si>
    <t>212850001RAA</t>
  </si>
  <si>
    <t>Drenáž podél základu objektu z dren. trub d 100 mm, bet.lože, obsyp kamenivo, geotextilie,reviz.šachta</t>
  </si>
  <si>
    <t>451572111R00</t>
  </si>
  <si>
    <t>Lože pod potrubí z kameniva těženého 0 - 4 mm</t>
  </si>
  <si>
    <t>28611151.AR</t>
  </si>
  <si>
    <t>Trubka kanalizační KGEM SN 4 PVC 150x4,0x1000 mm</t>
  </si>
  <si>
    <t>28611142.AR</t>
  </si>
  <si>
    <t>Trubka kanalizační KGEM SN 4 PVC 110x3,2x2000 mm</t>
  </si>
  <si>
    <t>28611141.AR</t>
  </si>
  <si>
    <t>Trubka kanalizační KGEM SN 4 PVC 110x3,2x1000 mm</t>
  </si>
  <si>
    <t>871303110R00</t>
  </si>
  <si>
    <t>Montáž trub z plastu, gumový kroužek, DN 100</t>
  </si>
  <si>
    <t>871313121R00</t>
  </si>
  <si>
    <t>Montáž trub z plastu, gumový kroužek, DN 150</t>
  </si>
  <si>
    <t>894431490RAA</t>
  </si>
  <si>
    <t>Šachta D 600 mm, dl.šach.roury 3,00 m, slepé dno, poklop litina 12,5 t</t>
  </si>
  <si>
    <t>spojka d110 mm-2 ks, spojka d160 mm-1 ks</t>
  </si>
  <si>
    <t>894431180R00</t>
  </si>
  <si>
    <t>Osazení plastové šachty z dílů prům.600 mm</t>
  </si>
  <si>
    <t>894435916RAA</t>
  </si>
  <si>
    <t>Filtr pro dešťovou šachtu D 160</t>
  </si>
  <si>
    <t>892571111R00</t>
  </si>
  <si>
    <t>Zkouška těsnosti kanalizace DN do 200, vodou</t>
  </si>
  <si>
    <t>892561111R00</t>
  </si>
  <si>
    <t>Zkouška těsnosti kanalizace DN do 125, vodou</t>
  </si>
  <si>
    <t>55162493.AR</t>
  </si>
  <si>
    <t>Lapač střešních splavenin DN 110, , koš, kulový kloub, suchá klapka</t>
  </si>
  <si>
    <t>pro předsazenou fasádu s bočním přítokem, průtok 10 l/s</t>
  </si>
  <si>
    <t>974031132R00</t>
  </si>
  <si>
    <t>Vysekání rýh ve zdi cihelné 5 x 7 cm</t>
  </si>
  <si>
    <t>974031143R00</t>
  </si>
  <si>
    <t>Vysekání rýh ve zdi cihelné 7 x 10 cm</t>
  </si>
  <si>
    <t>974031164R00</t>
  </si>
  <si>
    <t>Vysekání rýh ve zdi cihelné 15 x 15 cm</t>
  </si>
  <si>
    <t>979082111R00</t>
  </si>
  <si>
    <t xml:space="preserve">Vnitrostaveništní doprava suti </t>
  </si>
  <si>
    <t>979011111R00</t>
  </si>
  <si>
    <t>Svislá doprava suti a vybour. hmot za 1.PP až 2.NP</t>
  </si>
  <si>
    <t>979990101R00</t>
  </si>
  <si>
    <t>Poplatek za sklád.suti-směs bet.a cihel do 30x30cm</t>
  </si>
  <si>
    <t>979100013RA0</t>
  </si>
  <si>
    <t>Odvoz suti a vyb.hmot do 15 km, vnitrost. 15 m</t>
  </si>
  <si>
    <t>998276101R00</t>
  </si>
  <si>
    <t>Přesun hmot, trubní vedení plastová, otevř. výkop</t>
  </si>
  <si>
    <t>721176223R00</t>
  </si>
  <si>
    <t>Potrubí KG svodné (ležaté) v zemi D 125 x 3,2 mm</t>
  </si>
  <si>
    <t>721176224R00</t>
  </si>
  <si>
    <t>Potrubí KG svodné (ležaté) v zemi D 160 x 4,0 mm</t>
  </si>
  <si>
    <t>721100012RA0</t>
  </si>
  <si>
    <t>Kanalizace vnitřní, PVC, D 125 mm, zemní práce</t>
  </si>
  <si>
    <t>721100013RA0</t>
  </si>
  <si>
    <t>Kanalizace vnitřní, PVC, D 160 mm, zemní práce</t>
  </si>
  <si>
    <t>721176136R00</t>
  </si>
  <si>
    <t>Potrubí HT svodné (ležaté) zavěšené D 125 x 3,1 mm</t>
  </si>
  <si>
    <t>721176135R00</t>
  </si>
  <si>
    <t>Potrubí HT svodné (ležaté) zavěšené D 110 x 2,7 mm</t>
  </si>
  <si>
    <t>721176134R00</t>
  </si>
  <si>
    <t>Potrubí HT svodné (ležaté) zavěšené D 75 x 1,9 mm</t>
  </si>
  <si>
    <t>721176116R00</t>
  </si>
  <si>
    <t>Potrubí HT odpadní svislé D 125 x 3,1 mm</t>
  </si>
  <si>
    <t>721176115R00</t>
  </si>
  <si>
    <t>Potrubí HT odpadní svislé D 110 x 2,7 mm</t>
  </si>
  <si>
    <t>721176114R00</t>
  </si>
  <si>
    <t>Potrubí HT odpadní svislé D 75 x 1,9 mm</t>
  </si>
  <si>
    <t>721176105R00</t>
  </si>
  <si>
    <t>Potrubí HT připojovací D 110 x 2,7 mm</t>
  </si>
  <si>
    <t>721176104R00</t>
  </si>
  <si>
    <t>Potrubí HT připojovací D 75 x 1,9 mm</t>
  </si>
  <si>
    <t>721176103R00</t>
  </si>
  <si>
    <t>Potrubí HT připojovací D 50 x 1,8 mm</t>
  </si>
  <si>
    <t>721176102R00</t>
  </si>
  <si>
    <t>Potrubí HT připojovací D 40 x 1,8 mm</t>
  </si>
  <si>
    <t>721176101R00</t>
  </si>
  <si>
    <t>Potrubí HT připojovací D 32 x 1,8 mm</t>
  </si>
  <si>
    <t>998721102R00</t>
  </si>
  <si>
    <t>Přesun hmot pro vnitřní kanalizaci, výšky do 12 m</t>
  </si>
  <si>
    <t>721273210PP1</t>
  </si>
  <si>
    <t>Souprava ventilační střešní , souprava větrací hlavice PP  D 110 mm</t>
  </si>
  <si>
    <t>721181158O12</t>
  </si>
  <si>
    <t>Ochrana potrubí polyetylén DN 125</t>
  </si>
  <si>
    <t>721181158O10</t>
  </si>
  <si>
    <t>Ochrana potrubí polyetylén DN 100</t>
  </si>
  <si>
    <t>721181157O75</t>
  </si>
  <si>
    <t>Ochrana potrubí polyetylén DN 70</t>
  </si>
  <si>
    <t>721290821R00</t>
  </si>
  <si>
    <t>Přesun vybouraných hmot - kanalizace, H do 6 m</t>
  </si>
  <si>
    <t>28615444.AR</t>
  </si>
  <si>
    <t>Kus čisticí HTRE D 125 mm PP</t>
  </si>
  <si>
    <t>28615443.AR</t>
  </si>
  <si>
    <t>Kus čisticí HTRE D 110 mm PP</t>
  </si>
  <si>
    <t>721223470VP2</t>
  </si>
  <si>
    <t>Vpusť podlahová se zápach.uzáv.-pachotěs. bez vody, mřížka nerez 115 x 115 D 50 mm, odtok svislý</t>
  </si>
  <si>
    <t>721234176R00</t>
  </si>
  <si>
    <t>Vtok střešní DN 100, ploché střechy vodor. odtok, s přírubou dle typu hydroizolace střechy</t>
  </si>
  <si>
    <t>5516231252R</t>
  </si>
  <si>
    <t>Nástavec 300 mm/d 125mm, s izolační přírubou</t>
  </si>
  <si>
    <t>28653080.AR</t>
  </si>
  <si>
    <t>Zápachová uzávěrka ve tvaru U , d 32 mm</t>
  </si>
  <si>
    <t>5516231259R</t>
  </si>
  <si>
    <t>Nástavec 180 mm/d 145mm, prodlužovací</t>
  </si>
  <si>
    <t>551623146R</t>
  </si>
  <si>
    <t>Kroužek odvodňovací d 145 mm, ke střešním vtokům</t>
  </si>
  <si>
    <t>42320245R</t>
  </si>
  <si>
    <t>Objímka ODM FRSM 47-52 mm 6/4" M10/M12, s pryžovou vložkou</t>
  </si>
  <si>
    <t>42320248R</t>
  </si>
  <si>
    <t>Objímka ODM FRSM 73-78 mm 2 1/2" M10/M12, s pryžovou vložkou</t>
  </si>
  <si>
    <t>42320251R</t>
  </si>
  <si>
    <t>Objímka ODM FRSM 108-116 mm 4" M10/M12, s pryžovou vložkou</t>
  </si>
  <si>
    <t>42320252R</t>
  </si>
  <si>
    <t>Objímka ODM FRSM 124-129 mm  M10/M12, s pryžovou vložkou</t>
  </si>
  <si>
    <t>28650025R</t>
  </si>
  <si>
    <t>Manžeta protipožární D 125-30 mm, pro potrubí, plech+laminát, červená</t>
  </si>
  <si>
    <t>28650024R</t>
  </si>
  <si>
    <t>Manžeta protipožární D 110-30 mm, pro potrubí, plech+laminát, červená</t>
  </si>
  <si>
    <t>28650022R</t>
  </si>
  <si>
    <t>Manžeta protipožární D 75-30 mm, pro potrubí, plech+laminát, červená</t>
  </si>
  <si>
    <t>28650020R</t>
  </si>
  <si>
    <t>Manžeta protipožární D 50-30 mm, pro potrubí, plech+laminát, červená</t>
  </si>
  <si>
    <t>721290112R00</t>
  </si>
  <si>
    <t>Zkouška těsnosti kanalizace vodou DN 200</t>
  </si>
  <si>
    <t>721290111R00</t>
  </si>
  <si>
    <t>Zkouška těsnosti kanalizace vodou DN 125</t>
  </si>
  <si>
    <t>721171809R00</t>
  </si>
  <si>
    <t>Demontáž potrubí z PVC do D 160 mm</t>
  </si>
  <si>
    <t>721300050RAA</t>
  </si>
  <si>
    <t>Demontáž potrubí ležatého z PVC, do DN 200, vybourání podlahy, výkop</t>
  </si>
  <si>
    <t>2861518550RS</t>
  </si>
  <si>
    <t>Trubka 50 x 6,9 x 4000 mm, třívrstvá PP-RCT/AL/PPR, S 3,2, max 90°C</t>
  </si>
  <si>
    <t>2861518540RS</t>
  </si>
  <si>
    <t>Trubka 40 x 5,5 x 4000 mm, třívrstvá PP-RCT/AL/PPR, S 3,2, max 90°C</t>
  </si>
  <si>
    <t>2861518532RS</t>
  </si>
  <si>
    <t>Trubka 32 x 4,4 x 4000 mm, třívrstvá PP-RCT/AL/PPR, S 3,2, max 90°C</t>
  </si>
  <si>
    <t>2861518525RS</t>
  </si>
  <si>
    <t>Trubka 25 x 3,5 x 4000 mm, třívrstvá PP-RCT/AL/PPR, S 3,2, max 90°C</t>
  </si>
  <si>
    <t>2861518520RS</t>
  </si>
  <si>
    <t>Trubka 20 x 2,8 x 4000 mm, třívrstvá PP-RCT/AL/PPR, S 3,2, max 90°C</t>
  </si>
  <si>
    <t>2861518516RS</t>
  </si>
  <si>
    <t>Trubka 16 x 2,2 x 4000 mm, třívrstvá PP-RCT/AL/PPR, S 3,2, max 90°C</t>
  </si>
  <si>
    <t>722176116R00</t>
  </si>
  <si>
    <t>Montáž rozvodů z plastů polyfúz. svařováním D 50mm</t>
  </si>
  <si>
    <t>722176115R00</t>
  </si>
  <si>
    <t>Montáž rozvodů z plastů polyfúz. svařováním D 40mm</t>
  </si>
  <si>
    <t>722176114R00</t>
  </si>
  <si>
    <t>Montáž rozvodů z plastů polyfúz. svařováním D 32mm</t>
  </si>
  <si>
    <t>722176113R00</t>
  </si>
  <si>
    <t>Montáž rozvodů z plastů polyfúz. svařováním D 25mm</t>
  </si>
  <si>
    <t>722176112R00</t>
  </si>
  <si>
    <t>Montáž rozvodů z plastů polyfúz. svařováním D 20mm</t>
  </si>
  <si>
    <t>722176111R00</t>
  </si>
  <si>
    <t>Montáž rozvodů z plastů polyfúz. svařováním D 16mm</t>
  </si>
  <si>
    <t>722181352RW6</t>
  </si>
  <si>
    <t>Izolace návleková tl. stěny 9 mm, vnitřní průměr 50 mm</t>
  </si>
  <si>
    <t>722181351RV9</t>
  </si>
  <si>
    <t>Izolace návleková tl. stěny 6 mm, vnitřní průměr 40 mm</t>
  </si>
  <si>
    <t>722181351RU1</t>
  </si>
  <si>
    <t>Izolace návleková tl. stěny 6 mm, vnitřní průměr 32 mm</t>
  </si>
  <si>
    <t>722181351RT8</t>
  </si>
  <si>
    <t>Izolace návleková tl. stěny 6 mm, vnitřní průměr 25 mm</t>
  </si>
  <si>
    <t>722181311RT7</t>
  </si>
  <si>
    <t>Izolace návleková tl. stěny 6 mm, vnitřní průměr 22 mm</t>
  </si>
  <si>
    <t>722181313RT8</t>
  </si>
  <si>
    <t>Izolace návleková tl. stěny 20 mm, vnitřní průměr 22 mm</t>
  </si>
  <si>
    <t>722181310RT6</t>
  </si>
  <si>
    <t>Izolace návleková tl. stěny 6 mm, vnitřní průměr 18 mm</t>
  </si>
  <si>
    <t>722181309RT6</t>
  </si>
  <si>
    <t>Izolace návleková tl. stěny 20 mm, vnitřní průměr 18 mm</t>
  </si>
  <si>
    <t>722182004R01</t>
  </si>
  <si>
    <t>Montáž izol.skruží na potrubí přímé DN 32-50,, sam.spoj</t>
  </si>
  <si>
    <t>722182001R01</t>
  </si>
  <si>
    <t>Montáž izol.skruží na potrubí přímé DN 15-25,, sam.spoj</t>
  </si>
  <si>
    <t>722202213R00</t>
  </si>
  <si>
    <t>Nástěnka MZD PP-R INSTAPLAST D 20xR1/2</t>
  </si>
  <si>
    <t>722239213R00</t>
  </si>
  <si>
    <t>Kohout vod.kul.,vnitř.-vnitř.z. DN 25</t>
  </si>
  <si>
    <t>722239215R00</t>
  </si>
  <si>
    <t>Kohout vod.kul.,vnitř.-vnitř.z.DN 40</t>
  </si>
  <si>
    <t>722239214R00</t>
  </si>
  <si>
    <t>Kohout vod.kul.,vnitř.-vnitř.z. DN 32</t>
  </si>
  <si>
    <t>722239212R00</t>
  </si>
  <si>
    <t>Kohout vod.kul.,vnitř.-vnitř.z. DN 20</t>
  </si>
  <si>
    <t>722239211R00</t>
  </si>
  <si>
    <t>Kohout vod.kul.,vnitř.-vnitř.z. DN 15</t>
  </si>
  <si>
    <t>5514190RV</t>
  </si>
  <si>
    <t xml:space="preserve">Ventil rohový mosazný 1/2" x 3/8" </t>
  </si>
  <si>
    <t>551114920R</t>
  </si>
  <si>
    <t>Pojistný ventil se zp. klapkou DN 20, k elektrickému bojleru</t>
  </si>
  <si>
    <t>551114915R</t>
  </si>
  <si>
    <t>Pojistný ventil se zp. klapkou DN15, k elektrickému bojleru</t>
  </si>
  <si>
    <t>44982602.AR</t>
  </si>
  <si>
    <t>Hydrantový systém D25 prům. 25/30</t>
  </si>
  <si>
    <t>722259201R00</t>
  </si>
  <si>
    <t>Montáž hydrantového systému D25</t>
  </si>
  <si>
    <t>5413223511R</t>
  </si>
  <si>
    <t>Ohřívač elektrický závěsný svislý tlakový EOV 50</t>
  </si>
  <si>
    <t>5413223513R</t>
  </si>
  <si>
    <t>Ohřívač elektrický závěsný svislý tlakový EOV 100</t>
  </si>
  <si>
    <t>722280107R40</t>
  </si>
  <si>
    <t>Tlaková zkouška vodovodního potrubí do DN 40</t>
  </si>
  <si>
    <t>998722102R00</t>
  </si>
  <si>
    <t>Přesun hmot pro vnitřní vodovod, výšky do 12 m</t>
  </si>
  <si>
    <t>551070800R</t>
  </si>
  <si>
    <t>Oddálené pneumatické splachování WC ruční chrom, pro zabudování do zdi</t>
  </si>
  <si>
    <t>28654700OK</t>
  </si>
  <si>
    <t xml:space="preserve">Objímka kovová 15 - 52 mm (šroub/ matka) s vrutem </t>
  </si>
  <si>
    <t>722130801RD2</t>
  </si>
  <si>
    <t>Demontáž potrubí ocelových závitových DN 15-25</t>
  </si>
  <si>
    <t>725017000KZS</t>
  </si>
  <si>
    <t>Klozet závěsný + sedátko, bílý, včetně sedátka v bílé barvě</t>
  </si>
  <si>
    <t>725017100KZS</t>
  </si>
  <si>
    <t xml:space="preserve">Klozet závěsný invalid. + sedátko, bílý, včetně sedátka v bílé barvě </t>
  </si>
  <si>
    <t>551070150OVL</t>
  </si>
  <si>
    <t xml:space="preserve">Ovládací tlačítko chrom - alpská bílá duální, pro předstěnové instalační systémy </t>
  </si>
  <si>
    <t>(např. Grohe Arena Cosmopolitan S)</t>
  </si>
  <si>
    <t>725100051RA0</t>
  </si>
  <si>
    <t>Umyvadlo vsazené do desky z umělého kamene, zápach.uzávěrka, bílé</t>
  </si>
  <si>
    <t>tento prvek je přesně specifikován v části D.1.1.C Specifikace - truhlářské prvky</t>
  </si>
  <si>
    <t>725100055RA0</t>
  </si>
  <si>
    <t>Umyvadlo, 55x48x11,5 cm, keramické, zápach. uzávěrka, otvor pro baterii, bílé</t>
  </si>
  <si>
    <t>(např. AMUR)</t>
  </si>
  <si>
    <t>64221500UM</t>
  </si>
  <si>
    <t xml:space="preserve">Umývátko,otvor pro bat.,keramické, 41,5x12,5x28,5 , bílé, zápach. uzávěrka </t>
  </si>
  <si>
    <t>725100092RA0</t>
  </si>
  <si>
    <t>Umyvadlo invalidé,zápach.uzávěrka, otvor pro bat, bílé</t>
  </si>
  <si>
    <t>642938110SP</t>
  </si>
  <si>
    <t>Vanička sprchová litý mramor,čtverec 90x90x3cm, bílá, protiskluzová</t>
  </si>
  <si>
    <t>(např. AURA LIGHT)</t>
  </si>
  <si>
    <t>55484488.AR</t>
  </si>
  <si>
    <t>Dveře sprchové 90x195 cm , chrom lesklý, levé provedení</t>
  </si>
  <si>
    <t>55161596R</t>
  </si>
  <si>
    <t>Sifon ke sprchové vaničce chrom</t>
  </si>
  <si>
    <t>64251550UR</t>
  </si>
  <si>
    <t>Urinál odsáv. radar přív. vnitř. vodor. síť, bílý</t>
  </si>
  <si>
    <t>230 V-integrovaný zdroj</t>
  </si>
  <si>
    <t>64271595R</t>
  </si>
  <si>
    <t>Výlevka závěsná keramická s chrom. mřížkou, bílá, 455x380x205/355 mm</t>
  </si>
  <si>
    <t>55231555R</t>
  </si>
  <si>
    <t>Dřez nerez kruhový vestavný d 470 mm</t>
  </si>
  <si>
    <t>vsazen do kuchyňské linky</t>
  </si>
  <si>
    <t>725314290R00</t>
  </si>
  <si>
    <t>Příslušenství k dřezu v kuchyňské sestavě</t>
  </si>
  <si>
    <t>998725102R00</t>
  </si>
  <si>
    <t>Přesun hmot pro zařizovací předměty, výšky do 12 m</t>
  </si>
  <si>
    <t>725823114RT1</t>
  </si>
  <si>
    <t>Baterie dřezová stojánková ruční, bez otvír.odpadu, standardní</t>
  </si>
  <si>
    <t>keramická kartuš</t>
  </si>
  <si>
    <t>725823129RT0</t>
  </si>
  <si>
    <t>Umyvadlová páková baterie, pevný výtok 115 mm,, průtok 5,3 l/min, s automatickou výpustí</t>
  </si>
  <si>
    <t>pro umyvadlo vsazené do desky</t>
  </si>
  <si>
    <t>chrom, kartuš keramická</t>
  </si>
  <si>
    <t>725823121RT0</t>
  </si>
  <si>
    <t>Baterie umyvadlová stoján. ruční, chrom</t>
  </si>
  <si>
    <t>725835190R00</t>
  </si>
  <si>
    <t>Baterie nad výlevku nástěnná ruční, rozteč 150 mm, chrom</t>
  </si>
  <si>
    <t>ks</t>
  </si>
  <si>
    <t>725845111R00</t>
  </si>
  <si>
    <t>Baterie sprchová nástěnná ruční,s příslušenstvím, keramická kartuš, rozteč 150 mm</t>
  </si>
  <si>
    <t>725119306R00</t>
  </si>
  <si>
    <t>Montáž klozetu závěsného</t>
  </si>
  <si>
    <t>725119402R00</t>
  </si>
  <si>
    <t>Montáž předstěnových systémů do lehkých stěn</t>
  </si>
  <si>
    <t>725200030RA0</t>
  </si>
  <si>
    <t>Montáž zařizovacích předmětů - umyvadlo</t>
  </si>
  <si>
    <t>725200050RA0</t>
  </si>
  <si>
    <t>Montáž zařizovacích předmětů - sprcha</t>
  </si>
  <si>
    <t>725200020RA0</t>
  </si>
  <si>
    <t>Montáž zařizovacích předmětů - pisoár</t>
  </si>
  <si>
    <t>725200069RA0</t>
  </si>
  <si>
    <t>Montáž zařizovacích předmětů - výlevka</t>
  </si>
  <si>
    <t>725319101R00</t>
  </si>
  <si>
    <t>Montáž dřezů jednoduchých</t>
  </si>
  <si>
    <t>725849200R00</t>
  </si>
  <si>
    <t>Montáž baterií sprchových, nastavitelná výška</t>
  </si>
  <si>
    <t>725829301R00</t>
  </si>
  <si>
    <t>Montáž baterie umyv.a dřezové stojánkové</t>
  </si>
  <si>
    <t>725839203R00</t>
  </si>
  <si>
    <t>Montáž baterie nad výlevku nástěnné G 1/2</t>
  </si>
  <si>
    <t>725539101R00</t>
  </si>
  <si>
    <t>Montáž elektr.ohřívačů, ostatní typy  50 l</t>
  </si>
  <si>
    <t>725539104R00</t>
  </si>
  <si>
    <t>Montáž elektr.ohřívačů, ostatní typy  100 l</t>
  </si>
  <si>
    <t>725530855R00</t>
  </si>
  <si>
    <t>Demontáž, zásobník elektrický tlakový  150 l</t>
  </si>
  <si>
    <t>998726122R00</t>
  </si>
  <si>
    <t>Přesun hmot pro předstěnové systémy, výšky do 12 m</t>
  </si>
  <si>
    <t>726211321550</t>
  </si>
  <si>
    <t>Modul pro závěsné WC do lehké stěny</t>
  </si>
  <si>
    <t>726211339R00</t>
  </si>
  <si>
    <t>Modul pro závěsné WC, ZTP, h 112 cm, do lehké stěny</t>
  </si>
  <si>
    <t>726211349R00</t>
  </si>
  <si>
    <t>Modul-pisoár, h 112-130 cm</t>
  </si>
  <si>
    <t>726211389R00</t>
  </si>
  <si>
    <t>Modul pro závěsnou výlevku, h 130 cm</t>
  </si>
  <si>
    <t>END</t>
  </si>
  <si>
    <t>STAVBA : STAVEBNÍ ÚPRAVY A DOSTAVBA KULTURNÍHO DOMU V ZÁBŘEHU</t>
  </si>
  <si>
    <t>Objekt: ČESKOSLOVENSKÉ ARMÁDY 835/1, 789 01 ZÁBŘEH</t>
  </si>
  <si>
    <t>Poř./ Item no.</t>
  </si>
  <si>
    <t>Kód / Code</t>
  </si>
  <si>
    <t>Popis výkonu / Activity</t>
  </si>
  <si>
    <t>Jednotka</t>
  </si>
  <si>
    <t>Množství  /</t>
  </si>
  <si>
    <t>Jednotk.cena/Unit rate</t>
  </si>
  <si>
    <t>Cena / Price</t>
  </si>
  <si>
    <t>Poznámka/</t>
  </si>
  <si>
    <t>/ Unit</t>
  </si>
  <si>
    <t>Quantity</t>
  </si>
  <si>
    <t>Dodávka/ Delivery</t>
  </si>
  <si>
    <t>Montáž/ Labour</t>
  </si>
  <si>
    <t>Total</t>
  </si>
  <si>
    <t>Comments</t>
  </si>
  <si>
    <t>Kč/CZK</t>
  </si>
  <si>
    <t>VYTÁPĚNÍ II. ETAPA</t>
  </si>
  <si>
    <t>Čerpadla</t>
  </si>
  <si>
    <t>1.1</t>
  </si>
  <si>
    <t>Čerpadlo6 80l/hod, Hmin 15 kPa, 230 V</t>
  </si>
  <si>
    <t>Potrubí z trubek měděných polotvrdých spojovaných měkkým pájením</t>
  </si>
  <si>
    <t>2.1</t>
  </si>
  <si>
    <t>DN 13 15*1</t>
  </si>
  <si>
    <t>2.2</t>
  </si>
  <si>
    <t>DN 16 18*1</t>
  </si>
  <si>
    <t>2.3</t>
  </si>
  <si>
    <t>DN 20 22*1</t>
  </si>
  <si>
    <t>2.4</t>
  </si>
  <si>
    <t>DN 25 28*1,5</t>
  </si>
  <si>
    <t>2.5</t>
  </si>
  <si>
    <t>DN 32 35*1,5</t>
  </si>
  <si>
    <t>2.6</t>
  </si>
  <si>
    <t>DN 40 42*1,5</t>
  </si>
  <si>
    <t>Armatury</t>
  </si>
  <si>
    <t>3.1</t>
  </si>
  <si>
    <r>
      <t>Trojcestný směšovací ventil –</t>
    </r>
    <r>
      <rPr>
        <b/>
        <sz val="12"/>
        <color rgb="FF000000"/>
        <rFont val="Arial CE"/>
        <family val="2"/>
        <charset val="238"/>
      </rPr>
      <t xml:space="preserve"> </t>
    </r>
    <r>
      <rPr>
        <sz val="12"/>
        <color rgb="FF000000"/>
        <rFont val="Arial CE"/>
        <family val="2"/>
        <charset val="238"/>
      </rPr>
      <t xml:space="preserve">včetně pohonů </t>
    </r>
    <r>
      <rPr>
        <sz val="12"/>
        <rFont val="Arial"/>
        <family val="2"/>
        <charset val="1"/>
      </rPr>
      <t>DN 15, kv=4</t>
    </r>
  </si>
  <si>
    <t>3.2</t>
  </si>
  <si>
    <t>Filtr závitový DN 25</t>
  </si>
  <si>
    <t>3.3</t>
  </si>
  <si>
    <t>Zpětný ventil závitový DN 25</t>
  </si>
  <si>
    <t>3.4</t>
  </si>
  <si>
    <t>Kulový kohout DN 25</t>
  </si>
  <si>
    <t>3.5</t>
  </si>
  <si>
    <t>Kulový kohout DN 40</t>
  </si>
  <si>
    <t>3.6</t>
  </si>
  <si>
    <t>Odvzdušňovací hrnečky automatické</t>
  </si>
  <si>
    <t>3.7</t>
  </si>
  <si>
    <t>Teploměr kruhový, 0 -120 oC</t>
  </si>
  <si>
    <t>3.8</t>
  </si>
  <si>
    <t>Radiátorový ventil DN 15 rohový</t>
  </si>
  <si>
    <t>3.9</t>
  </si>
  <si>
    <t>Radiátorové šroubení DN 15 rohové</t>
  </si>
  <si>
    <t>3.10</t>
  </si>
  <si>
    <t>Radiátorová spojka VK</t>
  </si>
  <si>
    <t>3.11</t>
  </si>
  <si>
    <t>Termohlavice</t>
  </si>
  <si>
    <t>3.12</t>
  </si>
  <si>
    <t>Vypouštěcí kohout DN 15</t>
  </si>
  <si>
    <t>3.13</t>
  </si>
  <si>
    <t>Ruční regulační  ventil DN 15</t>
  </si>
  <si>
    <t>3.14</t>
  </si>
  <si>
    <t>Ruční regulační  ventil DN 20</t>
  </si>
  <si>
    <t>Otopná tělesa</t>
  </si>
  <si>
    <t>Otopná tělesa ocelová desková profilovaná, spodní VK připojení</t>
  </si>
  <si>
    <t>4.1</t>
  </si>
  <si>
    <t>10-500*400</t>
  </si>
  <si>
    <t>4.2</t>
  </si>
  <si>
    <t>20-500*400</t>
  </si>
  <si>
    <t>4.3</t>
  </si>
  <si>
    <t>20-500*600</t>
  </si>
  <si>
    <t>4.4</t>
  </si>
  <si>
    <t>20-500*1200</t>
  </si>
  <si>
    <t>4.5</t>
  </si>
  <si>
    <t>22-500*500</t>
  </si>
  <si>
    <t>4.6</t>
  </si>
  <si>
    <t>33-500*700</t>
  </si>
  <si>
    <t>4.7</t>
  </si>
  <si>
    <t>33-600*800</t>
  </si>
  <si>
    <t>4.8</t>
  </si>
  <si>
    <t>10-900*400</t>
  </si>
  <si>
    <t>4.9</t>
  </si>
  <si>
    <t>21-900*500</t>
  </si>
  <si>
    <t>4.10</t>
  </si>
  <si>
    <t>22-900*800</t>
  </si>
  <si>
    <t>4.11</t>
  </si>
  <si>
    <t>Ručníkový sušák 1220.450</t>
  </si>
  <si>
    <t>4.12</t>
  </si>
  <si>
    <t>Ocelové článkové těleso – 12 článků, Výška 2200, hloubka 215, 6 sloupků</t>
  </si>
  <si>
    <t>4.13</t>
  </si>
  <si>
    <t>Podlahový konvektor bezventilátorový, hliníková mřížka, výkon 210W – 70/50, L=1250, hl 125, š 243, včetně připojovací sady</t>
  </si>
  <si>
    <t>4.14</t>
  </si>
  <si>
    <t>Podlahový konvektor bezventilátorový, hliníková mřížka, výkon 1061W – 70/50, L=3000, hl 125, š 303, včetně připojovací sady</t>
  </si>
  <si>
    <t>Tepelné izolace</t>
  </si>
  <si>
    <t>Tepelné izolace trubek ocelových s Al fólií</t>
  </si>
  <si>
    <t>5.1</t>
  </si>
  <si>
    <t>DN 13</t>
  </si>
  <si>
    <t>5.2</t>
  </si>
  <si>
    <t>DN 16</t>
  </si>
  <si>
    <t>5.3</t>
  </si>
  <si>
    <t>DN 20</t>
  </si>
  <si>
    <t>5.4</t>
  </si>
  <si>
    <t>DN 25</t>
  </si>
  <si>
    <t>5.5</t>
  </si>
  <si>
    <t>DN 32</t>
  </si>
  <si>
    <t>5.6</t>
  </si>
  <si>
    <t>DN 40</t>
  </si>
  <si>
    <t>Zkoušky zařízení</t>
  </si>
  <si>
    <t>6.1</t>
  </si>
  <si>
    <t>vypoštění, napouštění, zaregulování, top. Zk</t>
  </si>
  <si>
    <t>hod</t>
  </si>
  <si>
    <t>Demontáž</t>
  </si>
  <si>
    <t>7.1</t>
  </si>
  <si>
    <t>a zpětná montáž otopných těles 900/160</t>
  </si>
  <si>
    <t>čl</t>
  </si>
  <si>
    <t>Stavební přípomoce</t>
  </si>
  <si>
    <t>8.1</t>
  </si>
  <si>
    <t>Drážka ve stávající podlaze 150*60mm</t>
  </si>
  <si>
    <t>8.2</t>
  </si>
  <si>
    <t>Podlahová nika pro konvektor l=3000, š=300, hl=125</t>
  </si>
  <si>
    <t>8.3</t>
  </si>
  <si>
    <t>Podlahová nika pro konvektor l=12500, š=243, hl=125</t>
  </si>
  <si>
    <t>8.4</t>
  </si>
  <si>
    <t>Vrtané prostupy pro potrubí UT průměr 60mm</t>
  </si>
  <si>
    <t>8.5</t>
  </si>
  <si>
    <t>Vrtané prostupy pro potrubí UT průměr 100mm</t>
  </si>
  <si>
    <t>MaR</t>
  </si>
  <si>
    <t>9.1</t>
  </si>
  <si>
    <t>Ekvitermní regulace, venkovní čidlo</t>
  </si>
  <si>
    <t>REKAPITULACE ODHADU CENY REALIZACE VZDUCHOTECHNIKY</t>
  </si>
  <si>
    <t>Akce:</t>
  </si>
  <si>
    <t>Stupeň:</t>
  </si>
  <si>
    <t>ceníková cena</t>
  </si>
  <si>
    <t>materiál</t>
  </si>
  <si>
    <t>montáž</t>
  </si>
  <si>
    <t>celkem</t>
  </si>
  <si>
    <t>Celkem odhad ceny realizace vzduchotechniky:</t>
  </si>
  <si>
    <t>(cena uvedena bez DPH)</t>
  </si>
  <si>
    <t>Zařízení číslo:</t>
  </si>
  <si>
    <t>01 - Sál</t>
  </si>
  <si>
    <t>počet</t>
  </si>
  <si>
    <t>odhad v ceníkových cenách</t>
  </si>
  <si>
    <t>poznámka</t>
  </si>
  <si>
    <t>pozice</t>
  </si>
  <si>
    <t>popis</t>
  </si>
  <si>
    <t>cena dodávka</t>
  </si>
  <si>
    <t>cena montáž</t>
  </si>
  <si>
    <t>cena celkem</t>
  </si>
  <si>
    <t>jednotková</t>
  </si>
  <si>
    <t>1.3.7</t>
  </si>
  <si>
    <t>osazení a zprovoznění servopohonů na klapkách v  I.etapě (pozice klapek 1.3.1 až 1.3.4 viz I.etapa) - dodávka servopohonů v I.etapě</t>
  </si>
  <si>
    <t>1.8.4</t>
  </si>
  <si>
    <t>protipožární klapka, 900x710 (rozměr potrubí odměřit na stavbě!!!), tepelné spouštění, spouštění od servopohonu (při napětí 230V klapka otevřena, při odpojení se klapka pružinou uzavírá)</t>
  </si>
  <si>
    <t>1.8.5</t>
  </si>
  <si>
    <t>protipožární klapka, 1000x500, tepelné spouštění, spouštění od servopohonu (při napětí 230V klapka otevřena, při odpojení se klapka pružinou uzavírá)</t>
  </si>
  <si>
    <t>1.8.6</t>
  </si>
  <si>
    <t>protipožární klapka pozice 1.8.4 bude osazena ve strojovně na současné potrubí mimo požárně dělicí konstrukci, nutné protipožárně doizolovat mezi listem protipožární klapky a zdí strojovny, dodávka závěsů s požadovanou protipožární odolností) - vše podle požadavků výrobce požárních klapek</t>
  </si>
  <si>
    <t>1.10.1</t>
  </si>
  <si>
    <t>čtyřhranné potrubí pozinkovaný plech, 40% tvarovek (potrubí mezi fasádou a strojovnou VZT v 1.pp)</t>
  </si>
  <si>
    <t>1.10.2</t>
  </si>
  <si>
    <t>protipožární izolace, odolnost 45 minut (potrubí mezi fasádou a strojovnou VZT v 1.pp)</t>
  </si>
  <si>
    <t>1.10.3</t>
  </si>
  <si>
    <t>úprava potrubí pro dodatečné osazení protipožárních klapek</t>
  </si>
  <si>
    <t>Rekapitulace zařízení:</t>
  </si>
  <si>
    <t>odhad ceny celkem bez DPH:</t>
  </si>
  <si>
    <t>materiál:</t>
  </si>
  <si>
    <t>montáž:</t>
  </si>
  <si>
    <t>02 - Jeviště</t>
  </si>
  <si>
    <t>změna velikosti vůči I.etapě</t>
  </si>
  <si>
    <t>2.8.3</t>
  </si>
  <si>
    <t>protipožární klapka, 500x250, tepelné spouštění, spouštění od servopohonu (při napětí 230V klapka otevřena, při odpojení se klapka pružinou uzavírá)</t>
  </si>
  <si>
    <t>2.8.4</t>
  </si>
  <si>
    <t>protipožární klapka, 600x400 (rozměr potrubí odměřit na stavbě!!!), tepelné spouštění, spouštění od servopohonu (při napětí 230V klapka otevřena, při odpojení se klapka pružinou uzavírá)</t>
  </si>
  <si>
    <t>2.8.5</t>
  </si>
  <si>
    <t>2.8.6</t>
  </si>
  <si>
    <t>protipožární klapka, 500x500, tepelné spouštění, spouštění od servopohonu (při napětí 230V klapka otevřena, při odpojení se klapka pružinou uzavírá)</t>
  </si>
  <si>
    <t>2.8.7</t>
  </si>
  <si>
    <t>protipožární klapka, 400x400 (rozměr potrubí odměřit na stavbě!!!), tepelné spouštění, spouštění od servopohonu (při napětí 230V klapka otevřena, při odpojení se klapka pružinou uzavírá)</t>
  </si>
  <si>
    <t>2.8.8</t>
  </si>
  <si>
    <t>protipožární klapky pozice 2.8.4, 2.8.5 a 2.8.7 budou osazeny ve strojovně na současné potrubí mimo požárně dělicí konstrukci, nutné protipožárně doizolovat mezi listem protipožární klapky a zdí strojovny, dodávka závěsů s požadovanou protipožární odolností) - vše podle požadavků výrobce požárních klapek</t>
  </si>
  <si>
    <t>2.10.1</t>
  </si>
  <si>
    <t>03 - Bar, šatna a sociální zázemí návštěvníci</t>
  </si>
  <si>
    <t>3.1.1</t>
  </si>
  <si>
    <t>sestavná větrací jednotka, 3000m3/h, 250Pa, rotační rekuperátor bez získávání vlhkosti ze zpětného vzduchu, vodní ohřívač, chladič přímý výpar, ventilátory, filtry vzduchu, včetně automatická regulace s napojením na ModBus, ovládání ze zázemí baru (v rotačním rekuperátoru přetlak čerstvého vzduchu do odpadního)</t>
  </si>
  <si>
    <t>podrobní specifikace technických parametrů viz příloha technické zprávy</t>
  </si>
  <si>
    <t>3.1.2</t>
  </si>
  <si>
    <t>venkovní kompresorová jednotka, typ VRV/VRF, chladicí výkon 20kW (+10°C až 46°C), topný výkon 5kW, hladina akustického tlaku 51dBA, napájení 3x400V, příkon 5kW, jištění 16A, chladivo R410A, ŠxHxV 900x320x1345mm, hmotnost: 104kg</t>
  </si>
  <si>
    <t>3.1.3</t>
  </si>
  <si>
    <t>napojení chladiče ve větrací jednotce pozice 3.1.1 na zdroj chladu pozice 3.1.2 (chladič ve větrací jednotce je bez příslušenství, tj. je potřeba dodat expanzní ventil 15kW + další příslušenství)</t>
  </si>
  <si>
    <t>3.1.4</t>
  </si>
  <si>
    <t>rozbočovač (refnet) pro napojení chladiče na větrací jednotku pozice 4.1.1</t>
  </si>
  <si>
    <t>3.4.1</t>
  </si>
  <si>
    <t>buňkový tlumič hluku (aktualizovat podle dodané větrací jednotky), ŠxVxD=500x500x1500mm, tlumicí buňky šířky 250mm</t>
  </si>
  <si>
    <t>3.6.1</t>
  </si>
  <si>
    <t>přívodní štěrbina, průtok 135m3/h/bm, tlaková ztráta 25-40Pa, ak. tlak v 1m do 35dBA, dvouřadá (dva regulační válečky vedle sebe), napojení z boku, výška max. 270mm (spodní hrana podhledu od stropu 280mm) spojení do pásu 4,2bm - koncovky (viz půdorys baru 1.49)</t>
  </si>
  <si>
    <t>bm</t>
  </si>
  <si>
    <t>3.6.2</t>
  </si>
  <si>
    <t>spodní díl štěrbiny pozice 3.6.1, osadit do místa pod přívodním potrubím</t>
  </si>
  <si>
    <t>3.6.3</t>
  </si>
  <si>
    <t>přívodní anemostat, kruhová spodní deska, DN400, bez regulace průtoku vzduchu, napojení z boku, výška nástavce max. 250mm</t>
  </si>
  <si>
    <t>vzhled předložit k odsouhlasení</t>
  </si>
  <si>
    <t>3.6.4</t>
  </si>
  <si>
    <t>přívodní anemostat, kruhová spodní deska, DN500, regulace průtoku vzduchu, napojení z boku, výška nástavce max. 250mm</t>
  </si>
  <si>
    <t>3.6.5</t>
  </si>
  <si>
    <t>odvodní anemostat, kruhová spodní deska, DN500, regulace průtoku vzduchu, napojení z boku, výška nástavce max. 250mm</t>
  </si>
  <si>
    <t>3.6.6</t>
  </si>
  <si>
    <t>odvodní ventil, kovový, DN125</t>
  </si>
  <si>
    <t>3.6.7</t>
  </si>
  <si>
    <t>odvodní ventil, kovový, DN160</t>
  </si>
  <si>
    <t>3.6.8</t>
  </si>
  <si>
    <t>odvodní ventil, kovový, DN200</t>
  </si>
  <si>
    <t>3.6.9</t>
  </si>
  <si>
    <t>mřížka do dveří, 600x200mm,RAL, vzhled předložit k odsouhlasení</t>
  </si>
  <si>
    <t>3.6.10</t>
  </si>
  <si>
    <t>mřížka do dveří, 300x100mm, šikmé lamely (neprůhledná)</t>
  </si>
  <si>
    <t>3.8.1</t>
  </si>
  <si>
    <t>protipožární klapka, 280x450, tepelné spouštění, spouštění od servopohonu (při napětí 230V klapka otevřena, při odpojení se klapka pružinou uzavírá)</t>
  </si>
  <si>
    <t>3.8.2</t>
  </si>
  <si>
    <t>3.8.3</t>
  </si>
  <si>
    <t>protipožární klapka, DN200, tepelné spouštění, spouštění od servopohonu (při napětí 230V klapka otevřena, při odpojení se klapka pružinou uzavírá)</t>
  </si>
  <si>
    <t>3.8.4</t>
  </si>
  <si>
    <t>3.8.5</t>
  </si>
  <si>
    <t>protipožární klapka, 315x500, tepelné spouštění, spouštění od servopohonu (při napětí 230V klapka otevřena, při odpojení se klapka pružinou uzavírá)</t>
  </si>
  <si>
    <t>3.10.1</t>
  </si>
  <si>
    <t xml:space="preserve">čtyřhranné potrubí pozinkovaný plech, 40% tvarovek </t>
  </si>
  <si>
    <t>3.10.2</t>
  </si>
  <si>
    <t>kruhové potrubí pozinkovaný plech, DN140 až DN200</t>
  </si>
  <si>
    <t>3.10.3</t>
  </si>
  <si>
    <t>tepelná izolace s parozábranou, minerální vata tl. 40mm, hliníková fólie (přívodní a odvodní potrubí v 1.pp, přívodní potrubí v 1.np )</t>
  </si>
  <si>
    <t>3.10.4</t>
  </si>
  <si>
    <t>rozvod chladu, měděné potrubí vyrobené v EU, rozměry podle požadavku výrobce vnitřních a venkovních jednotek, včetně tepelné izolace, ve venkovním prostoru v instalační liště (ochrana tepelné izolace proti UV záření)</t>
  </si>
  <si>
    <t>3.10.5</t>
  </si>
  <si>
    <t>ocelová konstrukce z pozinkovaného plechu pod venkovní kompresorovou jednotku pozice 3.1.2 (zařízení položené na střeše)</t>
  </si>
  <si>
    <t>04 - Infocentrum</t>
  </si>
  <si>
    <t>4.1.1</t>
  </si>
  <si>
    <t>kompaktní větrací jednotka, podstropní provedení, 600m3/h, 250Pa, deskový rekuperátor, elektrický ohřívač, chladič přímý výpar, ventilátory, filtry vzduchu, včetně automatická regulace s napojením na ModBus, ovládání ze zázemí infocentra</t>
  </si>
  <si>
    <t>4.1.2</t>
  </si>
  <si>
    <t>napojení chladiče ve větrací jednotce pozice 4.1.1 na zdroj chladu pozice 3.1.2 (chladič ve větrací jednotce je bez příslušenství, tj. je potřeba dodat řídící ventil cca 3-5kW + další příslušenství)</t>
  </si>
  <si>
    <t>4.4.1</t>
  </si>
  <si>
    <t>kruhový tlumič hluku, pozinkovaný plech, DN200, délka 900mm (aktualizovat podle hluku dodané větrací jednotky)</t>
  </si>
  <si>
    <t>4.6.1</t>
  </si>
  <si>
    <t>4.6.2</t>
  </si>
  <si>
    <t>4.6.3</t>
  </si>
  <si>
    <t>4.6.4</t>
  </si>
  <si>
    <t>přívodní ventil, kovový, DN200</t>
  </si>
  <si>
    <t>4.6.5</t>
  </si>
  <si>
    <t>4.8.1</t>
  </si>
  <si>
    <t>protipožární klapka, 160x280, tepelné spouštění, spouštění od servopohonu (při napětí 230V klapka otevřena, při odpojení se klapka pružinou uzavírá)</t>
  </si>
  <si>
    <t>4.8.2</t>
  </si>
  <si>
    <t>4.8.3</t>
  </si>
  <si>
    <t>protipožární klapka, 200x200, tepelné spouštění, spouštění od servopohonu (při napětí 230V klapka otevřena, při odpojení se klapka pružinou uzavírá)</t>
  </si>
  <si>
    <t>4.10.1</t>
  </si>
  <si>
    <t>4.10.2</t>
  </si>
  <si>
    <t>4.10.3</t>
  </si>
  <si>
    <t>kruhové potrubí pozinkovaný plech, DN125 až DN200</t>
  </si>
  <si>
    <t>4.10.4</t>
  </si>
  <si>
    <t>kruhové ohebné potrubí, DN125 až DN200</t>
  </si>
  <si>
    <t>05 – Klub 1.pp</t>
  </si>
  <si>
    <t>5.8.1</t>
  </si>
  <si>
    <t>protipožární klapka, cca 1250x600 (rozměr potrubí odměřit na stavbě!!!), tepelné spouštění, spouštění od servopohonu (při napětí 230V klapka otevřena, při odpojení se klapka pružinou uzavírá)</t>
  </si>
  <si>
    <t>5.8.2</t>
  </si>
  <si>
    <t>5.8.3</t>
  </si>
  <si>
    <t>protipožární klapka, cca 800x600 (rozměr potrubí odměřit na stavbě!!!), tepelné spouštění, spouštění od servopohonu (při napětí 230V klapka otevřena, při odpojení se klapka pružinou uzavírá)</t>
  </si>
  <si>
    <t>5.8.4</t>
  </si>
  <si>
    <t>protipožární klapka, 250x500, tepelné spouštění, spouštění od servopohonu (při napětí 230V klapka otevřena, při odpojení se klapka pružinou uzavírá)</t>
  </si>
  <si>
    <t>5.10.1</t>
  </si>
  <si>
    <t>čtyřhranné potrubí pozinkovaný plech, 100% tvarovek (nové napojení sání čerstvého vzduchu současné přívodní větrací jednotky)</t>
  </si>
  <si>
    <t>5.10.2</t>
  </si>
  <si>
    <t>tepelná izolace s parozábranou, minerální vata tl. 40mm, hliníková fólie (nové potrubí mezi sáním současné přívodní jednotky a protipožární klapkou pozice 5.8.4 )</t>
  </si>
  <si>
    <t>5.10.3</t>
  </si>
  <si>
    <t>protipožární klapky pozice 5.8.1 až 5.8.3 budou osazeny ve strojovně na současné potrubí mimo požárně dělicí konstrukci, nutné protipožárně doizolovat mezi listem protipožární klapky a zdí strojovny, dodávka závěsů s požadovanou protipožární odolností) - vše podle požadavků výrobce požárních klapek</t>
  </si>
  <si>
    <t>5.10.4</t>
  </si>
  <si>
    <t>06 – Sklady 1.pp</t>
  </si>
  <si>
    <t>6.6.1</t>
  </si>
  <si>
    <t>kovová mřížka 200x200mm, volná plocha min. 60% (např. tahokov), osadit na protipožární klapky</t>
  </si>
  <si>
    <t>6.8.1</t>
  </si>
  <si>
    <t>6.8.2</t>
  </si>
  <si>
    <t>6.10.1</t>
  </si>
  <si>
    <t>čtyřhranné potrubí pozinkovaný plech, 100% tvarovek</t>
  </si>
  <si>
    <t xml:space="preserve">10 – Dveřní clony </t>
  </si>
  <si>
    <t>10.1.1</t>
  </si>
  <si>
    <t>teplovodní dveřní clona, tepelný výkon 10kW (topná voda 70°C/50°C), zapuštěná do podhledu (spodní hrana podhledu od stropu 300mm), délka 2000mm, elektro 230V/0,5kW (ventilátor), ak tlak v 1m do 50dBA, včetně regulace (dveřní kontakt, čidlo teploty v prostoru, ruční ovladač v prostoru šatny, napojení na ModBus, regulační ventily na vodě)</t>
  </si>
  <si>
    <t>13 - Demontáže a ostatní</t>
  </si>
  <si>
    <t>13.10.5</t>
  </si>
  <si>
    <t>protipožární ucpávky, rozměr cca 500x500mm</t>
  </si>
  <si>
    <t>13.10.6</t>
  </si>
  <si>
    <t>Demontáž a ekologická likvidace větracího zařízení ve strojovně VZT v 1.PP (rozsah přibližně stejný jako nově vyprojektované zařízení pro II. etapu)</t>
  </si>
  <si>
    <t>13.10.7</t>
  </si>
  <si>
    <t>Demontáž a ekologická likvidace větracího zařízení v prostoru 1.NP (potrubí pozinkovaný plech včetně koncových elementů a izolací), cca 150m2</t>
  </si>
  <si>
    <t>13.10.8</t>
  </si>
  <si>
    <t>projekční práce na dodavatelské dokumentaci - zpracování konkrétních výrobků do projektu DVZ, úpravy rozvodů ve strojovně VZT v 1.PP</t>
  </si>
  <si>
    <t>13.10.9</t>
  </si>
  <si>
    <t>měření hluku a vystavení protokolu ke kolaudaci autorizovanou osobou</t>
  </si>
  <si>
    <t>13.10.10</t>
  </si>
  <si>
    <t>zaregulování větracího zařízení, vystavení protokolu ke kolaudaci</t>
  </si>
  <si>
    <t xml:space="preserve"> </t>
  </si>
  <si>
    <t>STAVBA : KULTURNÍ DŮM ZÁBŘEH - II. ETAPA</t>
  </si>
  <si>
    <t>Objekt</t>
  </si>
  <si>
    <t xml:space="preserve">Cena celkem      </t>
  </si>
  <si>
    <t xml:space="preserve">Dodávka/ Delivery  </t>
  </si>
  <si>
    <t xml:space="preserve">Montáž/ Labour             </t>
  </si>
  <si>
    <t>Silnoproudá elektrotechnika</t>
  </si>
  <si>
    <t>Kabeláž</t>
  </si>
  <si>
    <t>Kabel 1-CXKE-R-J 5x10</t>
  </si>
  <si>
    <t>Kabel 1-CXKE-R-J 5x2,5</t>
  </si>
  <si>
    <t>Kabel 1-CXKE-R-J 3x2,5</t>
  </si>
  <si>
    <t>Kabel 1-CXKE-R-J 3x1,5</t>
  </si>
  <si>
    <t>Kabel 1-CXKE-R-O 3x1,5</t>
  </si>
  <si>
    <t>Vodič H07V-K 16 ZZ</t>
  </si>
  <si>
    <t>Vodič H07V-K 6 ZZ</t>
  </si>
  <si>
    <t>Kabelové trasy</t>
  </si>
  <si>
    <t>Plechový žlab perforovaný 100x250x0,70 mm</t>
  </si>
  <si>
    <t>Plechový žlab perforovaný 50x125x0,70 mm</t>
  </si>
  <si>
    <t>Bezhalogenová kabelová příchytka 13-26 mm</t>
  </si>
  <si>
    <t>Instalační bezhalogenová tuhá trubka dn 25</t>
  </si>
  <si>
    <t>Instalační bezhalogenová tuhá trubka dn 20</t>
  </si>
  <si>
    <t>Instalační bezhalogenová ohebná trubka dn 25 střední mechanická odolnost</t>
  </si>
  <si>
    <t>Instalační bezhalogenová ohebná trubka dn 20 střední mechanická odolnost</t>
  </si>
  <si>
    <t>Přístroje, krabice</t>
  </si>
  <si>
    <t>Zásuvka 230V/ 16A bílá</t>
  </si>
  <si>
    <t>Spínač řazení č. 1 bílý</t>
  </si>
  <si>
    <t>Spínač řazení č. 6 bílý</t>
  </si>
  <si>
    <t>Spínač řazení č. 7 bílý</t>
  </si>
  <si>
    <t>Zásuvka 230V/ 16A montáž na povrch</t>
  </si>
  <si>
    <t>Spínač řazení č. 1, montáž na povrch</t>
  </si>
  <si>
    <t>Spínač řazení č. 6 montáž na povrch</t>
  </si>
  <si>
    <t>Spínač řazení č. 7 montáž na povrch</t>
  </si>
  <si>
    <t>Rozbočná krabice na povrch se svorkovnicí, bezhalogénová</t>
  </si>
  <si>
    <t>Krabice instalační pod omítku</t>
  </si>
  <si>
    <t>Svítidla</t>
  </si>
  <si>
    <t>Nouzové svítidlo LED s piktogramem, 230V, 11W, vnitřní zdroj 60 minut</t>
  </si>
  <si>
    <t>Protipanické osvětlení zavěšené LED, desingové, 230V, 8W, vnitřní zdroj 60 minut</t>
  </si>
  <si>
    <t>Svítidlo (C30) přisazené LED,desingové, 230V, hliníkový profil, opálový difuzor, délka 1683 mm, zdroj LED 3170lm, 3000K, CRI80</t>
  </si>
  <si>
    <t>Svítidlo (D1) vestavěné LED,desingové, 230V, opálový difuzor,průměr 172mm, zdroj LED 1810lm, 3000K, CRI80</t>
  </si>
  <si>
    <t>Svítidlo (E1) vestavěné LED,desingové, 230V, opálový difuzor,velikost 102x102mm, zdroj LED, GU10</t>
  </si>
  <si>
    <t>Svítidlo (F30) přisazené LED, průmyslové IP65, 230V, opálový difuzor,velikost 1510x70x68mm, zdroj LED 6000lm, 4000K, CRI80</t>
  </si>
  <si>
    <t>LED pásek 15,4W/m, 3700K, CRI80, 24V, LED profil, opálový difusor</t>
  </si>
  <si>
    <t>Napájecí zdroj pro LED pásek, 230V AC/ 24V DC, 150W</t>
  </si>
  <si>
    <t>Rozváděče</t>
  </si>
  <si>
    <t>Doplnění rozváděče RH1 dle projektové dokumntace</t>
  </si>
  <si>
    <t>Doplnění rozváděče RPO1 dle projektové dokuentace</t>
  </si>
  <si>
    <t>Rozváděč RP0.1 dle projektové dokumentac</t>
  </si>
  <si>
    <t>Rozváděč RP1.1 dle projektové dokumentace</t>
  </si>
  <si>
    <t>Uzemnění a hromosvod</t>
  </si>
  <si>
    <t>Zemnící páska FeZn 30x4mm</t>
  </si>
  <si>
    <t>Svorka páska - páska SR02 FeZn</t>
  </si>
  <si>
    <t>Svorka páska - drát SR03 FeZn</t>
  </si>
  <si>
    <t>Drát FeZn 10mm</t>
  </si>
  <si>
    <t>Přípojnice MET</t>
  </si>
  <si>
    <t>Ochranný úhelník 1,8m FeZn</t>
  </si>
  <si>
    <t>Držák ochranného úhelníku DUDa FeZn</t>
  </si>
  <si>
    <t>Zkušební svorka SZ litinová</t>
  </si>
  <si>
    <t>Číslo pro označení svodu</t>
  </si>
  <si>
    <t>Ochranný nátěr</t>
  </si>
  <si>
    <t>Podpěra vedení do stěny PV17 FeZn</t>
  </si>
  <si>
    <t>Podpěra vedení ploché střechy PV21c</t>
  </si>
  <si>
    <t>Spojovací svorka SS FeZn</t>
  </si>
  <si>
    <t>Jímací tyč 1,5m AlMgSi</t>
  </si>
  <si>
    <t>Betonový podstavec k jímací tyči s podložkou</t>
  </si>
  <si>
    <t>Svorka pro připojení jímací tyče FeZn</t>
  </si>
  <si>
    <t>Drát AlMgSi 8mm</t>
  </si>
  <si>
    <t>Oprava - výměna stávajícího uzemnění včetně dodávky materiálu a výkopových prací</t>
  </si>
  <si>
    <t>Oprava - výměna stávajících svodů včetně dodávky materiálu</t>
  </si>
  <si>
    <t>Ostatní</t>
  </si>
  <si>
    <t>Zpráva o výchozí revizi elektrické instalce</t>
  </si>
  <si>
    <t>Zpráva o výchozí revizi hromosvodu</t>
  </si>
  <si>
    <t>Odborné stanovisko TIČR</t>
  </si>
  <si>
    <t>Doprava osob a materiálu</t>
  </si>
  <si>
    <t>Vyhotovení kabelových prostupů</t>
  </si>
  <si>
    <t>Požární přepážky - utěsnění prostupů</t>
  </si>
  <si>
    <t>Drážkování</t>
  </si>
  <si>
    <t>Zednické přípomoci</t>
  </si>
  <si>
    <t>Přepojení a přemístění nouzového osvětlení</t>
  </si>
  <si>
    <t>Přepojení a přemístění rozváděče RPO1</t>
  </si>
  <si>
    <t>Přepojení a přemístění ústředny EPS</t>
  </si>
  <si>
    <t>Přepojení a přemístění zařízení dálkového přenosu ZDP</t>
  </si>
  <si>
    <t>Přepojení a přemístění ústředny rozhlasu RÚ</t>
  </si>
  <si>
    <t>Nespecifikovaný materiál</t>
  </si>
  <si>
    <t>D.1.4.5   SLABOPROUDÁ ELEKTROTECHNIKA</t>
  </si>
  <si>
    <t>Zábřežská kulturní, s.r.o., Československé armády 835/1, 789 01 Zábřeh</t>
  </si>
  <si>
    <t>Na základě výběrového řízení</t>
  </si>
  <si>
    <t>Cena celkem
[CZK]</t>
  </si>
  <si>
    <t>Poznámka</t>
  </si>
  <si>
    <t>J. hmotnost
[t]</t>
  </si>
  <si>
    <t>Hmotnost
celkem [t]</t>
  </si>
  <si>
    <t>Náklady soupisu celkem bez DPH</t>
  </si>
  <si>
    <t>URS</t>
  </si>
  <si>
    <t>Evakuační rozhlas</t>
  </si>
  <si>
    <t>Montáž systémové rozšiřující řídící jednotky</t>
  </si>
  <si>
    <t>EN54-16 certifikovaná systémová rozšiřující jednotka 360W, 6 zón s individuální regulací hlasitosti, lokální audio vstup pro možnost vlastního audio programu nezávislého na zbytku systému, provozní i evakuační logické vstupy a výstupy, permanentní monitorování 100V linek bez přerušení audiosignálu</t>
  </si>
  <si>
    <t>742410063</t>
  </si>
  <si>
    <t>Montáž nástěnného reproduktoru</t>
  </si>
  <si>
    <t>Nástěnný reproduktor dle EN54-24 pro přisazenou instalaci na zeď nebo strop. Technická data dle EN54-24: jmenovitý šumový výkon a napětí 6W @ 100V, citlivost 78dB @ 1W/4m, max. úroveň akustického tlaku 86,4dB @ 4m, frekvenční charakteristika 80Hz-15kHz, úhel pokrytí horizontálně 180°/170°/100°/90°, vertikálně 180°/170°/100°/90° @ 0,5/1/2/4kHz. Certifikace dle EN54-24, typ A - vnitřní aplikace. Tělo ABS plast s nízkou hořlavostí třídy V2 / HB75, mřížka kov, barva bílá. Plastová připojovací svorkovnice; jako zvl. přísl. nad rámec požadavků EN54 lze doplnit keramickou svorkovnici s tepelnou pojistkou dle BS-5839-8. Rozměry (ŠxVxH) 230x170x80mm, hmotnost 1,2kg.</t>
  </si>
  <si>
    <t>742410061</t>
  </si>
  <si>
    <t>Montáž podhledového reproduktoru bez krytu</t>
  </si>
  <si>
    <t>Stropní reproduktor dle EN54-24 s úzkým rámečkem o šířce jen 6mm. Technická data dle EN54-24: jmenovitý šumový výkon a napětí 6W @ 100V, výkonové odbočky až do 0,8W, citlivost 80dB @ 1W/4m, max. úroveň akustického tlaku 87dB @ 4m, frekvenční charakteristika 80Hz-20kHz, úhel pokrytí H+V 165°/175°/165°/70° @ 0,5/1/2/4kHz. Certifikace dle EN54-24, typ A - vnitřní aplikace, certifikován pro použití bez požárního krytu. Tělo i mřížka kov, barva bílá. Zadní kryt proti prachu a vodě. Pružinová svorkovnice pro rychlé připojení vodiče bez šroubování, zdvojené svorky pro možnost průběžného zapojení (daisy-chain), průřez pevného vodiče 0,5-3mm2 / AWG 20-12. Rozměry (ØxV) 180x70mm, hmotnost 560g.</t>
  </si>
  <si>
    <t>Stropní reproduktor dle EN54-24 pro prostředí s vysokou vlhkostí s certifikací pro venkovní instalace, 6" širokopásmový měnič, provedení s extrémně tenkým obvodovým rámečkem. Technická data dle EN54-24: jmenovitý šumový výkon a napětí 6/3/1,5W @ 100V, citlivost 80dB @ 1W/4m, max. úroveň akustického tlaku 88dB @ 4m, frekvenční charakteristika 200Hz-20kHz, úhel pokrytí 180°/178°/150°/70° @ 0,5/1/2/4kHz. Certifikace dle EN54-24, typ B - venkovní aplikace. Tělo ABS plast, mřížka z hliníku pro maximální odolnost proti korozi, barva bílá. Keramická svorkovnice s tepelnou pojistkou dle BS-5839-8. Rozměry (ØxV) 185x125mm, hmotnost 1kg.</t>
  </si>
  <si>
    <t>742410064</t>
  </si>
  <si>
    <t>Montáž reproduktoru směrového</t>
  </si>
  <si>
    <t>Tlakový reproduktor 15W @ 100V. Technická data dle EN54-24: citlivost 88dB @ 1W/4m, kov, IP65, keramická svorkovnice s tepelnou pojistkou dle BS-5839-8, certifikován dle EN54 bez nutnosti zvláštní ekvalizace signálu!, certifikace dle EN54-24</t>
  </si>
  <si>
    <t>Montáž keramické svorkovnice s tepelnou pojistkou</t>
  </si>
  <si>
    <t>Keramická svorkovnice s tepelnou pojistkou dle BS-5839-8 (zvláštní příslušenství nad rámec požadavků EN54)</t>
  </si>
  <si>
    <t>EN54-24 certifikovaný oboustranný směrový reproduktor 12/6W @ 100V, kov, IP55, EVAC svorkovnice</t>
  </si>
  <si>
    <t>742121001</t>
  </si>
  <si>
    <t>Montáž sdělovacího kabelu do 15 žil</t>
  </si>
  <si>
    <t>1-CHKE-V 2x1,5 - silový kabel P60-R, ohniodolný dle ČSN IEC60331, bezhalogenový dle ČSN 50267 a splňující vyhlášku č. 23/2008 Sb. (B2 ca s1d1)</t>
  </si>
  <si>
    <t>742110504</t>
  </si>
  <si>
    <t>Montáž elektroinstalační krabice s víčkem, kruhové</t>
  </si>
  <si>
    <t>KU68 - krabice rozvodná univerzální pod omítku</t>
  </si>
  <si>
    <t>742111001</t>
  </si>
  <si>
    <t>Montáž příchytek pro kabely vč. šroubu a hmoždinky</t>
  </si>
  <si>
    <t>Příchytka pro jednotlivý kabel průměru 12mm, P60-R</t>
  </si>
  <si>
    <t>Oboustranná příchytka pro dva kabely průměru 12mm, P60-R</t>
  </si>
  <si>
    <t>Šroub 7,5x52, pro přímou instalaci do betonu, určeno pro požárně odolné trasy, vyhovuje předpisu ZP-27/2008</t>
  </si>
  <si>
    <t>742190004</t>
  </si>
  <si>
    <t>Aplikace požárně těsnícího materiálu</t>
  </si>
  <si>
    <t>Protipožární pěna pro zdivo, beton a sádrokarton, přetíratelný, 325ml</t>
  </si>
  <si>
    <t>742410302</t>
  </si>
  <si>
    <t>Povinná náležitost dle ČSN EN 60849: Odborné měření srozumitelnosti vč. měřicího protokolu s přepočtem hodnot na stupnici CIS. Měření bude provedeno metodou indexu přenosu řeči, tzv. STI. Měření jinou metodou lze použít pouze tehdy, pokud zvolená metoda poskytuje výsledky stejně nebo více relevantní jako metoda STI. Měření zjednodušenými metodami, které mohou dávat zkreslené výsledky (RASTI aj.), není přípustné. Výsledkem měření bude protokol obsahující přesnou specifikaci použitého měřicího vybavení a metody, a pro každý prostor přesnou specifikaci měřicích bodů, naměřených hodnot STI, jejich přepočet na CIS a následně výpočet výsledné hodnoty pro daný prostor jako rozdílu průměrné naměřené hodnoty STI a směrodatné odchylky - viz ČSN EN 60849, B.3.</t>
  </si>
  <si>
    <t>742410301</t>
  </si>
  <si>
    <t>Povinná náležitost dle ČSN EN 60849: Odborné měření skutečné impedance 100V linek vč. měřicího protokolu s přepočtem hodnot na výkon repro @ 100V. Měření musí být provedeno specializovaným měřicím přístrojem určeným pro tento účel a používajícím střídavý sinusový testovací signál o frekvenci na spodním okraji řečového pásma - např. cca 300Hz. Měření univerzálními multimetry určenými pro měření činného odporu nebo impedance na frekvenci 50/60Hz poskytuje irelevantní hodnoty a proto není přípustné.</t>
  </si>
  <si>
    <t>742410201</t>
  </si>
  <si>
    <t>Nastavení a oživení ústředny evakuačního rozhlasu</t>
  </si>
  <si>
    <t>Demontáž komponentů ERo</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</si>
  <si>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</si>
  <si>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Stavební přípomoci - Cena zahrnuje komplexní náklady na tyto drobné stavení činnosti včetně materiálu. Jedná se o veškeré průrazy a jejich utěsnění po montáži a jiné drobné stavební činnosti nutné pro instalaci systému a jeho vedení</t>
  </si>
  <si>
    <t>Vypracování dokumentace skutečného stavu</t>
  </si>
  <si>
    <t>Ostatní režijní náklady (cestovné, náhrady, ubytování atd.)</t>
  </si>
  <si>
    <t>Elektrická požární signalizace EPS</t>
  </si>
  <si>
    <t>Práce na připojení EPS na PCO HZS, vč. vytvoření přenosových tabulek, nastavení PCO apod.</t>
  </si>
  <si>
    <t>742210261</t>
  </si>
  <si>
    <t>Montáž sirény, majáku nebo signalizace</t>
  </si>
  <si>
    <t>Paralelní signalizace</t>
  </si>
  <si>
    <t>742210151</t>
  </si>
  <si>
    <t>Montáž tlačítkového hlásiče</t>
  </si>
  <si>
    <t>Tlačítkový hlásič červený, IP24 (vnitřní), se základnou</t>
  </si>
  <si>
    <t>742210121</t>
  </si>
  <si>
    <t>Montáž automatického hlásiče</t>
  </si>
  <si>
    <t>Opticko-kouřový hlásič, indikace poplachu, softwarové adresování, vč. oddělovače vedení</t>
  </si>
  <si>
    <t>Multisenzorový hlásič, indikace poplachu, softwarové adresování, vč. oddělovače vedení</t>
  </si>
  <si>
    <t>Termodiferenciální hlásič, indikace poplachu, softwarové adresování, vč. oddělovače vedení</t>
  </si>
  <si>
    <t>742210131</t>
  </si>
  <si>
    <t>Montáž patice</t>
  </si>
  <si>
    <t>Standardní patice automatických hlásičů</t>
  </si>
  <si>
    <t>Popisovací pole pro patice hlásičů (balení 10ks)</t>
  </si>
  <si>
    <t>742210303</t>
  </si>
  <si>
    <t>Montáž vstupně výstupního reléového prvku se 4 kontakty</t>
  </si>
  <si>
    <t>Výstupní modul, 4x přepínací bezpotenciálové kontakty se zatížitelností 2A/230V a s možností provozu i v pulzním režimu, plastový kryt</t>
  </si>
  <si>
    <t>lahev zkušebního plynu</t>
  </si>
  <si>
    <t>SHKFH-R 1x2x0,8 (nebo ekvivalentní) - stíněný kabel bezhalogenový dle ČSN 50267 a splňující vyhlášku č. 23/2008 Sb. (B2 ca s1d1)</t>
  </si>
  <si>
    <t>SSKFH V180 1x2x0,8 (nebo ekvivalentní) - Sdělovací kabel, P30-R, ohniodolný dle ČSN IEC60331, bezhalogenový dle ČSN 50267 a splňující vyhlášku č. 23/2008 Sb. (B2 ca s1d1)</t>
  </si>
  <si>
    <t>1-CHKE-V 2x1,5 - silový kabel P30-R, ohniodolný dle ČSN IEC60331, bezhalogenový dle ČSN 50267 a splňující vyhlášku č. 23/2008 Sb.</t>
  </si>
  <si>
    <t>742110002</t>
  </si>
  <si>
    <t>Montáž elektroinstalační plastové ohebné trubky uložené pod omítkou vč. zasekání</t>
  </si>
  <si>
    <t>Elektroinstalační ohebná trubka 23mm, samozhášivá, nízká mechanická odolnost</t>
  </si>
  <si>
    <t>742110041</t>
  </si>
  <si>
    <t>Montáž lišt vkládacích</t>
  </si>
  <si>
    <t>LV18x13 - elektroinstalační lišta vkládací</t>
  </si>
  <si>
    <t>Úchytka pro jednotlivý kabel průměru 8mm, P30-R</t>
  </si>
  <si>
    <t>Úchytka pro jednotlivý kabel průměru 12mm, P30-R</t>
  </si>
  <si>
    <t>742210251</t>
  </si>
  <si>
    <t>Připojení kontaktu ovládaného nebo monitorovaného</t>
  </si>
  <si>
    <t>742210401</t>
  </si>
  <si>
    <t>Programování základních parametrů ústředny EPS</t>
  </si>
  <si>
    <t>742210421</t>
  </si>
  <si>
    <t>Oživení systému EPS (na jeden detektor)</t>
  </si>
  <si>
    <t>742210503</t>
  </si>
  <si>
    <t>Koordinační funkční zkoušky EPS</t>
  </si>
  <si>
    <t>742210521</t>
  </si>
  <si>
    <t>Výchozí revize systému EPS (na 1 hlásič)</t>
  </si>
  <si>
    <t>Zkušební provoz</t>
  </si>
  <si>
    <t>Demontáž komponentů EPS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</si>
</sst>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1">
    <numFmt numFmtId="41" formatCode="_-* #,##0_-;\-* #,##0_-;_-* &quot;-&quot;_-;_-@_-"/>
    <numFmt numFmtId="44" formatCode="_-* #,##0.00\ &quot;Kč&quot;_-;\-* #,##0.00\ &quot;Kč&quot;_-;_-* &quot;-&quot;??\ &quot;Kč&quot;_-;_-@_-"/>
    <numFmt numFmtId="43" formatCode="_-* #,##0.00_-;\-* #,##0.00_-;_-* &quot;-&quot;??_-;_-@_-"/>
    <numFmt numFmtId="164" formatCode="_-* #,##0.00\ _K_č_-;\-* #,##0.00\ _K_č_-;_-* &quot;-&quot;??\ _K_č_-;_-@_-"/>
    <numFmt numFmtId="165" formatCode="#,##0.00%"/>
    <numFmt numFmtId="166" formatCode="dd\.mm\.yyyy"/>
    <numFmt numFmtId="167" formatCode="#,##0.00000"/>
    <numFmt numFmtId="168" formatCode="#,##0.000"/>
    <numFmt numFmtId="169" formatCode="_(#,##0\._);;;_(@_)"/>
    <numFmt numFmtId="170" formatCode="_(#,##0.0??;&quot;- &quot;#,##0.0??;\–???;_(@_)"/>
    <numFmt numFmtId="171" formatCode="_(#,##0.00_);[Red]&quot;- &quot;#,##0.00_);\–??;_(@_)"/>
    <numFmt numFmtId="172" formatCode="_(#,##0_);[Red]&quot;- &quot;#,##0_);\–??;_(@_)"/>
    <numFmt numFmtId="173" formatCode="_(#,##0.0??;[Red]&quot;- &quot;#,##0.0??;[Blue]\–???;_(@_)"/>
    <numFmt numFmtId="174" formatCode="_(#,##0.00_);[Red]&quot;- &quot;#,##0.00_);[Blue]\–??;_(@_)"/>
    <numFmt numFmtId="175" formatCode="_(#,##0_);[Red]&quot;- &quot;#,##0_);[Blue]\–??;_(@_)"/>
    <numFmt numFmtId="176" formatCode="dd/mm/yy\ hh:mm"/>
    <numFmt numFmtId="177" formatCode="#,##0.00&quot; Kč&quot;"/>
    <numFmt numFmtId="178" formatCode="#,##0.00\ &quot;Kč&quot;"/>
    <numFmt numFmtId="179" formatCode="#,##0\ &quot;Kč&quot;"/>
    <numFmt numFmtId="180" formatCode="_(#,##0&quot;.&quot;_);;;_(@_)"/>
    <numFmt numFmtId="181" formatCode="_(#,##0.0??;\-\ #,##0.0??;&quot;–&quot;???;_(@_)"/>
    <numFmt numFmtId="182" formatCode="_(#,##0.00_);[Red]\-\ #,##0.00_);&quot;–&quot;??;_(@_)"/>
    <numFmt numFmtId="183" formatCode="_(#,##0_);[Red]\-\ #,##0_);&quot;–&quot;??;_(@_)"/>
    <numFmt numFmtId="184" formatCode="_(#,##0.0??;[Red]\-\ #,##0.0??;[Blue]&quot;–&quot;???;_(@_)"/>
    <numFmt numFmtId="185" formatCode="_(#,##0.00_);[Red]\-\ #,##0.00_);[Blue]&quot;–&quot;??;_(@_)"/>
    <numFmt numFmtId="186" formatCode="_(#,##0_);[Red]\-\ #,##0_);[Blue]&quot;–&quot;??;_(@_)"/>
    <numFmt numFmtId="187" formatCode="#,##0.00000;\-#,##0.00000"/>
    <numFmt numFmtId="188" formatCode="#,##0.000;\-#,##0.000"/>
    <numFmt numFmtId="189" formatCode="#"/>
    <numFmt numFmtId="190" formatCode="_-&quot;Ł&quot;* #,##0_-;\-&quot;Ł&quot;* #,##0_-;_-&quot;Ł&quot;* &quot;-&quot;_-;_-@_-"/>
    <numFmt numFmtId="191" formatCode="_-&quot;Ł&quot;* #,##0.00_-;\-&quot;Ł&quot;* #,##0.00_-;_-&quot;Ł&quot;* &quot;-&quot;??_-;_-@_-"/>
  </numFmts>
  <fonts count="16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scheme val="minor"/>
    </font>
    <font>
      <sz val="10"/>
      <name val="Arial CE"/>
      <family val="2"/>
      <charset val="238"/>
    </font>
    <font>
      <b/>
      <sz val="14"/>
      <name val="Arial CE"/>
      <family val="2"/>
      <charset val="238"/>
    </font>
    <font>
      <sz val="12"/>
      <name val="Arial CE"/>
      <family val="2"/>
      <charset val="238"/>
    </font>
    <font>
      <b/>
      <sz val="12"/>
      <name val="Arial CE"/>
      <family val="2"/>
      <charset val="238"/>
    </font>
    <font>
      <sz val="9"/>
      <name val="Arial CE"/>
      <family val="2"/>
      <charset val="238"/>
    </font>
    <font>
      <b/>
      <sz val="10"/>
      <name val="Arial CE"/>
      <family val="2"/>
      <charset val="238"/>
    </font>
    <font>
      <sz val="11"/>
      <name val="Arial CE"/>
      <family val="2"/>
      <charset val="238"/>
    </font>
    <font>
      <b/>
      <sz val="11"/>
      <name val="Arial CE"/>
      <family val="2"/>
      <charset val="238"/>
    </font>
    <font>
      <b/>
      <sz val="13"/>
      <name val="Arial CE"/>
      <family val="2"/>
      <charset val="238"/>
    </font>
    <font>
      <sz val="7"/>
      <name val="Arial CE"/>
      <family val="2"/>
      <charset val="238"/>
    </font>
    <font>
      <b/>
      <sz val="9"/>
      <name val="Arial CE"/>
      <family val="2"/>
      <charset val="238"/>
    </font>
    <font>
      <sz val="9"/>
      <color indexed="81"/>
      <name val="Tahoma"/>
      <family val="2"/>
      <charset val="238"/>
    </font>
    <font>
      <sz val="8"/>
      <name val="Arial CE"/>
      <family val="2"/>
      <charset val="238"/>
    </font>
    <font>
      <sz val="8"/>
      <color indexed="17"/>
      <name val="Arial CE"/>
      <family val="2"/>
      <charset val="238"/>
    </font>
    <font>
      <sz val="8"/>
      <color indexed="9"/>
      <name val="Arial CE"/>
      <family val="2"/>
      <charset val="238"/>
    </font>
    <font>
      <sz val="10"/>
      <name val="Arial"/>
      <family val="2"/>
      <charset val="238"/>
    </font>
    <font>
      <b/>
      <sz val="12"/>
      <color rgb="FF993366"/>
      <name val="Arial"/>
      <family val="2"/>
      <charset val="238"/>
    </font>
    <font>
      <b/>
      <sz val="9"/>
      <color rgb="FF000080"/>
      <name val="Arial"/>
      <family val="2"/>
      <charset val="238"/>
    </font>
    <font>
      <b/>
      <sz val="10"/>
      <color rgb="FF000080"/>
      <name val="Arial CE"/>
      <family val="2"/>
      <charset val="238"/>
    </font>
    <font>
      <b/>
      <sz val="9"/>
      <color rgb="FF000080"/>
      <name val="Arial CE"/>
      <family val="2"/>
      <charset val="238"/>
    </font>
    <font>
      <b/>
      <sz val="12"/>
      <color rgb="FF660066"/>
      <name val="Arial CE"/>
      <family val="2"/>
      <charset val="238"/>
    </font>
    <font>
      <sz val="12"/>
      <color rgb="FF660066"/>
      <name val="Arial CE"/>
      <family val="2"/>
      <charset val="238"/>
    </font>
    <font>
      <b/>
      <sz val="12"/>
      <color rgb="FF993366"/>
      <name val="Arial CE"/>
      <family val="2"/>
      <charset val="238"/>
    </font>
    <font>
      <sz val="12"/>
      <color rgb="FF000000"/>
      <name val="Arial"/>
      <family val="2"/>
      <charset val="1"/>
    </font>
    <font>
      <b/>
      <sz val="12"/>
      <color rgb="FF333300"/>
      <name val="Arial"/>
      <family val="2"/>
      <charset val="1"/>
    </font>
    <font>
      <b/>
      <sz val="12"/>
      <name val="Arial"/>
      <family val="2"/>
      <charset val="1"/>
    </font>
    <font>
      <b/>
      <sz val="12"/>
      <color rgb="FF000000"/>
      <name val="Arial"/>
      <family val="2"/>
      <charset val="1"/>
    </font>
    <font>
      <sz val="12"/>
      <name val="Arial"/>
      <family val="2"/>
      <charset val="1"/>
    </font>
    <font>
      <b/>
      <sz val="12"/>
      <color rgb="FF000000"/>
      <name val="Arial CE"/>
      <family val="2"/>
      <charset val="238"/>
    </font>
    <font>
      <sz val="12"/>
      <color rgb="FF000000"/>
      <name val="Arial CE"/>
      <family val="2"/>
      <charset val="238"/>
    </font>
    <font>
      <sz val="12"/>
      <color rgb="FF000000"/>
      <name val="Arial"/>
      <family val="2"/>
      <charset val="238"/>
    </font>
    <font>
      <b/>
      <sz val="9"/>
      <color rgb="FF000000"/>
      <name val="Arial"/>
      <family val="2"/>
      <charset val="238"/>
    </font>
    <font>
      <sz val="9"/>
      <color rgb="FF000000"/>
      <name val="Arial"/>
      <family val="2"/>
      <charset val="238"/>
    </font>
    <font>
      <sz val="9"/>
      <color rgb="FF000000"/>
      <name val="Arial CE"/>
      <family val="2"/>
      <charset val="238"/>
    </font>
    <font>
      <sz val="10"/>
      <name val="Times New Roman CE"/>
      <family val="1"/>
      <charset val="238"/>
    </font>
    <font>
      <sz val="10"/>
      <name val="Microsoft Sans Serif"/>
      <family val="2"/>
      <charset val="238"/>
    </font>
    <font>
      <b/>
      <sz val="10"/>
      <name val="Microsoft Sans Serif"/>
      <family val="2"/>
      <charset val="238"/>
    </font>
    <font>
      <b/>
      <sz val="12"/>
      <name val="Microsoft Sans Serif"/>
      <family val="2"/>
      <charset val="238"/>
    </font>
    <font>
      <b/>
      <u/>
      <sz val="10"/>
      <name val="Microsoft Sans Serif"/>
      <family val="2"/>
      <charset val="238"/>
    </font>
    <font>
      <i/>
      <sz val="10"/>
      <name val="Microsoft Sans Serif"/>
      <family val="2"/>
      <charset val="238"/>
    </font>
    <font>
      <strike/>
      <sz val="10"/>
      <name val="Microsoft Sans Serif"/>
      <family val="2"/>
      <charset val="238"/>
    </font>
    <font>
      <b/>
      <strike/>
      <sz val="10"/>
      <name val="Microsoft Sans Serif"/>
      <family val="2"/>
      <charset val="238"/>
    </font>
    <font>
      <b/>
      <strike/>
      <u/>
      <sz val="10"/>
      <name val="Microsoft Sans Serif"/>
      <family val="2"/>
      <charset val="238"/>
    </font>
    <font>
      <b/>
      <sz val="12"/>
      <color indexed="25"/>
      <name val="Arial"/>
      <family val="2"/>
      <charset val="238"/>
    </font>
    <font>
      <sz val="10"/>
      <name val="Helv"/>
      <charset val="238"/>
    </font>
    <font>
      <b/>
      <sz val="9"/>
      <color indexed="18"/>
      <name val="Arial"/>
      <family val="2"/>
      <charset val="238"/>
    </font>
    <font>
      <b/>
      <sz val="10"/>
      <color indexed="18"/>
      <name val="Arial CE"/>
      <family val="2"/>
      <charset val="238"/>
    </font>
    <font>
      <b/>
      <sz val="9"/>
      <color indexed="18"/>
      <name val="Arial CE"/>
      <family val="2"/>
      <charset val="238"/>
    </font>
    <font>
      <b/>
      <sz val="12"/>
      <color indexed="28"/>
      <name val="Arial CE"/>
      <family val="2"/>
      <charset val="238"/>
    </font>
    <font>
      <sz val="12"/>
      <color indexed="28"/>
      <name val="Arial CE"/>
      <family val="2"/>
      <charset val="238"/>
    </font>
    <font>
      <b/>
      <sz val="12"/>
      <color indexed="61"/>
      <name val="Arial CE"/>
      <family val="2"/>
      <charset val="238"/>
    </font>
    <font>
      <sz val="9"/>
      <color indexed="8"/>
      <name val="Arial"/>
      <family val="2"/>
      <charset val="238"/>
    </font>
    <font>
      <b/>
      <sz val="10"/>
      <color indexed="59"/>
      <name val="Arial CE"/>
      <family val="2"/>
      <charset val="238"/>
    </font>
    <font>
      <b/>
      <sz val="11"/>
      <color indexed="59"/>
      <name val="Arial CE"/>
      <family val="2"/>
      <charset val="238"/>
    </font>
    <font>
      <sz val="9"/>
      <color indexed="8"/>
      <name val="Arial CE"/>
      <family val="2"/>
      <charset val="238"/>
    </font>
    <font>
      <b/>
      <sz val="9"/>
      <color indexed="8"/>
      <name val="Arial"/>
      <family val="2"/>
    </font>
    <font>
      <b/>
      <sz val="8"/>
      <name val="Arial CE"/>
      <family val="2"/>
      <charset val="238"/>
    </font>
    <font>
      <b/>
      <sz val="9"/>
      <color indexed="8"/>
      <name val="Arial"/>
      <family val="2"/>
      <charset val="238"/>
    </font>
    <font>
      <sz val="8"/>
      <name val="Trebuchet MS"/>
      <family val="2"/>
      <charset val="238"/>
    </font>
    <font>
      <b/>
      <sz val="16"/>
      <name val="Trebuchet MS"/>
      <family val="2"/>
      <charset val="238"/>
    </font>
    <font>
      <sz val="9"/>
      <color indexed="55"/>
      <name val="Trebuchet MS"/>
      <family val="2"/>
      <charset val="238"/>
    </font>
    <font>
      <b/>
      <sz val="12"/>
      <name val="Trebuchet MS"/>
      <family val="2"/>
      <charset val="238"/>
    </font>
    <font>
      <sz val="9"/>
      <name val="Trebuchet MS"/>
      <family val="2"/>
      <charset val="238"/>
    </font>
    <font>
      <b/>
      <sz val="12"/>
      <color indexed="16"/>
      <name val="Trebuchet MS"/>
      <family val="2"/>
      <charset val="238"/>
    </font>
    <font>
      <sz val="8"/>
      <color indexed="16"/>
      <name val="Trebuchet MS"/>
      <family val="2"/>
      <charset val="238"/>
    </font>
    <font>
      <b/>
      <sz val="8"/>
      <name val="Trebuchet MS"/>
      <family val="2"/>
      <charset val="238"/>
    </font>
    <font>
      <sz val="8"/>
      <color theme="1"/>
      <name val="Trebuchet MS"/>
      <family val="2"/>
      <charset val="238"/>
    </font>
    <font>
      <sz val="8"/>
      <color indexed="56"/>
      <name val="Trebuchet MS"/>
      <family val="2"/>
      <charset val="238"/>
    </font>
    <font>
      <sz val="12"/>
      <color indexed="56"/>
      <name val="Trebuchet MS"/>
      <family val="2"/>
      <charset val="238"/>
    </font>
    <font>
      <sz val="10"/>
      <color indexed="56"/>
      <name val="Trebuchet MS"/>
      <family val="2"/>
      <charset val="238"/>
    </font>
    <font>
      <u/>
      <sz val="12"/>
      <color indexed="8"/>
      <name val="formata"/>
      <charset val="238"/>
    </font>
    <font>
      <sz val="10"/>
      <name val="Helv"/>
    </font>
    <font>
      <sz val="10"/>
      <color indexed="8"/>
      <name val="Arial"/>
      <family val="2"/>
      <charset val="238"/>
    </font>
    <font>
      <sz val="11"/>
      <color indexed="8"/>
      <name val="Calibri"/>
      <family val="2"/>
      <charset val="238"/>
    </font>
    <font>
      <sz val="10"/>
      <color indexed="9"/>
      <name val="Arial"/>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0"/>
      <color indexed="8"/>
      <name val="Arial"/>
      <family val="2"/>
      <charset val="238"/>
    </font>
    <font>
      <sz val="12"/>
      <color theme="1"/>
      <name val="Calibri"/>
      <family val="2"/>
      <scheme val="minor"/>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2"/>
      <name val="Arial CE"/>
      <family val="2"/>
      <charset val="238"/>
    </font>
    <font>
      <b/>
      <sz val="11"/>
      <color indexed="9"/>
      <name val="Calibri"/>
      <family val="2"/>
      <charset val="238"/>
    </font>
    <font>
      <sz val="10"/>
      <color indexed="20"/>
      <name val="Arial"/>
      <family val="2"/>
      <charset val="238"/>
    </font>
    <font>
      <sz val="11"/>
      <color indexed="62"/>
      <name val="Calibri"/>
      <family val="2"/>
      <charset val="238"/>
    </font>
    <font>
      <b/>
      <sz val="10"/>
      <color indexed="9"/>
      <name val="Arial"/>
      <family val="2"/>
      <charset val="238"/>
    </font>
    <font>
      <sz val="8"/>
      <color indexed="8"/>
      <name val=".HelveticaLightTTEE"/>
      <family val="2"/>
      <charset val="2"/>
    </font>
    <font>
      <sz val="11"/>
      <color indexed="52"/>
      <name val="Calibri"/>
      <family val="2"/>
      <charset val="238"/>
    </font>
    <font>
      <b/>
      <sz val="10"/>
      <color indexed="8"/>
      <name val=".HelveticaLightTTEE"/>
      <charset val="238"/>
    </font>
    <font>
      <b/>
      <sz val="15"/>
      <color indexed="62"/>
      <name val="Arial"/>
      <family val="2"/>
      <charset val="238"/>
    </font>
    <font>
      <b/>
      <sz val="13"/>
      <color indexed="62"/>
      <name val="Arial"/>
      <family val="2"/>
      <charset val="238"/>
    </font>
    <font>
      <b/>
      <sz val="11"/>
      <color indexed="62"/>
      <name val="Arial"/>
      <family val="2"/>
      <charset val="238"/>
    </font>
    <font>
      <b/>
      <sz val="12"/>
      <name val="Courier New CE"/>
      <charset val="238"/>
    </font>
    <font>
      <b/>
      <i/>
      <u/>
      <sz val="14"/>
      <name val="Arial CE"/>
      <family val="2"/>
      <charset val="238"/>
    </font>
    <font>
      <b/>
      <u/>
      <sz val="12"/>
      <name val="Courier New CE"/>
      <charset val="238"/>
    </font>
    <font>
      <b/>
      <i/>
      <u/>
      <sz val="14"/>
      <name val="Courier New CE"/>
      <charset val="238"/>
    </font>
    <font>
      <b/>
      <sz val="18"/>
      <color indexed="62"/>
      <name val="Cambria"/>
      <family val="2"/>
      <charset val="238"/>
    </font>
    <font>
      <sz val="11"/>
      <color indexed="60"/>
      <name val="Calibri"/>
      <family val="2"/>
      <charset val="238"/>
    </font>
    <font>
      <sz val="10"/>
      <color indexed="60"/>
      <name val="Arial"/>
      <family val="2"/>
      <charset val="238"/>
    </font>
    <font>
      <sz val="11"/>
      <name val="Arial"/>
      <family val="2"/>
    </font>
    <font>
      <sz val="12"/>
      <name val="Times New Roman CE"/>
      <charset val="238"/>
    </font>
    <font>
      <sz val="10"/>
      <name val="Times New Roman"/>
      <family val="1"/>
      <charset val="238"/>
    </font>
    <font>
      <sz val="12"/>
      <name val="formata"/>
      <charset val="238"/>
    </font>
    <font>
      <sz val="12"/>
      <name val="Arial"/>
      <family val="2"/>
      <charset val="238"/>
    </font>
    <font>
      <sz val="11"/>
      <name val="Calibri"/>
      <family val="2"/>
    </font>
    <font>
      <sz val="10"/>
      <name val="Arial"/>
      <family val="2"/>
    </font>
    <font>
      <b/>
      <sz val="11"/>
      <color indexed="63"/>
      <name val="Calibri"/>
      <family val="2"/>
      <charset val="238"/>
    </font>
    <font>
      <sz val="10"/>
      <color indexed="52"/>
      <name val="Arial"/>
      <family val="2"/>
      <charset val="238"/>
    </font>
    <font>
      <sz val="8"/>
      <name val="Arial"/>
      <family val="2"/>
    </font>
    <font>
      <sz val="10"/>
      <color indexed="17"/>
      <name val="Arial"/>
      <family val="2"/>
      <charset val="238"/>
    </font>
    <font>
      <sz val="10"/>
      <name val="MS Sans Serif"/>
      <family val="2"/>
      <charset val="238"/>
    </font>
    <font>
      <u/>
      <sz val="10"/>
      <name val="Courier New CE"/>
      <charset val="238"/>
    </font>
    <font>
      <i/>
      <u/>
      <sz val="10"/>
      <name val="Courier New CE"/>
      <charset val="238"/>
    </font>
    <font>
      <b/>
      <sz val="10"/>
      <name val="Courier New CE"/>
      <charset val="238"/>
    </font>
    <font>
      <b/>
      <u/>
      <sz val="10"/>
      <name val="Courier New CE"/>
      <charset val="238"/>
    </font>
    <font>
      <sz val="10"/>
      <name val="Helv"/>
      <charset val="204"/>
    </font>
    <font>
      <sz val="11"/>
      <name val="Times New Roman CE"/>
      <family val="1"/>
      <charset val="238"/>
    </font>
    <font>
      <sz val="10"/>
      <color indexed="10"/>
      <name val="Arial"/>
      <family val="2"/>
      <charset val="238"/>
    </font>
    <font>
      <b/>
      <sz val="18"/>
      <color indexed="56"/>
      <name val="Cambria"/>
      <family val="2"/>
      <charset val="238"/>
    </font>
    <font>
      <b/>
      <sz val="11"/>
      <color indexed="8"/>
      <name val="Calibri"/>
      <family val="2"/>
      <charset val="238"/>
    </font>
    <font>
      <sz val="10"/>
      <color indexed="62"/>
      <name val="Arial"/>
      <family val="2"/>
      <charset val="238"/>
    </font>
    <font>
      <b/>
      <sz val="10"/>
      <color indexed="52"/>
      <name val="Arial"/>
      <family val="2"/>
      <charset val="238"/>
    </font>
    <font>
      <b/>
      <sz val="10"/>
      <color indexed="63"/>
      <name val="Arial"/>
      <family val="2"/>
      <charset val="238"/>
    </font>
    <font>
      <i/>
      <sz val="10"/>
      <color indexed="23"/>
      <name val="Arial"/>
      <family val="2"/>
      <charset val="238"/>
    </font>
    <font>
      <sz val="11"/>
      <color indexed="10"/>
      <name val="Calibri"/>
      <family val="2"/>
      <charset val="238"/>
    </font>
  </fonts>
  <fills count="34">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C0C0C0"/>
        <bgColor indexed="64"/>
      </patternFill>
    </fill>
    <fill>
      <patternFill patternType="solid">
        <fgColor rgb="FFFFFFCC"/>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indexed="22"/>
      </patternFill>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44"/>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9"/>
      </patternFill>
    </fill>
    <fill>
      <patternFill patternType="solid">
        <fgColor indexed="54"/>
      </patternFill>
    </fill>
  </fills>
  <borders count="118">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auto="1"/>
      </left>
      <right style="thin">
        <color auto="1"/>
      </right>
      <top style="medium">
        <color auto="1"/>
      </top>
      <bottom style="hair">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style="hair">
        <color auto="1"/>
      </top>
      <bottom style="medium">
        <color auto="1"/>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style="hair">
        <color indexed="8"/>
      </right>
      <top style="thin">
        <color indexed="8"/>
      </top>
      <bottom style="thin">
        <color indexed="8"/>
      </bottom>
      <diagonal/>
    </border>
    <border>
      <left style="thin">
        <color indexed="64"/>
      </left>
      <right style="thin">
        <color indexed="64"/>
      </right>
      <top style="thin">
        <color indexed="8"/>
      </top>
      <bottom/>
      <diagonal/>
    </border>
    <border>
      <left style="thin">
        <color indexed="64"/>
      </left>
      <right/>
      <top style="thin">
        <color indexed="8"/>
      </top>
      <bottom/>
      <diagonal/>
    </border>
    <border>
      <left/>
      <right style="hair">
        <color indexed="64"/>
      </right>
      <top style="thin">
        <color indexed="8"/>
      </top>
      <bottom/>
      <diagonal/>
    </border>
    <border>
      <left style="hair">
        <color indexed="64"/>
      </left>
      <right style="thin">
        <color indexed="64"/>
      </right>
      <top style="thin">
        <color indexed="8"/>
      </top>
      <bottom/>
      <diagonal/>
    </border>
    <border>
      <left style="hair">
        <color indexed="64"/>
      </left>
      <right style="thin">
        <color indexed="8"/>
      </right>
      <top style="thin">
        <color indexed="8"/>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8"/>
      </right>
      <top/>
      <bottom style="hair">
        <color indexed="64"/>
      </bottom>
      <diagonal/>
    </border>
    <border>
      <left style="thin">
        <color indexed="8"/>
      </left>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8"/>
      </right>
      <top/>
      <bottom style="hair">
        <color indexed="64"/>
      </bottom>
      <diagonal/>
    </border>
    <border>
      <left style="thin">
        <color indexed="64"/>
      </left>
      <right style="thin">
        <color indexed="64"/>
      </right>
      <top/>
      <bottom style="thin">
        <color indexed="8"/>
      </bottom>
      <diagonal/>
    </border>
    <border>
      <left/>
      <right style="hair">
        <color indexed="64"/>
      </right>
      <top style="thin">
        <color indexed="8"/>
      </top>
      <bottom style="thin">
        <color indexed="8"/>
      </bottom>
      <diagonal/>
    </border>
    <border>
      <left style="hair">
        <color indexed="64"/>
      </left>
      <right style="thin">
        <color indexed="64"/>
      </right>
      <top style="thin">
        <color indexed="8"/>
      </top>
      <bottom style="thin">
        <color indexed="8"/>
      </bottom>
      <diagonal/>
    </border>
    <border>
      <left style="hair">
        <color indexed="64"/>
      </left>
      <right style="thin">
        <color indexed="8"/>
      </right>
      <top style="thin">
        <color indexed="8"/>
      </top>
      <bottom style="thin">
        <color indexed="8"/>
      </bottom>
      <diagonal/>
    </border>
    <border>
      <left/>
      <right style="thin">
        <color indexed="64"/>
      </right>
      <top style="medium">
        <color indexed="64"/>
      </top>
      <bottom style="thin">
        <color indexed="64"/>
      </bottom>
      <diagonal/>
    </border>
    <border>
      <left style="hair">
        <color indexed="55"/>
      </left>
      <right/>
      <top style="hair">
        <color indexed="55"/>
      </top>
      <bottom style="hair">
        <color indexed="55"/>
      </bottom>
      <diagonal/>
    </border>
    <border>
      <left/>
      <right/>
      <top style="hair">
        <color indexed="55"/>
      </top>
      <bottom style="hair">
        <color indexed="55"/>
      </bottom>
      <diagonal/>
    </border>
    <border>
      <left/>
      <right style="hair">
        <color indexed="55"/>
      </right>
      <top style="hair">
        <color indexed="55"/>
      </top>
      <bottom style="hair">
        <color indexed="55"/>
      </bottom>
      <diagonal/>
    </border>
    <border>
      <left style="hair">
        <color indexed="55"/>
      </left>
      <right/>
      <top style="hair">
        <color indexed="55"/>
      </top>
      <bottom/>
      <diagonal/>
    </border>
    <border>
      <left/>
      <right/>
      <top style="hair">
        <color indexed="55"/>
      </top>
      <bottom/>
      <diagonal/>
    </border>
    <border>
      <left/>
      <right style="hair">
        <color indexed="55"/>
      </right>
      <top style="hair">
        <color indexed="55"/>
      </top>
      <bottom/>
      <diagonal/>
    </border>
    <border>
      <left/>
      <right/>
      <top/>
      <bottom style="hair">
        <color indexed="55"/>
      </bottom>
      <diagonal/>
    </border>
    <border>
      <left style="hair">
        <color indexed="55"/>
      </left>
      <right style="hair">
        <color indexed="55"/>
      </right>
      <top style="hair">
        <color indexed="55"/>
      </top>
      <bottom style="hair">
        <color indexed="55"/>
      </bottom>
      <diagonal/>
    </border>
    <border>
      <left/>
      <right style="hair">
        <color indexed="55"/>
      </right>
      <top/>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hair">
        <color indexed="64"/>
      </bottom>
      <diagonal/>
    </border>
    <border>
      <left/>
      <right/>
      <top/>
      <bottom style="double">
        <color indexed="52"/>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8"/>
      </left>
      <right style="thin">
        <color indexed="8"/>
      </right>
      <top style="thin">
        <color indexed="8"/>
      </top>
      <bottom style="thin">
        <color indexed="8"/>
      </bottom>
      <diagonal/>
    </border>
    <border>
      <left/>
      <right/>
      <top style="thin">
        <color indexed="62"/>
      </top>
      <bottom style="double">
        <color indexed="62"/>
      </bottom>
      <diagonal/>
    </border>
  </borders>
  <cellStyleXfs count="772">
    <xf numFmtId="0" fontId="0" fillId="0" borderId="0"/>
    <xf numFmtId="0" fontId="37" fillId="0" borderId="0" applyNumberFormat="0" applyFill="0" applyBorder="0" applyAlignment="0" applyProtection="0"/>
    <xf numFmtId="0" fontId="38" fillId="0" borderId="0"/>
    <xf numFmtId="0" fontId="53" fillId="0" borderId="0"/>
    <xf numFmtId="0" fontId="72" fillId="0" borderId="0"/>
    <xf numFmtId="0" fontId="53" fillId="0" borderId="0"/>
    <xf numFmtId="0" fontId="82" fillId="0" borderId="0"/>
    <xf numFmtId="0" fontId="53" fillId="0" borderId="0"/>
    <xf numFmtId="0" fontId="96" fillId="0" borderId="0" applyAlignment="0">
      <alignment vertical="top" wrapText="1"/>
      <protection locked="0"/>
    </xf>
    <xf numFmtId="0" fontId="96" fillId="0" borderId="0" applyAlignment="0">
      <alignment vertical="top" wrapText="1"/>
      <protection locked="0"/>
    </xf>
    <xf numFmtId="0" fontId="38" fillId="0" borderId="0" applyProtection="0"/>
    <xf numFmtId="0" fontId="108" fillId="0" borderId="0" applyNumberFormat="0" applyFill="0" applyBorder="0" applyAlignment="0" applyProtection="0">
      <alignment vertical="top"/>
      <protection locked="0"/>
    </xf>
    <xf numFmtId="0" fontId="38" fillId="0" borderId="0" applyProtection="0"/>
    <xf numFmtId="0" fontId="38" fillId="0" borderId="0" applyProtection="0"/>
    <xf numFmtId="0" fontId="82" fillId="0" borderId="0"/>
    <xf numFmtId="0" fontId="82" fillId="0" borderId="0"/>
    <xf numFmtId="0" fontId="109" fillId="0" borderId="0"/>
    <xf numFmtId="0" fontId="109" fillId="0" borderId="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0" fontId="110" fillId="11" borderId="0" applyNumberFormat="0" applyBorder="0" applyAlignment="0" applyProtection="0"/>
    <xf numFmtId="0" fontId="110" fillId="11" borderId="0" applyNumberFormat="0" applyBorder="0" applyAlignment="0" applyProtection="0"/>
    <xf numFmtId="0" fontId="110" fillId="11" borderId="0" applyNumberFormat="0" applyBorder="0" applyAlignment="0" applyProtection="0"/>
    <xf numFmtId="0" fontId="110" fillId="12" borderId="0" applyNumberFormat="0" applyBorder="0" applyAlignment="0" applyProtection="0"/>
    <xf numFmtId="0" fontId="110" fillId="12" borderId="0" applyNumberFormat="0" applyBorder="0" applyAlignment="0" applyProtection="0"/>
    <xf numFmtId="0" fontId="110" fillId="12"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10" fillId="11" borderId="0" applyNumberFormat="0" applyBorder="0" applyAlignment="0" applyProtection="0"/>
    <xf numFmtId="0" fontId="110" fillId="11" borderId="0" applyNumberFormat="0" applyBorder="0" applyAlignment="0" applyProtection="0"/>
    <xf numFmtId="0" fontId="110" fillId="11" borderId="0" applyNumberFormat="0" applyBorder="0" applyAlignment="0" applyProtection="0"/>
    <xf numFmtId="0" fontId="110" fillId="14" borderId="0" applyNumberFormat="0" applyBorder="0" applyAlignment="0" applyProtection="0"/>
    <xf numFmtId="0" fontId="110" fillId="14" borderId="0" applyNumberFormat="0" applyBorder="0" applyAlignment="0" applyProtection="0"/>
    <xf numFmtId="0" fontId="110" fillId="14"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11" fillId="15" borderId="0" applyNumberFormat="0" applyBorder="0" applyAlignment="0" applyProtection="0"/>
    <xf numFmtId="0" fontId="111" fillId="16" borderId="0" applyNumberFormat="0" applyBorder="0" applyAlignment="0" applyProtection="0"/>
    <xf numFmtId="0" fontId="111" fillId="17" borderId="0" applyNumberFormat="0" applyBorder="0" applyAlignment="0" applyProtection="0"/>
    <xf numFmtId="0" fontId="111" fillId="18" borderId="0" applyNumberFormat="0" applyBorder="0" applyAlignment="0" applyProtection="0"/>
    <xf numFmtId="0" fontId="111" fillId="14" borderId="0" applyNumberFormat="0" applyBorder="0" applyAlignment="0" applyProtection="0"/>
    <xf numFmtId="0" fontId="111" fillId="11" borderId="0" applyNumberFormat="0" applyBorder="0" applyAlignment="0" applyProtection="0"/>
    <xf numFmtId="0" fontId="110" fillId="10" borderId="0" applyNumberFormat="0" applyBorder="0" applyAlignment="0" applyProtection="0"/>
    <xf numFmtId="0" fontId="110" fillId="10" borderId="0" applyNumberFormat="0" applyBorder="0" applyAlignment="0" applyProtection="0"/>
    <xf numFmtId="0" fontId="110" fillId="10" borderId="0" applyNumberFormat="0" applyBorder="0" applyAlignment="0" applyProtection="0"/>
    <xf numFmtId="0" fontId="110" fillId="12" borderId="0" applyNumberFormat="0" applyBorder="0" applyAlignment="0" applyProtection="0"/>
    <xf numFmtId="0" fontId="110" fillId="12" borderId="0" applyNumberFormat="0" applyBorder="0" applyAlignment="0" applyProtection="0"/>
    <xf numFmtId="0" fontId="110" fillId="12" borderId="0" applyNumberFormat="0" applyBorder="0" applyAlignment="0" applyProtection="0"/>
    <xf numFmtId="0" fontId="110" fillId="19" borderId="0" applyNumberFormat="0" applyBorder="0" applyAlignment="0" applyProtection="0"/>
    <xf numFmtId="0" fontId="110" fillId="19" borderId="0" applyNumberFormat="0" applyBorder="0" applyAlignment="0" applyProtection="0"/>
    <xf numFmtId="0" fontId="110" fillId="19" borderId="0" applyNumberFormat="0" applyBorder="0" applyAlignment="0" applyProtection="0"/>
    <xf numFmtId="0" fontId="110" fillId="10" borderId="0" applyNumberFormat="0" applyBorder="0" applyAlignment="0" applyProtection="0"/>
    <xf numFmtId="0" fontId="110" fillId="10" borderId="0" applyNumberFormat="0" applyBorder="0" applyAlignment="0" applyProtection="0"/>
    <xf numFmtId="0" fontId="110" fillId="10" borderId="0" applyNumberFormat="0" applyBorder="0" applyAlignment="0" applyProtection="0"/>
    <xf numFmtId="0" fontId="110" fillId="20" borderId="0" applyNumberFormat="0" applyBorder="0" applyAlignment="0" applyProtection="0"/>
    <xf numFmtId="0" fontId="110" fillId="20" borderId="0" applyNumberFormat="0" applyBorder="0" applyAlignment="0" applyProtection="0"/>
    <xf numFmtId="0" fontId="110" fillId="20" borderId="0" applyNumberFormat="0" applyBorder="0" applyAlignment="0" applyProtection="0"/>
    <xf numFmtId="0" fontId="110" fillId="19" borderId="0" applyNumberFormat="0" applyBorder="0" applyAlignment="0" applyProtection="0"/>
    <xf numFmtId="0" fontId="110" fillId="19" borderId="0" applyNumberFormat="0" applyBorder="0" applyAlignment="0" applyProtection="0"/>
    <xf numFmtId="0" fontId="110" fillId="19" borderId="0" applyNumberFormat="0" applyBorder="0" applyAlignment="0" applyProtection="0"/>
    <xf numFmtId="0" fontId="111" fillId="20" borderId="0" applyNumberFormat="0" applyBorder="0" applyAlignment="0" applyProtection="0"/>
    <xf numFmtId="0" fontId="111" fillId="12" borderId="0" applyNumberFormat="0" applyBorder="0" applyAlignment="0" applyProtection="0"/>
    <xf numFmtId="0" fontId="111" fillId="21" borderId="0" applyNumberFormat="0" applyBorder="0" applyAlignment="0" applyProtection="0"/>
    <xf numFmtId="0" fontId="111" fillId="18" borderId="0" applyNumberFormat="0" applyBorder="0" applyAlignment="0" applyProtection="0"/>
    <xf numFmtId="0" fontId="111" fillId="20" borderId="0" applyNumberFormat="0" applyBorder="0" applyAlignment="0" applyProtection="0"/>
    <xf numFmtId="0" fontId="111" fillId="22" borderId="0" applyNumberFormat="0" applyBorder="0" applyAlignment="0" applyProtection="0"/>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0" fontId="112" fillId="23"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12" borderId="0" applyNumberFormat="0" applyBorder="0" applyAlignment="0" applyProtection="0"/>
    <xf numFmtId="0" fontId="112" fillId="12" borderId="0" applyNumberFormat="0" applyBorder="0" applyAlignment="0" applyProtection="0"/>
    <xf numFmtId="0" fontId="112" fillId="12" borderId="0" applyNumberFormat="0" applyBorder="0" applyAlignment="0" applyProtection="0"/>
    <xf numFmtId="0" fontId="112" fillId="19" borderId="0" applyNumberFormat="0" applyBorder="0" applyAlignment="0" applyProtection="0"/>
    <xf numFmtId="0" fontId="112" fillId="19" borderId="0" applyNumberFormat="0" applyBorder="0" applyAlignment="0" applyProtection="0"/>
    <xf numFmtId="0" fontId="112" fillId="19" borderId="0" applyNumberFormat="0" applyBorder="0" applyAlignment="0" applyProtection="0"/>
    <xf numFmtId="0" fontId="112" fillId="10" borderId="0" applyNumberFormat="0" applyBorder="0" applyAlignment="0" applyProtection="0"/>
    <xf numFmtId="0" fontId="112" fillId="10" borderId="0" applyNumberFormat="0" applyBorder="0" applyAlignment="0" applyProtection="0"/>
    <xf numFmtId="0" fontId="112" fillId="10"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12" borderId="0" applyNumberFormat="0" applyBorder="0" applyAlignment="0" applyProtection="0"/>
    <xf numFmtId="0" fontId="112" fillId="12" borderId="0" applyNumberFormat="0" applyBorder="0" applyAlignment="0" applyProtection="0"/>
    <xf numFmtId="0" fontId="112" fillId="12" borderId="0" applyNumberFormat="0" applyBorder="0" applyAlignment="0" applyProtection="0"/>
    <xf numFmtId="0" fontId="113" fillId="24" borderId="0" applyNumberFormat="0" applyBorder="0" applyAlignment="0" applyProtection="0"/>
    <xf numFmtId="0" fontId="113" fillId="12" borderId="0" applyNumberFormat="0" applyBorder="0" applyAlignment="0" applyProtection="0"/>
    <xf numFmtId="0" fontId="113" fillId="21" borderId="0" applyNumberFormat="0" applyBorder="0" applyAlignment="0" applyProtection="0"/>
    <xf numFmtId="0" fontId="113" fillId="25" borderId="0" applyNumberFormat="0" applyBorder="0" applyAlignment="0" applyProtection="0"/>
    <xf numFmtId="0" fontId="113" fillId="23" borderId="0" applyNumberFormat="0" applyBorder="0" applyAlignment="0" applyProtection="0"/>
    <xf numFmtId="0" fontId="113" fillId="26" borderId="0" applyNumberFormat="0" applyBorder="0" applyAlignment="0" applyProtection="0"/>
    <xf numFmtId="0" fontId="113" fillId="27" borderId="0" applyNumberFormat="0" applyBorder="0" applyAlignment="0" applyProtection="0"/>
    <xf numFmtId="0" fontId="113" fillId="28" borderId="0" applyNumberFormat="0" applyBorder="0" applyAlignment="0" applyProtection="0"/>
    <xf numFmtId="0" fontId="113" fillId="29" borderId="0" applyNumberFormat="0" applyBorder="0" applyAlignment="0" applyProtection="0"/>
    <xf numFmtId="0" fontId="113" fillId="25" borderId="0" applyNumberFormat="0" applyBorder="0" applyAlignment="0" applyProtection="0"/>
    <xf numFmtId="0" fontId="113" fillId="23" borderId="0" applyNumberFormat="0" applyBorder="0" applyAlignment="0" applyProtection="0"/>
    <xf numFmtId="0" fontId="113" fillId="30" borderId="0" applyNumberFormat="0" applyBorder="0" applyAlignment="0" applyProtection="0"/>
    <xf numFmtId="0" fontId="114" fillId="16" borderId="0" applyNumberFormat="0" applyBorder="0" applyAlignment="0" applyProtection="0"/>
    <xf numFmtId="168" fontId="38" fillId="0" borderId="0"/>
    <xf numFmtId="0" fontId="115" fillId="10" borderId="104" applyNumberFormat="0" applyAlignment="0" applyProtection="0"/>
    <xf numFmtId="0" fontId="116" fillId="0" borderId="105" applyNumberFormat="0" applyFill="0" applyAlignment="0" applyProtection="0"/>
    <xf numFmtId="0" fontId="116" fillId="0" borderId="105" applyNumberFormat="0" applyFill="0" applyAlignment="0" applyProtection="0"/>
    <xf numFmtId="0" fontId="116" fillId="0" borderId="105" applyNumberFormat="0" applyFill="0" applyAlignment="0" applyProtection="0"/>
    <xf numFmtId="164" fontId="117"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64" fontId="38" fillId="0" borderId="0" applyFont="0" applyFill="0" applyBorder="0" applyAlignment="0" applyProtection="0"/>
    <xf numFmtId="189" fontId="38" fillId="0" borderId="0"/>
    <xf numFmtId="41" fontId="53" fillId="0" borderId="0" applyFont="0" applyFill="0" applyBorder="0" applyAlignment="0" applyProtection="0"/>
    <xf numFmtId="43" fontId="53" fillId="0" borderId="0" applyFont="0" applyFill="0" applyBorder="0" applyAlignment="0" applyProtection="0"/>
    <xf numFmtId="0" fontId="118" fillId="0" borderId="0" applyNumberFormat="0" applyFill="0" applyBorder="0" applyAlignment="0" applyProtection="0"/>
    <xf numFmtId="0" fontId="119" fillId="17" borderId="0" applyNumberFormat="0" applyBorder="0" applyAlignment="0" applyProtection="0"/>
    <xf numFmtId="0" fontId="120" fillId="0" borderId="106" applyNumberFormat="0" applyFill="0" applyAlignment="0" applyProtection="0"/>
    <xf numFmtId="0" fontId="121" fillId="0" borderId="107" applyNumberFormat="0" applyFill="0" applyAlignment="0" applyProtection="0"/>
    <xf numFmtId="0" fontId="122" fillId="0" borderId="108" applyNumberFormat="0" applyFill="0" applyAlignment="0" applyProtection="0"/>
    <xf numFmtId="0" fontId="122" fillId="0" borderId="0" applyNumberFormat="0" applyFill="0" applyBorder="0" applyAlignment="0" applyProtection="0"/>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4" fillId="31" borderId="109" applyNumberFormat="0" applyAlignment="0" applyProtection="0"/>
    <xf numFmtId="0" fontId="125" fillId="16" borderId="0" applyNumberFormat="0" applyBorder="0" applyAlignment="0" applyProtection="0"/>
    <xf numFmtId="0" fontId="125" fillId="16" borderId="0" applyNumberFormat="0" applyBorder="0" applyAlignment="0" applyProtection="0"/>
    <xf numFmtId="0" fontId="125" fillId="16" borderId="0" applyNumberFormat="0" applyBorder="0" applyAlignment="0" applyProtection="0"/>
    <xf numFmtId="0" fontId="126" fillId="11" borderId="104" applyNumberFormat="0" applyAlignment="0" applyProtection="0"/>
    <xf numFmtId="0" fontId="127" fillId="31" borderId="109" applyNumberFormat="0" applyAlignment="0" applyProtection="0"/>
    <xf numFmtId="0" fontId="127" fillId="31" borderId="109" applyNumberFormat="0" applyAlignment="0" applyProtection="0"/>
    <xf numFmtId="0" fontId="127" fillId="31" borderId="109" applyNumberFormat="0" applyAlignment="0" applyProtection="0"/>
    <xf numFmtId="0" fontId="128" fillId="0" borderId="110" applyNumberFormat="0" applyFont="0" applyFill="0" applyAlignment="0" applyProtection="0">
      <alignment horizontal="left"/>
    </xf>
    <xf numFmtId="0" fontId="129" fillId="0" borderId="111" applyNumberFormat="0" applyFill="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38" fillId="0" borderId="0" applyFont="0" applyFill="0" applyBorder="0" applyAlignment="0" applyProtection="0"/>
    <xf numFmtId="44" fontId="38" fillId="0" borderId="0" applyFont="0" applyFill="0" applyBorder="0" applyAlignment="0" applyProtection="0"/>
    <xf numFmtId="44" fontId="38"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9" fontId="130" fillId="0" borderId="32" applyNumberFormat="0">
      <alignment horizontal="left" vertical="center"/>
    </xf>
    <xf numFmtId="0" fontId="131" fillId="0" borderId="112" applyNumberFormat="0" applyFill="0" applyAlignment="0" applyProtection="0"/>
    <xf numFmtId="0" fontId="131" fillId="0" borderId="112" applyNumberFormat="0" applyFill="0" applyAlignment="0" applyProtection="0"/>
    <xf numFmtId="0" fontId="131" fillId="0" borderId="112" applyNumberFormat="0" applyFill="0" applyAlignment="0" applyProtection="0"/>
    <xf numFmtId="0" fontId="132" fillId="0" borderId="107" applyNumberFormat="0" applyFill="0" applyAlignment="0" applyProtection="0"/>
    <xf numFmtId="0" fontId="132" fillId="0" borderId="107" applyNumberFormat="0" applyFill="0" applyAlignment="0" applyProtection="0"/>
    <xf numFmtId="0" fontId="132" fillId="0" borderId="107" applyNumberFormat="0" applyFill="0" applyAlignment="0" applyProtection="0"/>
    <xf numFmtId="0" fontId="133" fillId="0" borderId="113" applyNumberFormat="0" applyFill="0" applyAlignment="0" applyProtection="0"/>
    <xf numFmtId="0" fontId="133" fillId="0" borderId="113" applyNumberFormat="0" applyFill="0" applyAlignment="0" applyProtection="0"/>
    <xf numFmtId="0" fontId="133" fillId="0" borderId="113" applyNumberFormat="0" applyFill="0" applyAlignment="0" applyProtection="0"/>
    <xf numFmtId="0" fontId="133" fillId="0" borderId="0" applyNumberFormat="0" applyFill="0" applyBorder="0" applyAlignment="0" applyProtection="0"/>
    <xf numFmtId="0" fontId="133" fillId="0" borderId="0" applyNumberFormat="0" applyFill="0" applyBorder="0" applyAlignment="0" applyProtection="0"/>
    <xf numFmtId="0" fontId="133" fillId="0" borderId="0" applyNumberFormat="0" applyFill="0" applyBorder="0" applyAlignment="0" applyProtection="0"/>
    <xf numFmtId="4" fontId="134" fillId="0" borderId="0" applyFill="0" applyBorder="0" applyProtection="0">
      <alignment horizontal="right"/>
    </xf>
    <xf numFmtId="4" fontId="135" fillId="0" borderId="0" applyFill="0" applyBorder="0" applyProtection="0"/>
    <xf numFmtId="4" fontId="135" fillId="0" borderId="0" applyFill="0" applyBorder="0" applyProtection="0"/>
    <xf numFmtId="4" fontId="135" fillId="0" borderId="0" applyFill="0" applyBorder="0" applyProtection="0"/>
    <xf numFmtId="4" fontId="136" fillId="0" borderId="0" applyFill="0" applyBorder="0" applyProtection="0"/>
    <xf numFmtId="4" fontId="137" fillId="0" borderId="0" applyFill="0" applyBorder="0" applyProtection="0"/>
    <xf numFmtId="0" fontId="138" fillId="0" borderId="0" applyNumberFormat="0" applyFill="0" applyBorder="0" applyAlignment="0" applyProtection="0"/>
    <xf numFmtId="0" fontId="138" fillId="0" borderId="0" applyNumberFormat="0" applyFill="0" applyBorder="0" applyAlignment="0" applyProtection="0"/>
    <xf numFmtId="0" fontId="138" fillId="0" borderId="0" applyNumberFormat="0" applyFill="0" applyBorder="0" applyAlignment="0" applyProtection="0"/>
    <xf numFmtId="0" fontId="139" fillId="19" borderId="0" applyNumberFormat="0" applyBorder="0" applyAlignment="0" applyProtection="0"/>
    <xf numFmtId="0" fontId="140" fillId="19" borderId="0" applyNumberFormat="0" applyBorder="0" applyAlignment="0" applyProtection="0"/>
    <xf numFmtId="0" fontId="140" fillId="19" borderId="0" applyNumberFormat="0" applyBorder="0" applyAlignment="0" applyProtection="0"/>
    <xf numFmtId="0" fontId="140" fillId="19" borderId="0" applyNumberFormat="0" applyBorder="0" applyAlignment="0" applyProtection="0"/>
    <xf numFmtId="0" fontId="117" fillId="0" borderId="0"/>
    <xf numFmtId="0" fontId="117" fillId="0" borderId="0"/>
    <xf numFmtId="0" fontId="141" fillId="0" borderId="0" applyFill="0" applyBorder="0" applyProtection="0"/>
    <xf numFmtId="0" fontId="53" fillId="0" borderId="0"/>
    <xf numFmtId="0" fontId="142" fillId="0" borderId="0"/>
    <xf numFmtId="0" fontId="53" fillId="0" borderId="0"/>
    <xf numFmtId="0" fontId="53" fillId="0" borderId="0"/>
    <xf numFmtId="0" fontId="53" fillId="0" borderId="0"/>
    <xf numFmtId="0" fontId="53" fillId="0" borderId="0"/>
    <xf numFmtId="0" fontId="53" fillId="0" borderId="0"/>
    <xf numFmtId="0" fontId="53" fillId="0" borderId="0"/>
    <xf numFmtId="0" fontId="142" fillId="0" borderId="0"/>
    <xf numFmtId="0" fontId="142"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38"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110" fillId="0" borderId="0"/>
    <xf numFmtId="0" fontId="53" fillId="0" borderId="0"/>
    <xf numFmtId="0" fontId="110" fillId="0" borderId="0"/>
    <xf numFmtId="0" fontId="53" fillId="0" borderId="0"/>
    <xf numFmtId="0" fontId="53" fillId="0" borderId="0"/>
    <xf numFmtId="0" fontId="38" fillId="0" borderId="0"/>
    <xf numFmtId="0" fontId="38" fillId="0" borderId="0"/>
    <xf numFmtId="0" fontId="53" fillId="0" borderId="0"/>
    <xf numFmtId="0" fontId="38" fillId="0" borderId="0"/>
    <xf numFmtId="0" fontId="53" fillId="0" borderId="0"/>
    <xf numFmtId="0" fontId="38" fillId="0" borderId="0"/>
    <xf numFmtId="0" fontId="38" fillId="0" borderId="0"/>
    <xf numFmtId="0" fontId="38" fillId="0" borderId="0"/>
    <xf numFmtId="0" fontId="38" fillId="0" borderId="0"/>
    <xf numFmtId="0" fontId="53" fillId="0" borderId="0"/>
    <xf numFmtId="0" fontId="38" fillId="0" borderId="0"/>
    <xf numFmtId="0" fontId="38" fillId="0" borderId="0"/>
    <xf numFmtId="0" fontId="38" fillId="0" borderId="0"/>
    <xf numFmtId="0" fontId="38" fillId="0" borderId="0"/>
    <xf numFmtId="0" fontId="53" fillId="0" borderId="0"/>
    <xf numFmtId="0" fontId="38" fillId="0" borderId="0"/>
    <xf numFmtId="0" fontId="38" fillId="0" borderId="0"/>
    <xf numFmtId="0" fontId="38" fillId="0" borderId="0"/>
    <xf numFmtId="0" fontId="38" fillId="0" borderId="0"/>
    <xf numFmtId="0" fontId="53" fillId="0" borderId="0"/>
    <xf numFmtId="0" fontId="38" fillId="0" borderId="0"/>
    <xf numFmtId="0" fontId="38" fillId="0" borderId="0"/>
    <xf numFmtId="0" fontId="38" fillId="0" borderId="0"/>
    <xf numFmtId="0" fontId="53" fillId="0" borderId="0"/>
    <xf numFmtId="0" fontId="53" fillId="0" borderId="0"/>
    <xf numFmtId="0" fontId="53" fillId="0" borderId="0"/>
    <xf numFmtId="0" fontId="53" fillId="0" borderId="0"/>
    <xf numFmtId="0" fontId="53" fillId="0" borderId="0"/>
    <xf numFmtId="0" fontId="143" fillId="0" borderId="0"/>
    <xf numFmtId="0" fontId="38" fillId="0" borderId="0"/>
    <xf numFmtId="0" fontId="38" fillId="0" borderId="0"/>
    <xf numFmtId="0" fontId="38" fillId="0" borderId="0"/>
    <xf numFmtId="0" fontId="38" fillId="0" borderId="0"/>
    <xf numFmtId="0" fontId="53" fillId="0" borderId="0"/>
    <xf numFmtId="0" fontId="53" fillId="0" borderId="0"/>
    <xf numFmtId="0" fontId="38" fillId="0" borderId="0"/>
    <xf numFmtId="0" fontId="82" fillId="0" borderId="0"/>
    <xf numFmtId="0" fontId="38" fillId="0" borderId="0"/>
    <xf numFmtId="0" fontId="38" fillId="0" borderId="0"/>
    <xf numFmtId="0" fontId="38" fillId="0" borderId="0"/>
    <xf numFmtId="0" fontId="38" fillId="0" borderId="0"/>
    <xf numFmtId="0" fontId="38" fillId="0" borderId="0"/>
    <xf numFmtId="0" fontId="144" fillId="0" borderId="0"/>
    <xf numFmtId="0" fontId="144" fillId="0" borderId="0"/>
    <xf numFmtId="0" fontId="145" fillId="0" borderId="0"/>
    <xf numFmtId="0" fontId="53" fillId="0" borderId="0"/>
    <xf numFmtId="0" fontId="53" fillId="0" borderId="0"/>
    <xf numFmtId="0" fontId="53" fillId="0" borderId="0"/>
    <xf numFmtId="0" fontId="53" fillId="0" borderId="0"/>
    <xf numFmtId="0" fontId="53" fillId="0" borderId="0"/>
    <xf numFmtId="0" fontId="53" fillId="0" borderId="0"/>
    <xf numFmtId="0" fontId="142" fillId="0" borderId="0" applyProtection="0"/>
    <xf numFmtId="0" fontId="144" fillId="0" borderId="0"/>
    <xf numFmtId="0" fontId="144" fillId="0" borderId="0"/>
    <xf numFmtId="0" fontId="96" fillId="0" borderId="0" applyAlignment="0">
      <alignment vertical="top" wrapText="1"/>
      <protection locked="0"/>
    </xf>
    <xf numFmtId="0" fontId="53" fillId="0" borderId="0"/>
    <xf numFmtId="0" fontId="53" fillId="0" borderId="0"/>
    <xf numFmtId="0" fontId="53" fillId="0" borderId="0"/>
    <xf numFmtId="0" fontId="53" fillId="0" borderId="0"/>
    <xf numFmtId="0" fontId="53" fillId="0" borderId="0"/>
    <xf numFmtId="0" fontId="53" fillId="0" borderId="0"/>
    <xf numFmtId="0" fontId="146"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49" fontId="38" fillId="0" borderId="0" applyProtection="0"/>
    <xf numFmtId="49" fontId="38" fillId="0" borderId="0" applyProtection="0"/>
    <xf numFmtId="0" fontId="96" fillId="0" borderId="0" applyAlignment="0">
      <alignment vertical="top" wrapText="1"/>
      <protection locked="0"/>
    </xf>
    <xf numFmtId="0" fontId="96" fillId="0" borderId="0" applyAlignment="0">
      <alignment vertical="top" wrapText="1"/>
      <protection locked="0"/>
    </xf>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38" fillId="0" borderId="0"/>
    <xf numFmtId="0" fontId="147" fillId="13" borderId="114" applyNumberFormat="0" applyFont="0" applyAlignment="0" applyProtection="0"/>
    <xf numFmtId="0" fontId="148" fillId="10" borderId="115" applyNumberForma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149" fillId="0" borderId="111" applyNumberFormat="0" applyFill="0" applyAlignment="0" applyProtection="0"/>
    <xf numFmtId="0" fontId="149" fillId="0" borderId="111" applyNumberFormat="0" applyFill="0" applyAlignment="0" applyProtection="0"/>
    <xf numFmtId="0" fontId="149" fillId="0" borderId="111" applyNumberFormat="0" applyFill="0" applyAlignment="0" applyProtection="0"/>
    <xf numFmtId="0" fontId="150" fillId="0" borderId="116">
      <alignment horizontal="left" vertical="center" wrapText="1" indent="1"/>
    </xf>
    <xf numFmtId="0" fontId="150" fillId="0" borderId="116">
      <alignment horizontal="left" vertical="center" wrapText="1" indent="1"/>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0" fontId="38" fillId="0" borderId="0">
      <alignment horizontal="center" vertical="center"/>
      <protection locked="0"/>
    </xf>
    <xf numFmtId="0"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0" fontId="151" fillId="17" borderId="0" applyNumberFormat="0" applyBorder="0" applyAlignment="0" applyProtection="0"/>
    <xf numFmtId="0" fontId="151" fillId="17" borderId="0" applyNumberFormat="0" applyBorder="0" applyAlignment="0" applyProtection="0"/>
    <xf numFmtId="0" fontId="151" fillId="17" borderId="0" applyNumberFormat="0" applyBorder="0" applyAlignment="0" applyProtection="0"/>
    <xf numFmtId="0" fontId="152" fillId="0" borderId="0"/>
    <xf numFmtId="4" fontId="142" fillId="0" borderId="0" applyFill="0" applyBorder="0" applyProtection="0">
      <alignment horizontal="left"/>
    </xf>
    <xf numFmtId="4" fontId="153" fillId="0" borderId="0" applyFill="0" applyBorder="0" applyProtection="0"/>
    <xf numFmtId="4" fontId="154" fillId="0" borderId="0" applyFill="0" applyBorder="0" applyProtection="0"/>
    <xf numFmtId="4" fontId="155" fillId="0" borderId="0" applyFill="0" applyProtection="0"/>
    <xf numFmtId="4" fontId="156" fillId="0" borderId="0" applyFill="0" applyBorder="0" applyProtection="0"/>
    <xf numFmtId="4" fontId="155" fillId="0" borderId="0" applyFill="0" applyBorder="0" applyProtection="0"/>
    <xf numFmtId="0" fontId="109" fillId="0" borderId="0"/>
    <xf numFmtId="0" fontId="157" fillId="0" borderId="0"/>
    <xf numFmtId="0" fontId="157" fillId="0" borderId="0"/>
    <xf numFmtId="0" fontId="157" fillId="0" borderId="0"/>
    <xf numFmtId="0" fontId="108" fillId="0" borderId="0" applyNumberFormat="0" applyBorder="0" applyAlignment="0" applyProtection="0">
      <alignment vertical="top"/>
      <protection locked="0"/>
    </xf>
    <xf numFmtId="0" fontId="82" fillId="0" borderId="0"/>
    <xf numFmtId="0" fontId="108" fillId="0" borderId="0" applyNumberFormat="0" applyFill="0" applyBorder="0" applyAlignment="0" applyProtection="0">
      <alignment vertical="top"/>
      <protection locked="0"/>
    </xf>
    <xf numFmtId="49" fontId="158" fillId="0" borderId="0" applyFill="0" applyBorder="0" applyProtection="0"/>
    <xf numFmtId="0" fontId="159" fillId="0" borderId="0" applyNumberFormat="0" applyFill="0" applyBorder="0" applyAlignment="0" applyProtection="0"/>
    <xf numFmtId="0" fontId="159" fillId="0" borderId="0" applyNumberFormat="0" applyFill="0" applyBorder="0" applyAlignment="0" applyProtection="0"/>
    <xf numFmtId="0" fontId="159" fillId="0" borderId="0" applyNumberFormat="0" applyFill="0" applyBorder="0" applyAlignment="0" applyProtection="0"/>
    <xf numFmtId="0" fontId="160" fillId="0" borderId="0" applyNumberFormat="0" applyFill="0" applyBorder="0" applyAlignment="0" applyProtection="0"/>
    <xf numFmtId="0" fontId="161" fillId="0" borderId="117" applyNumberFormat="0" applyFill="0" applyAlignment="0" applyProtection="0"/>
    <xf numFmtId="0" fontId="162" fillId="19" borderId="104" applyNumberFormat="0" applyAlignment="0" applyProtection="0"/>
    <xf numFmtId="0" fontId="162" fillId="19" borderId="104" applyNumberFormat="0" applyAlignment="0" applyProtection="0"/>
    <xf numFmtId="0" fontId="162" fillId="19" borderId="104" applyNumberFormat="0" applyAlignment="0" applyProtection="0"/>
    <xf numFmtId="0" fontId="163" fillId="32" borderId="104" applyNumberFormat="0" applyAlignment="0" applyProtection="0"/>
    <xf numFmtId="0" fontId="163" fillId="32" borderId="104" applyNumberFormat="0" applyAlignment="0" applyProtection="0"/>
    <xf numFmtId="0" fontId="163" fillId="32" borderId="104" applyNumberFormat="0" applyAlignment="0" applyProtection="0"/>
    <xf numFmtId="0" fontId="164" fillId="32" borderId="115" applyNumberFormat="0" applyAlignment="0" applyProtection="0"/>
    <xf numFmtId="0" fontId="164" fillId="32" borderId="115" applyNumberFormat="0" applyAlignment="0" applyProtection="0"/>
    <xf numFmtId="0" fontId="164" fillId="32" borderId="115" applyNumberFormat="0" applyAlignment="0" applyProtection="0"/>
    <xf numFmtId="0" fontId="165" fillId="0" borderId="0" applyNumberFormat="0" applyFill="0" applyBorder="0" applyAlignment="0" applyProtection="0"/>
    <xf numFmtId="0" fontId="165" fillId="0" borderId="0" applyNumberFormat="0" applyFill="0" applyBorder="0" applyAlignment="0" applyProtection="0"/>
    <xf numFmtId="0" fontId="165" fillId="0" borderId="0" applyNumberFormat="0" applyFill="0" applyBorder="0" applyAlignment="0" applyProtection="0"/>
    <xf numFmtId="190" fontId="53" fillId="0" borderId="0" applyFont="0" applyFill="0" applyBorder="0" applyAlignment="0" applyProtection="0"/>
    <xf numFmtId="191" fontId="53" fillId="0" borderId="0" applyFont="0" applyFill="0" applyBorder="0" applyAlignment="0" applyProtection="0"/>
    <xf numFmtId="0" fontId="166" fillId="0" borderId="0" applyNumberFormat="0" applyFill="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28" borderId="0" applyNumberFormat="0" applyBorder="0" applyAlignment="0" applyProtection="0"/>
    <xf numFmtId="0" fontId="112" fillId="28" borderId="0" applyNumberFormat="0" applyBorder="0" applyAlignment="0" applyProtection="0"/>
    <xf numFmtId="0" fontId="112" fillId="28" borderId="0" applyNumberFormat="0" applyBorder="0" applyAlignment="0" applyProtection="0"/>
    <xf numFmtId="0" fontId="112" fillId="29" borderId="0" applyNumberFormat="0" applyBorder="0" applyAlignment="0" applyProtection="0"/>
    <xf numFmtId="0" fontId="112" fillId="29" borderId="0" applyNumberFormat="0" applyBorder="0" applyAlignment="0" applyProtection="0"/>
    <xf numFmtId="0" fontId="112" fillId="29" borderId="0" applyNumberFormat="0" applyBorder="0" applyAlignment="0" applyProtection="0"/>
    <xf numFmtId="0" fontId="112" fillId="33" borderId="0" applyNumberFormat="0" applyBorder="0" applyAlignment="0" applyProtection="0"/>
    <xf numFmtId="0" fontId="112" fillId="33" borderId="0" applyNumberFormat="0" applyBorder="0" applyAlignment="0" applyProtection="0"/>
    <xf numFmtId="0" fontId="112" fillId="33"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30" borderId="0" applyNumberFormat="0" applyBorder="0" applyAlignment="0" applyProtection="0"/>
    <xf numFmtId="0" fontId="112" fillId="30" borderId="0" applyNumberFormat="0" applyBorder="0" applyAlignment="0" applyProtection="0"/>
    <xf numFmtId="0" fontId="112" fillId="30" borderId="0" applyNumberFormat="0" applyBorder="0" applyAlignment="0" applyProtection="0"/>
  </cellStyleXfs>
  <cellXfs count="86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6"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7"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7"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6"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5"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7" fontId="32" fillId="0" borderId="12" xfId="0" applyNumberFormat="1" applyFont="1" applyBorder="1" applyAlignment="1" applyProtection="1"/>
    <xf numFmtId="167"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7" fontId="8" fillId="0" borderId="0" xfId="0" applyNumberFormat="1" applyFont="1" applyBorder="1" applyAlignment="1" applyProtection="1"/>
    <xf numFmtId="167"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8"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7" fontId="23" fillId="0" borderId="0" xfId="0" applyNumberFormat="1" applyFont="1" applyBorder="1" applyAlignment="1" applyProtection="1">
      <alignment vertical="center"/>
    </xf>
    <xf numFmtId="167"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8"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8"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8"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22" xfId="0"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8"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7" fontId="23" fillId="0" borderId="20" xfId="0" applyNumberFormat="1" applyFont="1" applyBorder="1" applyAlignment="1" applyProtection="1">
      <alignment vertical="center"/>
    </xf>
    <xf numFmtId="167" fontId="23" fillId="0" borderId="21" xfId="0" applyNumberFormat="1" applyFont="1" applyBorder="1" applyAlignment="1" applyProtection="1">
      <alignment vertical="center"/>
    </xf>
    <xf numFmtId="0" fontId="38" fillId="0" borderId="23" xfId="2" applyBorder="1"/>
    <xf numFmtId="0" fontId="38" fillId="0" borderId="0" xfId="2"/>
    <xf numFmtId="0" fontId="38" fillId="0" borderId="27" xfId="2" applyBorder="1"/>
    <xf numFmtId="0" fontId="40" fillId="5" borderId="27" xfId="2" applyFont="1" applyFill="1" applyBorder="1" applyAlignment="1">
      <alignment horizontal="left" vertical="center" indent="1"/>
    </xf>
    <xf numFmtId="49" fontId="41" fillId="5" borderId="0" xfId="2" applyNumberFormat="1" applyFont="1" applyFill="1" applyBorder="1" applyAlignment="1">
      <alignment horizontal="left" vertical="center"/>
    </xf>
    <xf numFmtId="14" fontId="42" fillId="0" borderId="0" xfId="2" applyNumberFormat="1" applyFont="1" applyAlignment="1">
      <alignment horizontal="left"/>
    </xf>
    <xf numFmtId="0" fontId="38" fillId="5" borderId="27" xfId="2" applyFont="1" applyFill="1" applyBorder="1" applyAlignment="1">
      <alignment horizontal="left" vertical="center" indent="1"/>
    </xf>
    <xf numFmtId="0" fontId="43" fillId="5" borderId="0" xfId="2" applyFont="1" applyFill="1" applyBorder="1" applyAlignment="1">
      <alignment horizontal="left" vertical="center"/>
    </xf>
    <xf numFmtId="0" fontId="38" fillId="5" borderId="31" xfId="2" applyFont="1" applyFill="1" applyBorder="1" applyAlignment="1">
      <alignment horizontal="left" vertical="center" indent="1"/>
    </xf>
    <xf numFmtId="0" fontId="38" fillId="5" borderId="32" xfId="2" applyFont="1" applyFill="1" applyBorder="1"/>
    <xf numFmtId="49" fontId="43" fillId="5" borderId="32" xfId="2" applyNumberFormat="1" applyFont="1" applyFill="1" applyBorder="1" applyAlignment="1">
      <alignment horizontal="left" vertical="center"/>
    </xf>
    <xf numFmtId="0" fontId="43" fillId="5" borderId="32" xfId="2" applyFont="1" applyFill="1" applyBorder="1"/>
    <xf numFmtId="0" fontId="43" fillId="5" borderId="32" xfId="2" applyFont="1" applyFill="1" applyBorder="1" applyAlignment="1"/>
    <xf numFmtId="0" fontId="43" fillId="5" borderId="33" xfId="2" applyFont="1" applyFill="1" applyBorder="1" applyAlignment="1"/>
    <xf numFmtId="0" fontId="38" fillId="0" borderId="27" xfId="2" applyFont="1" applyBorder="1" applyAlignment="1">
      <alignment horizontal="left" vertical="center" indent="1"/>
    </xf>
    <xf numFmtId="0" fontId="38" fillId="0" borderId="0" xfId="2" applyBorder="1"/>
    <xf numFmtId="49" fontId="43" fillId="0" borderId="0" xfId="2" applyNumberFormat="1" applyFont="1" applyBorder="1" applyAlignment="1">
      <alignment horizontal="left" vertical="center"/>
    </xf>
    <xf numFmtId="0" fontId="43" fillId="0" borderId="0" xfId="2" applyFont="1" applyBorder="1" applyAlignment="1">
      <alignment vertical="center"/>
    </xf>
    <xf numFmtId="0" fontId="38" fillId="0" borderId="0" xfId="2" applyFont="1" applyBorder="1" applyAlignment="1">
      <alignment horizontal="right" vertical="center"/>
    </xf>
    <xf numFmtId="0" fontId="38" fillId="0" borderId="30" xfId="2" applyBorder="1" applyAlignment="1"/>
    <xf numFmtId="0" fontId="43" fillId="0" borderId="27" xfId="2" applyFont="1" applyBorder="1" applyAlignment="1">
      <alignment horizontal="left" vertical="center" indent="1"/>
    </xf>
    <xf numFmtId="0" fontId="43" fillId="0" borderId="31" xfId="2" applyFont="1" applyBorder="1" applyAlignment="1">
      <alignment horizontal="left" vertical="center" indent="1"/>
    </xf>
    <xf numFmtId="49" fontId="43" fillId="0" borderId="32" xfId="2" applyNumberFormat="1" applyFont="1" applyBorder="1" applyAlignment="1">
      <alignment horizontal="right" vertical="center"/>
    </xf>
    <xf numFmtId="49" fontId="43" fillId="0" borderId="32" xfId="2" applyNumberFormat="1" applyFont="1" applyBorder="1" applyAlignment="1">
      <alignment horizontal="left" vertical="center"/>
    </xf>
    <xf numFmtId="0" fontId="43" fillId="0" borderId="32" xfId="2" applyFont="1" applyBorder="1" applyAlignment="1">
      <alignment vertical="center"/>
    </xf>
    <xf numFmtId="0" fontId="38" fillId="0" borderId="32" xfId="2" applyFont="1" applyBorder="1" applyAlignment="1">
      <alignment vertical="center"/>
    </xf>
    <xf numFmtId="0" fontId="38" fillId="0" borderId="33" xfId="2" applyBorder="1" applyAlignment="1"/>
    <xf numFmtId="0" fontId="43" fillId="0" borderId="0" xfId="2" applyFont="1" applyFill="1" applyBorder="1" applyAlignment="1">
      <alignment horizontal="left" vertical="center"/>
    </xf>
    <xf numFmtId="0" fontId="38" fillId="0" borderId="0" xfId="2" applyBorder="1" applyAlignment="1"/>
    <xf numFmtId="0" fontId="43" fillId="0" borderId="0" xfId="2" applyFont="1" applyBorder="1" applyAlignment="1">
      <alignment horizontal="left" vertical="center"/>
    </xf>
    <xf numFmtId="0" fontId="38" fillId="0" borderId="31" xfId="2" applyBorder="1" applyAlignment="1">
      <alignment horizontal="left" indent="1"/>
    </xf>
    <xf numFmtId="0" fontId="43" fillId="0" borderId="32" xfId="2" applyFont="1" applyBorder="1" applyAlignment="1">
      <alignment horizontal="right" vertical="center"/>
    </xf>
    <xf numFmtId="0" fontId="43" fillId="0" borderId="32" xfId="2" applyFont="1" applyFill="1" applyBorder="1" applyAlignment="1">
      <alignment horizontal="left" vertical="center"/>
    </xf>
    <xf numFmtId="0" fontId="38" fillId="0" borderId="32" xfId="2" applyBorder="1" applyAlignment="1">
      <alignment vertical="center"/>
    </xf>
    <xf numFmtId="0" fontId="38" fillId="0" borderId="32" xfId="2" applyBorder="1" applyAlignment="1"/>
    <xf numFmtId="0" fontId="38" fillId="0" borderId="32" xfId="2" applyBorder="1" applyAlignment="1">
      <alignment horizontal="right"/>
    </xf>
    <xf numFmtId="0" fontId="38" fillId="0" borderId="32" xfId="2" applyFont="1" applyBorder="1" applyAlignment="1">
      <alignment horizontal="right" vertical="center"/>
    </xf>
    <xf numFmtId="0" fontId="38" fillId="0" borderId="34" xfId="2" applyFont="1" applyBorder="1" applyAlignment="1">
      <alignment horizontal="left" vertical="top" indent="1"/>
    </xf>
    <xf numFmtId="0" fontId="38" fillId="0" borderId="28" xfId="2" applyBorder="1" applyAlignment="1">
      <alignment vertical="top"/>
    </xf>
    <xf numFmtId="0" fontId="43" fillId="0" borderId="28" xfId="2" applyFont="1" applyFill="1" applyBorder="1" applyAlignment="1">
      <alignment horizontal="left" vertical="top"/>
    </xf>
    <xf numFmtId="0" fontId="43" fillId="0" borderId="28" xfId="2" applyFont="1" applyBorder="1" applyAlignment="1">
      <alignment vertical="center"/>
    </xf>
    <xf numFmtId="0" fontId="38" fillId="0" borderId="28" xfId="2" applyFont="1" applyBorder="1" applyAlignment="1">
      <alignment horizontal="right" vertical="center"/>
    </xf>
    <xf numFmtId="0" fontId="38" fillId="0" borderId="29" xfId="2" applyBorder="1" applyAlignment="1"/>
    <xf numFmtId="0" fontId="38" fillId="0" borderId="32" xfId="2" applyBorder="1" applyAlignment="1">
      <alignment horizontal="left"/>
    </xf>
    <xf numFmtId="49" fontId="38" fillId="0" borderId="27" xfId="2" applyNumberFormat="1" applyBorder="1"/>
    <xf numFmtId="49" fontId="38" fillId="0" borderId="35" xfId="2" applyNumberFormat="1" applyBorder="1" applyAlignment="1">
      <alignment horizontal="left" vertical="center" indent="1"/>
    </xf>
    <xf numFmtId="0" fontId="38" fillId="0" borderId="36" xfId="2" applyBorder="1" applyAlignment="1">
      <alignment horizontal="left" vertical="center"/>
    </xf>
    <xf numFmtId="0" fontId="38" fillId="0" borderId="36" xfId="2" applyBorder="1"/>
    <xf numFmtId="0" fontId="43" fillId="0" borderId="35" xfId="2" applyFont="1" applyBorder="1" applyAlignment="1">
      <alignment horizontal="left" vertical="center" indent="1"/>
    </xf>
    <xf numFmtId="0" fontId="43" fillId="0" borderId="36" xfId="2" applyFont="1" applyBorder="1" applyAlignment="1">
      <alignment horizontal="left" vertical="center"/>
    </xf>
    <xf numFmtId="0" fontId="43" fillId="0" borderId="36" xfId="2" applyFont="1" applyBorder="1"/>
    <xf numFmtId="0" fontId="38" fillId="0" borderId="35" xfId="2" applyBorder="1" applyAlignment="1">
      <alignment horizontal="left" indent="1"/>
    </xf>
    <xf numFmtId="1" fontId="43" fillId="0" borderId="36" xfId="2" applyNumberFormat="1" applyFont="1" applyBorder="1" applyAlignment="1">
      <alignment horizontal="right" vertical="center"/>
    </xf>
    <xf numFmtId="0" fontId="38" fillId="0" borderId="36" xfId="2" applyBorder="1" applyAlignment="1">
      <alignment horizontal="left" vertical="center" indent="1"/>
    </xf>
    <xf numFmtId="0" fontId="43" fillId="0" borderId="36" xfId="2" applyFont="1" applyBorder="1" applyAlignment="1">
      <alignment vertical="center"/>
    </xf>
    <xf numFmtId="49" fontId="38" fillId="0" borderId="39" xfId="2" applyNumberFormat="1" applyFont="1" applyBorder="1" applyAlignment="1">
      <alignment horizontal="left" vertical="center"/>
    </xf>
    <xf numFmtId="0" fontId="38" fillId="0" borderId="35" xfId="2" applyBorder="1" applyAlignment="1">
      <alignment horizontal="left" vertical="center" indent="1"/>
    </xf>
    <xf numFmtId="1" fontId="43" fillId="0" borderId="37" xfId="2" applyNumberFormat="1" applyFont="1" applyBorder="1" applyAlignment="1">
      <alignment horizontal="right" vertical="center"/>
    </xf>
    <xf numFmtId="0" fontId="38" fillId="0" borderId="31" xfId="2" applyBorder="1" applyAlignment="1">
      <alignment horizontal="left" vertical="center" indent="1"/>
    </xf>
    <xf numFmtId="0" fontId="38" fillId="0" borderId="32" xfId="2" applyBorder="1" applyAlignment="1">
      <alignment horizontal="left" vertical="center"/>
    </xf>
    <xf numFmtId="0" fontId="38" fillId="0" borderId="32" xfId="2" applyBorder="1"/>
    <xf numFmtId="1" fontId="43" fillId="0" borderId="40" xfId="2" applyNumberFormat="1" applyFont="1" applyBorder="1" applyAlignment="1">
      <alignment horizontal="right" vertical="center"/>
    </xf>
    <xf numFmtId="0" fontId="38" fillId="0" borderId="32" xfId="2" applyBorder="1" applyAlignment="1">
      <alignment horizontal="left" vertical="center" indent="1"/>
    </xf>
    <xf numFmtId="49" fontId="38" fillId="0" borderId="33" xfId="2" applyNumberFormat="1" applyFont="1" applyBorder="1" applyAlignment="1">
      <alignment horizontal="left" vertical="center"/>
    </xf>
    <xf numFmtId="0" fontId="38" fillId="0" borderId="27" xfId="2" applyBorder="1" applyAlignment="1">
      <alignment horizontal="left" vertical="center" indent="1"/>
    </xf>
    <xf numFmtId="0" fontId="38" fillId="0" borderId="0" xfId="2" applyBorder="1" applyAlignment="1">
      <alignment horizontal="left" vertical="center"/>
    </xf>
    <xf numFmtId="1" fontId="38" fillId="0" borderId="0" xfId="2" applyNumberFormat="1" applyBorder="1" applyAlignment="1">
      <alignment horizontal="left" vertical="center"/>
    </xf>
    <xf numFmtId="4" fontId="38" fillId="0" borderId="0" xfId="2" applyNumberFormat="1" applyBorder="1" applyAlignment="1">
      <alignment horizontal="left" vertical="center"/>
    </xf>
    <xf numFmtId="49" fontId="38" fillId="0" borderId="30" xfId="2" applyNumberFormat="1" applyFont="1" applyBorder="1" applyAlignment="1">
      <alignment horizontal="left" vertical="center"/>
    </xf>
    <xf numFmtId="0" fontId="41" fillId="5" borderId="41" xfId="2" applyFont="1" applyFill="1" applyBorder="1" applyAlignment="1">
      <alignment horizontal="left" vertical="center" indent="1"/>
    </xf>
    <xf numFmtId="0" fontId="43" fillId="5" borderId="42" xfId="2" applyFont="1" applyFill="1" applyBorder="1" applyAlignment="1">
      <alignment horizontal="left" vertical="center"/>
    </xf>
    <xf numFmtId="0" fontId="38" fillId="5" borderId="42" xfId="2" applyFill="1" applyBorder="1" applyAlignment="1">
      <alignment horizontal="left" vertical="center"/>
    </xf>
    <xf numFmtId="4" fontId="41" fillId="5" borderId="42" xfId="2" applyNumberFormat="1" applyFont="1" applyFill="1" applyBorder="1" applyAlignment="1">
      <alignment horizontal="left" vertical="center"/>
    </xf>
    <xf numFmtId="49" fontId="38" fillId="5" borderId="43" xfId="2" applyNumberFormat="1" applyFill="1" applyBorder="1" applyAlignment="1">
      <alignment horizontal="left" vertical="center"/>
    </xf>
    <xf numFmtId="0" fontId="38" fillId="5" borderId="42" xfId="2" applyFill="1" applyBorder="1"/>
    <xf numFmtId="49" fontId="43" fillId="5" borderId="43" xfId="2" applyNumberFormat="1" applyFont="1" applyFill="1" applyBorder="1" applyAlignment="1">
      <alignment horizontal="left" vertical="center"/>
    </xf>
    <xf numFmtId="0" fontId="38" fillId="0" borderId="30" xfId="2" applyBorder="1" applyAlignment="1">
      <alignment horizontal="right"/>
    </xf>
    <xf numFmtId="0" fontId="38" fillId="0" borderId="27" xfId="2" applyBorder="1" applyAlignment="1">
      <alignment horizontal="right"/>
    </xf>
    <xf numFmtId="0" fontId="38" fillId="0" borderId="0" xfId="2" applyBorder="1" applyAlignment="1">
      <alignment horizontal="center" vertical="center"/>
    </xf>
    <xf numFmtId="0" fontId="43" fillId="0" borderId="32" xfId="2" applyFont="1" applyBorder="1" applyAlignment="1">
      <alignment vertical="top"/>
    </xf>
    <xf numFmtId="14" fontId="43" fillId="0" borderId="32" xfId="2" applyNumberFormat="1" applyFont="1" applyBorder="1" applyAlignment="1">
      <alignment horizontal="center" vertical="top"/>
    </xf>
    <xf numFmtId="0" fontId="43" fillId="0" borderId="27" xfId="2" applyFont="1" applyBorder="1"/>
    <xf numFmtId="0" fontId="43" fillId="0" borderId="0" xfId="2" applyFont="1" applyBorder="1"/>
    <xf numFmtId="0" fontId="43" fillId="0" borderId="32" xfId="2" applyFont="1" applyBorder="1"/>
    <xf numFmtId="0" fontId="43" fillId="0" borderId="32" xfId="2" applyFont="1" applyBorder="1" applyAlignment="1"/>
    <xf numFmtId="0" fontId="43" fillId="0" borderId="30" xfId="2" applyFont="1" applyBorder="1" applyAlignment="1">
      <alignment horizontal="right"/>
    </xf>
    <xf numFmtId="0" fontId="43" fillId="0" borderId="0" xfId="2" applyFont="1"/>
    <xf numFmtId="0" fontId="38" fillId="0" borderId="0" xfId="2" applyBorder="1" applyAlignment="1">
      <alignment horizontal="center"/>
    </xf>
    <xf numFmtId="0" fontId="38" fillId="0" borderId="44" xfId="2" applyBorder="1"/>
    <xf numFmtId="0" fontId="38" fillId="0" borderId="45" xfId="2" applyBorder="1"/>
    <xf numFmtId="0" fontId="38" fillId="0" borderId="45" xfId="2" applyBorder="1" applyAlignment="1"/>
    <xf numFmtId="0" fontId="38" fillId="0" borderId="46" xfId="2" applyBorder="1" applyAlignment="1">
      <alignment horizontal="right"/>
    </xf>
    <xf numFmtId="0" fontId="41" fillId="0" borderId="0" xfId="2" applyFont="1" applyAlignment="1">
      <alignment horizontal="left"/>
    </xf>
    <xf numFmtId="0" fontId="39" fillId="0" borderId="0" xfId="2" applyFont="1" applyAlignment="1">
      <alignment horizontal="center"/>
    </xf>
    <xf numFmtId="0" fontId="39" fillId="0" borderId="0" xfId="2" applyFont="1" applyAlignment="1">
      <alignment horizontal="center" shrinkToFit="1"/>
    </xf>
    <xf numFmtId="3" fontId="38" fillId="0" borderId="47" xfId="2" applyNumberFormat="1" applyBorder="1"/>
    <xf numFmtId="3" fontId="42" fillId="5" borderId="48" xfId="2" applyNumberFormat="1" applyFont="1" applyFill="1" applyBorder="1" applyAlignment="1">
      <alignment vertical="center"/>
    </xf>
    <xf numFmtId="3" fontId="42" fillId="5" borderId="28" xfId="2" applyNumberFormat="1" applyFont="1" applyFill="1" applyBorder="1" applyAlignment="1">
      <alignment vertical="center"/>
    </xf>
    <xf numFmtId="3" fontId="42" fillId="5" borderId="28" xfId="2" applyNumberFormat="1" applyFont="1" applyFill="1" applyBorder="1" applyAlignment="1">
      <alignment vertical="center" wrapText="1"/>
    </xf>
    <xf numFmtId="3" fontId="47" fillId="5" borderId="49" xfId="2" applyNumberFormat="1" applyFont="1" applyFill="1" applyBorder="1" applyAlignment="1">
      <alignment horizontal="center" vertical="center" wrapText="1" shrinkToFit="1"/>
    </xf>
    <xf numFmtId="3" fontId="42" fillId="5" borderId="49" xfId="2" applyNumberFormat="1" applyFont="1" applyFill="1" applyBorder="1" applyAlignment="1">
      <alignment horizontal="center" vertical="center" wrapText="1" shrinkToFit="1"/>
    </xf>
    <xf numFmtId="3" fontId="42" fillId="5" borderId="49" xfId="2" applyNumberFormat="1" applyFont="1" applyFill="1" applyBorder="1" applyAlignment="1">
      <alignment horizontal="center" vertical="center" wrapText="1"/>
    </xf>
    <xf numFmtId="3" fontId="38" fillId="0" borderId="37" xfId="2" applyNumberFormat="1" applyBorder="1" applyAlignment="1"/>
    <xf numFmtId="3" fontId="42" fillId="0" borderId="50" xfId="2" applyNumberFormat="1" applyFont="1" applyBorder="1" applyAlignment="1">
      <alignment horizontal="right" wrapText="1" shrinkToFit="1"/>
    </xf>
    <xf numFmtId="3" fontId="42" fillId="0" borderId="50" xfId="2" applyNumberFormat="1" applyFont="1" applyBorder="1" applyAlignment="1">
      <alignment horizontal="right" shrinkToFit="1"/>
    </xf>
    <xf numFmtId="3" fontId="38" fillId="0" borderId="50" xfId="2" applyNumberFormat="1" applyBorder="1" applyAlignment="1">
      <alignment shrinkToFit="1"/>
    </xf>
    <xf numFmtId="3" fontId="38" fillId="0" borderId="50" xfId="2" applyNumberFormat="1" applyBorder="1" applyAlignment="1"/>
    <xf numFmtId="3" fontId="38" fillId="6" borderId="51" xfId="2" applyNumberFormat="1" applyFill="1" applyBorder="1" applyAlignment="1">
      <alignment wrapText="1" shrinkToFit="1"/>
    </xf>
    <xf numFmtId="3" fontId="38" fillId="6" borderId="51" xfId="2" applyNumberFormat="1" applyFill="1" applyBorder="1" applyAlignment="1">
      <alignment shrinkToFit="1"/>
    </xf>
    <xf numFmtId="3" fontId="38" fillId="6" borderId="51" xfId="2" applyNumberFormat="1" applyFill="1" applyBorder="1" applyAlignment="1"/>
    <xf numFmtId="0" fontId="41" fillId="0" borderId="0" xfId="2" applyFont="1"/>
    <xf numFmtId="0" fontId="38" fillId="0" borderId="0" xfId="2" applyAlignment="1"/>
    <xf numFmtId="0" fontId="48" fillId="0" borderId="47" xfId="2" applyFont="1" applyBorder="1" applyAlignment="1">
      <alignment horizontal="center" vertical="center" wrapText="1"/>
    </xf>
    <xf numFmtId="0" fontId="48" fillId="5" borderId="48" xfId="2" applyFont="1" applyFill="1" applyBorder="1" applyAlignment="1">
      <alignment horizontal="center" vertical="center" wrapText="1"/>
    </xf>
    <xf numFmtId="0" fontId="48" fillId="5" borderId="28" xfId="2" applyFont="1" applyFill="1" applyBorder="1" applyAlignment="1">
      <alignment horizontal="center" vertical="center" wrapText="1"/>
    </xf>
    <xf numFmtId="0" fontId="48" fillId="5" borderId="49" xfId="2" applyFont="1" applyFill="1" applyBorder="1" applyAlignment="1">
      <alignment horizontal="center" vertical="center" wrapText="1"/>
    </xf>
    <xf numFmtId="0" fontId="42" fillId="0" borderId="47" xfId="2" applyFont="1" applyBorder="1" applyAlignment="1">
      <alignment vertical="center"/>
    </xf>
    <xf numFmtId="49" fontId="42" fillId="0" borderId="48" xfId="2" applyNumberFormat="1" applyFont="1" applyBorder="1" applyAlignment="1">
      <alignment vertical="center"/>
    </xf>
    <xf numFmtId="4" fontId="42" fillId="0" borderId="49" xfId="2" applyNumberFormat="1" applyFont="1" applyBorder="1" applyAlignment="1">
      <alignment horizontal="center" vertical="center"/>
    </xf>
    <xf numFmtId="4" fontId="42" fillId="0" borderId="49" xfId="2" applyNumberFormat="1" applyFont="1" applyBorder="1" applyAlignment="1">
      <alignment vertical="center"/>
    </xf>
    <xf numFmtId="49" fontId="42" fillId="0" borderId="47" xfId="2" applyNumberFormat="1" applyFont="1" applyBorder="1" applyAlignment="1">
      <alignment vertical="center"/>
    </xf>
    <xf numFmtId="4" fontId="42" fillId="0" borderId="52" xfId="2" applyNumberFormat="1" applyFont="1" applyBorder="1" applyAlignment="1">
      <alignment horizontal="center" vertical="center"/>
    </xf>
    <xf numFmtId="4" fontId="42" fillId="0" borderId="52" xfId="2" applyNumberFormat="1" applyFont="1" applyBorder="1" applyAlignment="1">
      <alignment vertical="center"/>
    </xf>
    <xf numFmtId="4" fontId="38" fillId="0" borderId="0" xfId="2" applyNumberFormat="1"/>
    <xf numFmtId="49" fontId="42" fillId="0" borderId="40" xfId="2" applyNumberFormat="1" applyFont="1" applyBorder="1" applyAlignment="1">
      <alignment vertical="center"/>
    </xf>
    <xf numFmtId="4" fontId="42" fillId="0" borderId="51" xfId="2" applyNumberFormat="1" applyFont="1" applyBorder="1" applyAlignment="1">
      <alignment horizontal="center" vertical="center"/>
    </xf>
    <xf numFmtId="4" fontId="42" fillId="0" borderId="51" xfId="2" applyNumberFormat="1" applyFont="1" applyBorder="1" applyAlignment="1">
      <alignment vertical="center"/>
    </xf>
    <xf numFmtId="0" fontId="42" fillId="0" borderId="47" xfId="2" applyFont="1" applyBorder="1"/>
    <xf numFmtId="0" fontId="42" fillId="6" borderId="40" xfId="2" applyFont="1" applyFill="1" applyBorder="1"/>
    <xf numFmtId="0" fontId="42" fillId="6" borderId="32" xfId="2" applyFont="1" applyFill="1" applyBorder="1"/>
    <xf numFmtId="4" fontId="42" fillId="6" borderId="51" xfId="2" applyNumberFormat="1" applyFont="1" applyFill="1" applyBorder="1" applyAlignment="1">
      <alignment horizontal="center"/>
    </xf>
    <xf numFmtId="4" fontId="42" fillId="6" borderId="51" xfId="2" applyNumberFormat="1" applyFont="1" applyFill="1" applyBorder="1" applyAlignment="1"/>
    <xf numFmtId="4" fontId="38" fillId="0" borderId="0" xfId="2" applyNumberFormat="1" applyAlignment="1"/>
    <xf numFmtId="0" fontId="38" fillId="0" borderId="0" xfId="2" applyFill="1"/>
    <xf numFmtId="0" fontId="38" fillId="0" borderId="50" xfId="2" applyFont="1" applyBorder="1" applyAlignment="1">
      <alignment vertical="center"/>
    </xf>
    <xf numFmtId="49" fontId="38" fillId="0" borderId="36" xfId="2" applyNumberFormat="1" applyBorder="1" applyAlignment="1">
      <alignment vertical="center"/>
    </xf>
    <xf numFmtId="0" fontId="38" fillId="5" borderId="50" xfId="2" applyFill="1" applyBorder="1"/>
    <xf numFmtId="49" fontId="38" fillId="5" borderId="36" xfId="2" applyNumberFormat="1" applyFill="1" applyBorder="1" applyAlignment="1"/>
    <xf numFmtId="49" fontId="38" fillId="5" borderId="36" xfId="2" applyNumberFormat="1" applyFill="1" applyBorder="1"/>
    <xf numFmtId="0" fontId="38" fillId="5" borderId="36" xfId="2" applyFill="1" applyBorder="1"/>
    <xf numFmtId="0" fontId="38" fillId="5" borderId="38" xfId="2" applyFill="1" applyBorder="1"/>
    <xf numFmtId="0" fontId="38" fillId="5" borderId="49" xfId="2" applyFill="1" applyBorder="1"/>
    <xf numFmtId="49" fontId="38" fillId="5" borderId="49" xfId="2" applyNumberFormat="1" applyFill="1" applyBorder="1"/>
    <xf numFmtId="0" fontId="38" fillId="5" borderId="48" xfId="2" applyFill="1" applyBorder="1"/>
    <xf numFmtId="0" fontId="38" fillId="5" borderId="49" xfId="2" applyFill="1" applyBorder="1" applyAlignment="1">
      <alignment wrapText="1"/>
    </xf>
    <xf numFmtId="0" fontId="38" fillId="5" borderId="37" xfId="2" applyFill="1" applyBorder="1" applyAlignment="1">
      <alignment vertical="top"/>
    </xf>
    <xf numFmtId="49" fontId="38" fillId="5" borderId="37" xfId="2" applyNumberFormat="1" applyFill="1" applyBorder="1" applyAlignment="1">
      <alignment vertical="top"/>
    </xf>
    <xf numFmtId="49" fontId="38" fillId="5" borderId="50" xfId="2" applyNumberFormat="1" applyFill="1" applyBorder="1" applyAlignment="1">
      <alignment vertical="top"/>
    </xf>
    <xf numFmtId="0" fontId="38" fillId="5" borderId="50" xfId="2" applyFill="1" applyBorder="1" applyAlignment="1">
      <alignment vertical="top"/>
    </xf>
    <xf numFmtId="167" fontId="38" fillId="5" borderId="50" xfId="2" applyNumberFormat="1" applyFill="1" applyBorder="1" applyAlignment="1">
      <alignment vertical="top"/>
    </xf>
    <xf numFmtId="4" fontId="38" fillId="5" borderId="50" xfId="2" applyNumberFormat="1" applyFill="1" applyBorder="1" applyAlignment="1">
      <alignment vertical="top"/>
    </xf>
    <xf numFmtId="0" fontId="50" fillId="0" borderId="47" xfId="2" applyFont="1" applyBorder="1" applyAlignment="1">
      <alignment vertical="top"/>
    </xf>
    <xf numFmtId="0" fontId="50" fillId="0" borderId="47" xfId="2" applyNumberFormat="1" applyFont="1" applyBorder="1" applyAlignment="1">
      <alignment vertical="top"/>
    </xf>
    <xf numFmtId="0" fontId="50" fillId="0" borderId="52" xfId="2" applyNumberFormat="1" applyFont="1" applyBorder="1" applyAlignment="1">
      <alignment horizontal="left" vertical="top" wrapText="1"/>
    </xf>
    <xf numFmtId="0" fontId="50" fillId="0" borderId="52" xfId="2" applyFont="1" applyBorder="1" applyAlignment="1">
      <alignment vertical="top" shrinkToFit="1"/>
    </xf>
    <xf numFmtId="167" fontId="50" fillId="0" borderId="52" xfId="2" applyNumberFormat="1" applyFont="1" applyBorder="1" applyAlignment="1">
      <alignment vertical="top" shrinkToFit="1"/>
    </xf>
    <xf numFmtId="4" fontId="50" fillId="0" borderId="52" xfId="2" applyNumberFormat="1" applyFont="1" applyBorder="1" applyAlignment="1">
      <alignment vertical="top" shrinkToFit="1"/>
    </xf>
    <xf numFmtId="4" fontId="50" fillId="0" borderId="52" xfId="2" applyNumberFormat="1" applyFont="1" applyFill="1" applyBorder="1" applyAlignment="1">
      <alignment vertical="top" shrinkToFit="1"/>
    </xf>
    <xf numFmtId="0" fontId="50" fillId="0" borderId="47" xfId="2" applyFont="1" applyBorder="1" applyAlignment="1">
      <alignment vertical="top" shrinkToFit="1"/>
    </xf>
    <xf numFmtId="0" fontId="50" fillId="0" borderId="0" xfId="2" applyFont="1"/>
    <xf numFmtId="0" fontId="38" fillId="5" borderId="40" xfId="2" applyFill="1" applyBorder="1" applyAlignment="1">
      <alignment vertical="top"/>
    </xf>
    <xf numFmtId="0" fontId="38" fillId="5" borderId="40" xfId="2" applyNumberFormat="1" applyFill="1" applyBorder="1" applyAlignment="1">
      <alignment vertical="top"/>
    </xf>
    <xf numFmtId="0" fontId="38" fillId="5" borderId="51" xfId="2" applyNumberFormat="1" applyFill="1" applyBorder="1" applyAlignment="1">
      <alignment horizontal="left" vertical="top" wrapText="1"/>
    </xf>
    <xf numFmtId="0" fontId="38" fillId="5" borderId="51" xfId="2" applyFill="1" applyBorder="1" applyAlignment="1">
      <alignment vertical="top" shrinkToFit="1"/>
    </xf>
    <xf numFmtId="167" fontId="38" fillId="5" borderId="51" xfId="2" applyNumberFormat="1" applyFill="1" applyBorder="1" applyAlignment="1">
      <alignment vertical="top" shrinkToFit="1"/>
    </xf>
    <xf numFmtId="4" fontId="38" fillId="5" borderId="51" xfId="2" applyNumberFormat="1" applyFill="1" applyBorder="1" applyAlignment="1">
      <alignment vertical="top" shrinkToFit="1"/>
    </xf>
    <xf numFmtId="0" fontId="38" fillId="5" borderId="40" xfId="2" applyFill="1" applyBorder="1" applyAlignment="1">
      <alignment vertical="top" shrinkToFit="1"/>
    </xf>
    <xf numFmtId="49" fontId="52" fillId="0" borderId="0" xfId="2" applyNumberFormat="1" applyFont="1" applyAlignment="1">
      <alignment wrapText="1"/>
    </xf>
    <xf numFmtId="0" fontId="50" fillId="0" borderId="40" xfId="2" applyFont="1" applyBorder="1" applyAlignment="1">
      <alignment vertical="top"/>
    </xf>
    <xf numFmtId="0" fontId="50" fillId="0" borderId="40" xfId="2" applyNumberFormat="1" applyFont="1" applyBorder="1" applyAlignment="1">
      <alignment vertical="top"/>
    </xf>
    <xf numFmtId="0" fontId="50" fillId="0" borderId="51" xfId="2" applyNumberFormat="1" applyFont="1" applyBorder="1" applyAlignment="1">
      <alignment horizontal="left" vertical="top" wrapText="1"/>
    </xf>
    <xf numFmtId="0" fontId="50" fillId="0" borderId="51" xfId="2" applyFont="1" applyBorder="1" applyAlignment="1">
      <alignment vertical="top" shrinkToFit="1"/>
    </xf>
    <xf numFmtId="167" fontId="50" fillId="0" borderId="51" xfId="2" applyNumberFormat="1" applyFont="1" applyBorder="1" applyAlignment="1">
      <alignment vertical="top" shrinkToFit="1"/>
    </xf>
    <xf numFmtId="4" fontId="50" fillId="0" borderId="51" xfId="2" applyNumberFormat="1" applyFont="1" applyBorder="1" applyAlignment="1">
      <alignment vertical="top" shrinkToFit="1"/>
    </xf>
    <xf numFmtId="0" fontId="50" fillId="0" borderId="40" xfId="2" applyFont="1" applyBorder="1" applyAlignment="1">
      <alignment vertical="top" shrinkToFit="1"/>
    </xf>
    <xf numFmtId="0" fontId="38" fillId="0" borderId="0" xfId="2" applyAlignment="1">
      <alignment vertical="top"/>
    </xf>
    <xf numFmtId="49" fontId="38" fillId="0" borderId="0" xfId="2" applyNumberFormat="1" applyAlignment="1">
      <alignment vertical="top"/>
    </xf>
    <xf numFmtId="49" fontId="38" fillId="0" borderId="0" xfId="2" applyNumberFormat="1" applyAlignment="1">
      <alignment horizontal="left" vertical="top" wrapText="1"/>
    </xf>
    <xf numFmtId="49" fontId="38" fillId="0" borderId="0" xfId="2" applyNumberFormat="1" applyAlignment="1">
      <alignment horizontal="left" wrapText="1"/>
    </xf>
    <xf numFmtId="49" fontId="38" fillId="0" borderId="0" xfId="2" applyNumberFormat="1"/>
    <xf numFmtId="169" fontId="54" fillId="0" borderId="0" xfId="3" applyNumberFormat="1" applyFont="1" applyBorder="1" applyAlignment="1"/>
    <xf numFmtId="49" fontId="54" fillId="0" borderId="0" xfId="3" applyNumberFormat="1" applyFont="1" applyBorder="1" applyAlignment="1"/>
    <xf numFmtId="49" fontId="54" fillId="0" borderId="0" xfId="3" applyNumberFormat="1" applyFont="1" applyBorder="1" applyAlignment="1">
      <alignment horizontal="center"/>
    </xf>
    <xf numFmtId="170" fontId="54" fillId="0" borderId="0" xfId="3" applyNumberFormat="1" applyFont="1" applyBorder="1" applyAlignment="1">
      <alignment horizontal="right"/>
    </xf>
    <xf numFmtId="171" fontId="54" fillId="0" borderId="0" xfId="3" applyNumberFormat="1" applyFont="1" applyBorder="1" applyAlignment="1"/>
    <xf numFmtId="172" fontId="54" fillId="0" borderId="0" xfId="3" applyNumberFormat="1" applyFont="1" applyBorder="1" applyAlignment="1"/>
    <xf numFmtId="0" fontId="53" fillId="0" borderId="0" xfId="3" applyBorder="1"/>
    <xf numFmtId="0" fontId="53" fillId="0" borderId="0" xfId="3"/>
    <xf numFmtId="49" fontId="55" fillId="0" borderId="0" xfId="3" applyNumberFormat="1" applyFont="1" applyBorder="1" applyAlignment="1">
      <alignment horizontal="center" wrapText="1"/>
    </xf>
    <xf numFmtId="49" fontId="55" fillId="0" borderId="0" xfId="3" applyNumberFormat="1" applyFont="1" applyBorder="1" applyAlignment="1">
      <alignment wrapText="1"/>
    </xf>
    <xf numFmtId="49" fontId="55" fillId="0" borderId="0" xfId="3" applyNumberFormat="1" applyFont="1" applyBorder="1" applyAlignment="1">
      <alignment horizontal="right" wrapText="1"/>
    </xf>
    <xf numFmtId="49" fontId="57" fillId="0" borderId="55" xfId="3" applyNumberFormat="1" applyFont="1" applyBorder="1" applyAlignment="1">
      <alignment vertical="center" wrapText="1"/>
    </xf>
    <xf numFmtId="49" fontId="57" fillId="0" borderId="55" xfId="3" applyNumberFormat="1" applyFont="1" applyBorder="1" applyAlignment="1">
      <alignment horizontal="center" vertical="center" wrapText="1"/>
    </xf>
    <xf numFmtId="49" fontId="57" fillId="0" borderId="57" xfId="3" applyNumberFormat="1" applyFont="1" applyBorder="1" applyAlignment="1">
      <alignment horizontal="center" vertical="center" wrapText="1"/>
    </xf>
    <xf numFmtId="49" fontId="57" fillId="0" borderId="52" xfId="3" applyNumberFormat="1" applyFont="1" applyBorder="1" applyAlignment="1">
      <alignment horizontal="justify" vertical="center" wrapText="1"/>
    </xf>
    <xf numFmtId="49" fontId="57" fillId="0" borderId="52" xfId="3" applyNumberFormat="1" applyFont="1" applyBorder="1" applyAlignment="1">
      <alignment horizontal="center" vertical="center" wrapText="1"/>
    </xf>
    <xf numFmtId="49" fontId="57" fillId="0" borderId="49" xfId="3" applyNumberFormat="1" applyFont="1" applyBorder="1" applyAlignment="1">
      <alignment horizontal="center" vertical="center" wrapText="1"/>
    </xf>
    <xf numFmtId="49" fontId="57" fillId="0" borderId="48" xfId="3" applyNumberFormat="1" applyFont="1" applyBorder="1" applyAlignment="1">
      <alignment horizontal="center" vertical="center" wrapText="1"/>
    </xf>
    <xf numFmtId="49" fontId="55" fillId="0" borderId="58" xfId="3" applyNumberFormat="1" applyFont="1" applyBorder="1" applyAlignment="1">
      <alignment horizontal="center" wrapText="1"/>
    </xf>
    <xf numFmtId="49" fontId="55" fillId="0" borderId="58" xfId="3" applyNumberFormat="1" applyFont="1" applyBorder="1" applyAlignment="1">
      <alignment wrapText="1"/>
    </xf>
    <xf numFmtId="49" fontId="55" fillId="0" borderId="58" xfId="3" applyNumberFormat="1" applyFont="1" applyBorder="1" applyAlignment="1">
      <alignment horizontal="right" wrapText="1"/>
    </xf>
    <xf numFmtId="49" fontId="42" fillId="0" borderId="0" xfId="3" applyNumberFormat="1" applyFont="1" applyBorder="1" applyAlignment="1">
      <alignment horizontal="right" vertical="top"/>
    </xf>
    <xf numFmtId="169" fontId="58" fillId="0" borderId="0" xfId="3" applyNumberFormat="1" applyFont="1" applyBorder="1" applyAlignment="1">
      <alignment horizontal="left" wrapText="1"/>
    </xf>
    <xf numFmtId="169" fontId="58" fillId="0" borderId="0" xfId="3" applyNumberFormat="1" applyFont="1" applyBorder="1" applyAlignment="1">
      <alignment horizontal="center" wrapText="1"/>
    </xf>
    <xf numFmtId="173" fontId="59" fillId="0" borderId="0" xfId="3" applyNumberFormat="1" applyFont="1" applyBorder="1" applyAlignment="1">
      <alignment horizontal="right"/>
    </xf>
    <xf numFmtId="174" fontId="59" fillId="0" borderId="0" xfId="3" applyNumberFormat="1" applyFont="1" applyBorder="1" applyAlignment="1" applyProtection="1">
      <alignment horizontal="right"/>
      <protection locked="0"/>
    </xf>
    <xf numFmtId="3" fontId="60" fillId="0" borderId="0" xfId="3" applyNumberFormat="1" applyFont="1" applyBorder="1" applyAlignment="1" applyProtection="1">
      <alignment horizontal="right"/>
      <protection locked="0"/>
    </xf>
    <xf numFmtId="0" fontId="59" fillId="0" borderId="0" xfId="3" applyFont="1" applyBorder="1"/>
    <xf numFmtId="49" fontId="56" fillId="0" borderId="0" xfId="3" applyNumberFormat="1" applyFont="1" applyBorder="1" applyAlignment="1">
      <alignment horizontal="left"/>
    </xf>
    <xf numFmtId="169" fontId="56" fillId="0" borderId="0" xfId="3" applyNumberFormat="1" applyFont="1" applyBorder="1" applyAlignment="1">
      <alignment horizontal="left"/>
    </xf>
    <xf numFmtId="169" fontId="56" fillId="0" borderId="0" xfId="3" applyNumberFormat="1" applyFont="1" applyBorder="1" applyAlignment="1">
      <alignment horizontal="center"/>
    </xf>
    <xf numFmtId="173" fontId="56" fillId="0" borderId="0" xfId="3" applyNumberFormat="1" applyFont="1" applyBorder="1" applyAlignment="1">
      <alignment horizontal="right"/>
    </xf>
    <xf numFmtId="174" fontId="56" fillId="0" borderId="0" xfId="3" applyNumberFormat="1" applyFont="1" applyBorder="1" applyAlignment="1" applyProtection="1">
      <alignment horizontal="right"/>
      <protection locked="0"/>
    </xf>
    <xf numFmtId="1" fontId="56" fillId="0" borderId="0" xfId="3" applyNumberFormat="1" applyFont="1" applyBorder="1" applyAlignment="1">
      <alignment horizontal="right"/>
    </xf>
    <xf numFmtId="3" fontId="56" fillId="0" borderId="0" xfId="3" applyNumberFormat="1" applyFont="1" applyBorder="1" applyAlignment="1">
      <alignment horizontal="right"/>
    </xf>
    <xf numFmtId="175" fontId="56" fillId="0" borderId="0" xfId="3" applyNumberFormat="1" applyFont="1" applyBorder="1" applyAlignment="1">
      <alignment horizontal="right"/>
    </xf>
    <xf numFmtId="0" fontId="56" fillId="0" borderId="0" xfId="3" applyFont="1" applyBorder="1"/>
    <xf numFmtId="169" fontId="61" fillId="0" borderId="59" xfId="3" applyNumberFormat="1" applyFont="1" applyBorder="1" applyAlignment="1">
      <alignment horizontal="right" vertical="center" wrapText="1"/>
    </xf>
    <xf numFmtId="49" fontId="62" fillId="0" borderId="59" xfId="3" applyNumberFormat="1" applyFont="1" applyBorder="1" applyAlignment="1">
      <alignment horizontal="left"/>
    </xf>
    <xf numFmtId="169" fontId="63" fillId="0" borderId="59" xfId="3" applyNumberFormat="1" applyFont="1" applyBorder="1" applyAlignment="1">
      <alignment horizontal="left"/>
    </xf>
    <xf numFmtId="49" fontId="61" fillId="0" borderId="59" xfId="3" applyNumberFormat="1" applyFont="1" applyBorder="1" applyAlignment="1">
      <alignment horizontal="left" vertical="center" wrapText="1"/>
    </xf>
    <xf numFmtId="4" fontId="61" fillId="0" borderId="59" xfId="3" applyNumberFormat="1" applyFont="1" applyBorder="1" applyAlignment="1">
      <alignment horizontal="center" vertical="center" wrapText="1"/>
    </xf>
    <xf numFmtId="3" fontId="61" fillId="0" borderId="59" xfId="3" applyNumberFormat="1" applyFont="1" applyBorder="1" applyAlignment="1">
      <alignment horizontal="right" vertical="center" wrapText="1"/>
    </xf>
    <xf numFmtId="4" fontId="61" fillId="0" borderId="59" xfId="3" applyNumberFormat="1" applyFont="1" applyBorder="1" applyAlignment="1">
      <alignment horizontal="right" vertical="center" wrapText="1"/>
    </xf>
    <xf numFmtId="1" fontId="61" fillId="0" borderId="59" xfId="3" applyNumberFormat="1" applyFont="1" applyBorder="1" applyAlignment="1">
      <alignment horizontal="right" vertical="center" wrapText="1"/>
    </xf>
    <xf numFmtId="3" fontId="64" fillId="0" borderId="59" xfId="3" applyNumberFormat="1" applyFont="1" applyBorder="1" applyAlignment="1">
      <alignment horizontal="right" vertical="center" wrapText="1"/>
    </xf>
    <xf numFmtId="172" fontId="61" fillId="0" borderId="59" xfId="3" applyNumberFormat="1" applyFont="1" applyBorder="1" applyAlignment="1">
      <alignment horizontal="right" vertical="center" wrapText="1"/>
    </xf>
    <xf numFmtId="49" fontId="65" fillId="0" borderId="59" xfId="3" applyNumberFormat="1" applyFont="1" applyBorder="1"/>
    <xf numFmtId="1" fontId="61" fillId="0" borderId="59" xfId="3" applyNumberFormat="1" applyFont="1" applyBorder="1" applyAlignment="1">
      <alignment horizontal="center" vertical="center" wrapText="1"/>
    </xf>
    <xf numFmtId="3" fontId="61" fillId="7" borderId="59" xfId="3" applyNumberFormat="1" applyFont="1" applyFill="1" applyBorder="1" applyAlignment="1">
      <alignment horizontal="right" vertical="center" wrapText="1"/>
    </xf>
    <xf numFmtId="169" fontId="62" fillId="0" borderId="59" xfId="3" applyNumberFormat="1" applyFont="1" applyBorder="1" applyAlignment="1">
      <alignment horizontal="left"/>
    </xf>
    <xf numFmtId="3" fontId="62" fillId="0" borderId="59" xfId="3" applyNumberFormat="1" applyFont="1" applyBorder="1" applyAlignment="1">
      <alignment horizontal="right" vertical="center" wrapText="1"/>
    </xf>
    <xf numFmtId="49" fontId="65" fillId="0" borderId="59" xfId="3" applyNumberFormat="1" applyFont="1" applyBorder="1" applyAlignment="1">
      <alignment wrapText="1"/>
    </xf>
    <xf numFmtId="3" fontId="61" fillId="0" borderId="0" xfId="3" applyNumberFormat="1" applyFont="1" applyBorder="1" applyAlignment="1">
      <alignment horizontal="right" vertical="center" wrapText="1"/>
    </xf>
    <xf numFmtId="0" fontId="65" fillId="0" borderId="59" xfId="3" applyFont="1" applyBorder="1"/>
    <xf numFmtId="49" fontId="63" fillId="0" borderId="59" xfId="3" applyNumberFormat="1" applyFont="1" applyBorder="1"/>
    <xf numFmtId="0" fontId="63" fillId="0" borderId="59" xfId="3" applyFont="1" applyBorder="1"/>
    <xf numFmtId="49" fontId="64" fillId="0" borderId="59" xfId="3" applyNumberFormat="1" applyFont="1" applyBorder="1" applyAlignment="1">
      <alignment horizontal="left" vertical="center" wrapText="1"/>
    </xf>
    <xf numFmtId="49" fontId="63" fillId="0" borderId="59" xfId="3" applyNumberFormat="1" applyFont="1" applyBorder="1" applyAlignment="1">
      <alignment horizontal="left" vertical="center" wrapText="1"/>
    </xf>
    <xf numFmtId="0" fontId="53" fillId="0" borderId="60" xfId="3" applyBorder="1"/>
    <xf numFmtId="49" fontId="68" fillId="0" borderId="59" xfId="3" applyNumberFormat="1" applyFont="1" applyBorder="1" applyAlignment="1">
      <alignment horizontal="left" vertical="center" wrapText="1"/>
    </xf>
    <xf numFmtId="49" fontId="69" fillId="0" borderId="59" xfId="3" applyNumberFormat="1" applyFont="1" applyBorder="1" applyAlignment="1">
      <alignment horizontal="left" vertical="center" wrapText="1"/>
    </xf>
    <xf numFmtId="49" fontId="70" fillId="0" borderId="59" xfId="3" applyNumberFormat="1" applyFont="1" applyBorder="1" applyAlignment="1">
      <alignment horizontal="left" vertical="center" wrapText="1"/>
    </xf>
    <xf numFmtId="49" fontId="70" fillId="0" borderId="61" xfId="3" applyNumberFormat="1" applyFont="1" applyBorder="1" applyAlignment="1">
      <alignment horizontal="left" vertical="center" wrapText="1"/>
    </xf>
    <xf numFmtId="4" fontId="70" fillId="0" borderId="59" xfId="3" applyNumberFormat="1" applyFont="1" applyBorder="1" applyAlignment="1">
      <alignment horizontal="center" vertical="center" wrapText="1"/>
    </xf>
    <xf numFmtId="3" fontId="71" fillId="0" borderId="59" xfId="3" applyNumberFormat="1" applyFont="1" applyBorder="1" applyAlignment="1">
      <alignment horizontal="right" vertical="center" wrapText="1"/>
    </xf>
    <xf numFmtId="4" fontId="70" fillId="0" borderId="59" xfId="3" applyNumberFormat="1" applyFont="1" applyBorder="1" applyAlignment="1">
      <alignment horizontal="right" vertical="center" wrapText="1"/>
    </xf>
    <xf numFmtId="1" fontId="70" fillId="0" borderId="59" xfId="3" applyNumberFormat="1" applyFont="1" applyBorder="1" applyAlignment="1">
      <alignment horizontal="right" vertical="center" wrapText="1"/>
    </xf>
    <xf numFmtId="3" fontId="70" fillId="0" borderId="59" xfId="3" applyNumberFormat="1" applyFont="1" applyBorder="1" applyAlignment="1">
      <alignment horizontal="right" vertical="center" wrapText="1"/>
    </xf>
    <xf numFmtId="3" fontId="71" fillId="0" borderId="0" xfId="3" applyNumberFormat="1" applyFont="1" applyBorder="1" applyAlignment="1">
      <alignment horizontal="right" vertical="center" wrapText="1"/>
    </xf>
    <xf numFmtId="49" fontId="65" fillId="0" borderId="59" xfId="3" applyNumberFormat="1" applyFont="1" applyBorder="1" applyAlignment="1">
      <alignment horizontal="left" vertical="center" wrapText="1"/>
    </xf>
    <xf numFmtId="0" fontId="53" fillId="0" borderId="0" xfId="3" applyBorder="1" applyAlignment="1">
      <alignment horizontal="center"/>
    </xf>
    <xf numFmtId="0" fontId="53" fillId="0" borderId="0" xfId="3" applyBorder="1" applyAlignment="1">
      <alignment horizontal="right"/>
    </xf>
    <xf numFmtId="0" fontId="73" fillId="0" borderId="0" xfId="4" applyFont="1"/>
    <xf numFmtId="0" fontId="74" fillId="0" borderId="62" xfId="4" applyFont="1" applyFill="1" applyBorder="1"/>
    <xf numFmtId="0" fontId="74" fillId="0" borderId="63" xfId="4" applyFont="1" applyFill="1" applyBorder="1"/>
    <xf numFmtId="0" fontId="73" fillId="0" borderId="63" xfId="4" applyFont="1" applyFill="1" applyBorder="1"/>
    <xf numFmtId="0" fontId="73" fillId="0" borderId="64" xfId="4" applyFont="1" applyFill="1" applyBorder="1"/>
    <xf numFmtId="0" fontId="74" fillId="0" borderId="65" xfId="4" applyFont="1" applyFill="1" applyBorder="1"/>
    <xf numFmtId="0" fontId="74" fillId="0" borderId="0" xfId="4" applyFont="1" applyFill="1" applyBorder="1" applyAlignment="1">
      <alignment horizontal="right"/>
    </xf>
    <xf numFmtId="0" fontId="75" fillId="0" borderId="0" xfId="4" applyFont="1" applyFill="1" applyBorder="1"/>
    <xf numFmtId="0" fontId="73" fillId="0" borderId="0" xfId="4" applyFont="1" applyFill="1" applyBorder="1"/>
    <xf numFmtId="0" fontId="73" fillId="0" borderId="66" xfId="4" applyFont="1" applyFill="1" applyBorder="1"/>
    <xf numFmtId="14" fontId="74" fillId="0" borderId="0" xfId="4" applyNumberFormat="1" applyFont="1" applyFill="1" applyBorder="1" applyAlignment="1">
      <alignment horizontal="left"/>
    </xf>
    <xf numFmtId="49" fontId="73" fillId="0" borderId="0" xfId="4" applyNumberFormat="1" applyFont="1" applyFill="1" applyBorder="1"/>
    <xf numFmtId="176" fontId="73" fillId="0" borderId="0" xfId="4" applyNumberFormat="1" applyFont="1" applyFill="1" applyBorder="1"/>
    <xf numFmtId="14" fontId="73" fillId="0" borderId="0" xfId="4" applyNumberFormat="1" applyFont="1" applyFill="1" applyBorder="1" applyAlignment="1">
      <alignment horizontal="left"/>
    </xf>
    <xf numFmtId="0" fontId="74" fillId="0" borderId="67" xfId="4" applyFont="1" applyFill="1" applyBorder="1"/>
    <xf numFmtId="0" fontId="74" fillId="0" borderId="68" xfId="4" applyFont="1" applyFill="1" applyBorder="1"/>
    <xf numFmtId="0" fontId="73" fillId="0" borderId="68" xfId="4" applyFont="1" applyFill="1" applyBorder="1"/>
    <xf numFmtId="0" fontId="73" fillId="0" borderId="69" xfId="4" applyFont="1" applyFill="1" applyBorder="1"/>
    <xf numFmtId="0" fontId="74" fillId="0" borderId="0" xfId="4" applyFont="1"/>
    <xf numFmtId="0" fontId="73" fillId="0" borderId="0" xfId="4" applyFont="1" applyAlignment="1"/>
    <xf numFmtId="0" fontId="73" fillId="0" borderId="0" xfId="4" applyFont="1" applyAlignment="1">
      <alignment horizontal="left"/>
    </xf>
    <xf numFmtId="0" fontId="73" fillId="0" borderId="0" xfId="4" applyFont="1" applyAlignment="1">
      <alignment horizontal="right"/>
    </xf>
    <xf numFmtId="177" fontId="73" fillId="0" borderId="0" xfId="4" applyNumberFormat="1" applyFont="1" applyAlignment="1">
      <alignment horizontal="right"/>
    </xf>
    <xf numFmtId="177" fontId="73" fillId="0" borderId="0" xfId="4" applyNumberFormat="1" applyFont="1"/>
    <xf numFmtId="0" fontId="74" fillId="0" borderId="0" xfId="4" applyFont="1" applyAlignment="1">
      <alignment horizontal="right"/>
    </xf>
    <xf numFmtId="177" fontId="76" fillId="0" borderId="0" xfId="4" applyNumberFormat="1" applyFont="1"/>
    <xf numFmtId="0" fontId="73" fillId="0" borderId="62" xfId="4" applyFont="1" applyFill="1" applyBorder="1" applyAlignment="1"/>
    <xf numFmtId="0" fontId="73" fillId="0" borderId="63" xfId="4" applyFont="1" applyBorder="1" applyAlignment="1"/>
    <xf numFmtId="0" fontId="73" fillId="0" borderId="64" xfId="4" applyFont="1" applyBorder="1" applyAlignment="1"/>
    <xf numFmtId="0" fontId="74" fillId="0" borderId="47" xfId="4" applyFont="1" applyFill="1" applyBorder="1" applyAlignment="1">
      <alignment horizontal="right"/>
    </xf>
    <xf numFmtId="0" fontId="73" fillId="0" borderId="0" xfId="4" applyFont="1" applyBorder="1"/>
    <xf numFmtId="0" fontId="73" fillId="0" borderId="65" xfId="4" applyFont="1" applyBorder="1" applyAlignment="1"/>
    <xf numFmtId="0" fontId="73" fillId="0" borderId="66" xfId="4" applyFont="1" applyBorder="1" applyAlignment="1"/>
    <xf numFmtId="0" fontId="74" fillId="0" borderId="0" xfId="4" applyNumberFormat="1" applyFont="1" applyFill="1" applyBorder="1" applyAlignment="1">
      <alignment horizontal="left"/>
    </xf>
    <xf numFmtId="0" fontId="73" fillId="0" borderId="67" xfId="4" applyFont="1" applyBorder="1" applyAlignment="1"/>
    <xf numFmtId="0" fontId="73" fillId="0" borderId="68" xfId="4" applyFont="1" applyBorder="1" applyAlignment="1"/>
    <xf numFmtId="0" fontId="73" fillId="0" borderId="69" xfId="4" applyFont="1" applyBorder="1" applyAlignment="1"/>
    <xf numFmtId="0" fontId="77" fillId="0" borderId="0" xfId="4" applyFont="1" applyAlignment="1">
      <alignment horizontal="left"/>
    </xf>
    <xf numFmtId="0" fontId="74" fillId="0" borderId="0" xfId="4" applyFont="1" applyAlignment="1">
      <alignment horizontal="left"/>
    </xf>
    <xf numFmtId="0" fontId="73" fillId="0" borderId="73" xfId="4" applyFont="1" applyFill="1" applyBorder="1" applyAlignment="1">
      <alignment horizontal="center" vertical="center"/>
    </xf>
    <xf numFmtId="0" fontId="73" fillId="0" borderId="75" xfId="4" applyFont="1" applyFill="1" applyBorder="1" applyAlignment="1">
      <alignment horizontal="center"/>
    </xf>
    <xf numFmtId="0" fontId="73" fillId="0" borderId="76" xfId="4" applyFont="1" applyFill="1" applyBorder="1" applyAlignment="1">
      <alignment horizontal="center"/>
    </xf>
    <xf numFmtId="0" fontId="73" fillId="0" borderId="77" xfId="4" applyFont="1" applyFill="1" applyBorder="1" applyAlignment="1">
      <alignment horizontal="center"/>
    </xf>
    <xf numFmtId="0" fontId="73" fillId="0" borderId="74" xfId="4" applyFont="1" applyBorder="1" applyAlignment="1">
      <alignment vertical="center"/>
    </xf>
    <xf numFmtId="49" fontId="73" fillId="0" borderId="78" xfId="4" applyNumberFormat="1" applyFont="1" applyBorder="1" applyAlignment="1">
      <alignment horizontal="center" vertical="top" wrapText="1"/>
    </xf>
    <xf numFmtId="49" fontId="73" fillId="0" borderId="64" xfId="4" applyNumberFormat="1" applyFont="1" applyFill="1" applyBorder="1" applyAlignment="1">
      <alignment horizontal="left" vertical="top" wrapText="1"/>
    </xf>
    <xf numFmtId="3" fontId="73" fillId="0" borderId="62" xfId="4" applyNumberFormat="1" applyFont="1" applyBorder="1" applyAlignment="1">
      <alignment horizontal="right"/>
    </xf>
    <xf numFmtId="49" fontId="73" fillId="0" borderId="64" xfId="4" applyNumberFormat="1" applyFont="1" applyBorder="1" applyAlignment="1">
      <alignment horizontal="left"/>
    </xf>
    <xf numFmtId="178" fontId="73" fillId="0" borderId="80" xfId="4" applyNumberFormat="1" applyFont="1" applyFill="1" applyBorder="1" applyAlignment="1">
      <alignment horizontal="right"/>
    </xf>
    <xf numFmtId="178" fontId="73" fillId="0" borderId="81" xfId="4" applyNumberFormat="1" applyFont="1" applyBorder="1" applyAlignment="1">
      <alignment horizontal="right"/>
    </xf>
    <xf numFmtId="178" fontId="73" fillId="7" borderId="80" xfId="4" applyNumberFormat="1" applyFont="1" applyFill="1" applyBorder="1" applyAlignment="1">
      <alignment horizontal="right"/>
    </xf>
    <xf numFmtId="178" fontId="73" fillId="0" borderId="82" xfId="4" applyNumberFormat="1" applyFont="1" applyBorder="1" applyAlignment="1">
      <alignment horizontal="right"/>
    </xf>
    <xf numFmtId="0" fontId="73" fillId="0" borderId="83" xfId="4" applyFont="1" applyBorder="1" applyAlignment="1">
      <alignment horizontal="center" vertical="justify" wrapText="1"/>
    </xf>
    <xf numFmtId="49" fontId="73" fillId="0" borderId="85" xfId="4" applyNumberFormat="1" applyFont="1" applyFill="1" applyBorder="1" applyAlignment="1">
      <alignment horizontal="left" wrapText="1"/>
    </xf>
    <xf numFmtId="3" fontId="73" fillId="0" borderId="86" xfId="4" applyNumberFormat="1" applyFont="1" applyBorder="1" applyAlignment="1">
      <alignment horizontal="right"/>
    </xf>
    <xf numFmtId="49" fontId="73" fillId="0" borderId="85" xfId="4" applyNumberFormat="1" applyFont="1" applyBorder="1" applyAlignment="1">
      <alignment horizontal="left"/>
    </xf>
    <xf numFmtId="3" fontId="73" fillId="0" borderId="87" xfId="4" applyNumberFormat="1" applyFont="1" applyFill="1" applyBorder="1" applyAlignment="1">
      <alignment horizontal="right"/>
    </xf>
    <xf numFmtId="3" fontId="73" fillId="0" borderId="88" xfId="4" applyNumberFormat="1" applyFont="1" applyBorder="1" applyAlignment="1">
      <alignment horizontal="right"/>
    </xf>
    <xf numFmtId="3" fontId="73" fillId="7" borderId="87" xfId="4" applyNumberFormat="1" applyFont="1" applyFill="1" applyBorder="1" applyAlignment="1">
      <alignment horizontal="right"/>
    </xf>
    <xf numFmtId="3" fontId="73" fillId="0" borderId="89" xfId="4" applyNumberFormat="1" applyFont="1" applyBorder="1" applyAlignment="1">
      <alignment horizontal="right"/>
    </xf>
    <xf numFmtId="0" fontId="73" fillId="0" borderId="64" xfId="4" applyNumberFormat="1" applyFont="1" applyFill="1" applyBorder="1" applyAlignment="1">
      <alignment horizontal="left" vertical="top" wrapText="1"/>
    </xf>
    <xf numFmtId="49" fontId="78" fillId="0" borderId="85" xfId="4" applyNumberFormat="1" applyFont="1" applyFill="1" applyBorder="1" applyAlignment="1">
      <alignment horizontal="left" wrapText="1"/>
    </xf>
    <xf numFmtId="49" fontId="74" fillId="0" borderId="62" xfId="4" applyNumberFormat="1" applyFont="1" applyBorder="1" applyAlignment="1">
      <alignment horizontal="left" vertical="top"/>
    </xf>
    <xf numFmtId="0" fontId="74" fillId="0" borderId="63" xfId="4" applyFont="1" applyBorder="1" applyAlignment="1">
      <alignment horizontal="left"/>
    </xf>
    <xf numFmtId="0" fontId="74" fillId="0" borderId="64" xfId="4" applyFont="1" applyBorder="1" applyAlignment="1">
      <alignment horizontal="left"/>
    </xf>
    <xf numFmtId="177" fontId="74" fillId="0" borderId="63" xfId="4" applyNumberFormat="1" applyFont="1" applyBorder="1" applyAlignment="1">
      <alignment horizontal="right"/>
    </xf>
    <xf numFmtId="178" fontId="74" fillId="0" borderId="63" xfId="4" applyNumberFormat="1" applyFont="1" applyBorder="1" applyAlignment="1">
      <alignment horizontal="right"/>
    </xf>
    <xf numFmtId="177" fontId="73" fillId="0" borderId="64" xfId="4" applyNumberFormat="1" applyFont="1" applyBorder="1" applyAlignment="1">
      <alignment horizontal="right"/>
    </xf>
    <xf numFmtId="49" fontId="74" fillId="0" borderId="65" xfId="4" applyNumberFormat="1" applyFont="1" applyBorder="1" applyAlignment="1">
      <alignment horizontal="left" vertical="top"/>
    </xf>
    <xf numFmtId="49" fontId="74" fillId="0" borderId="0" xfId="4" applyNumberFormat="1" applyFont="1" applyBorder="1" applyAlignment="1">
      <alignment horizontal="right" vertical="top"/>
    </xf>
    <xf numFmtId="177" fontId="74" fillId="0" borderId="0" xfId="4" applyNumberFormat="1" applyFont="1" applyBorder="1" applyAlignment="1">
      <alignment horizontal="right"/>
    </xf>
    <xf numFmtId="177" fontId="73" fillId="0" borderId="36" xfId="4" applyNumberFormat="1" applyFont="1" applyBorder="1" applyAlignment="1">
      <alignment horizontal="right"/>
    </xf>
    <xf numFmtId="3" fontId="73" fillId="0" borderId="38" xfId="4" applyNumberFormat="1" applyFont="1" applyBorder="1" applyAlignment="1">
      <alignment horizontal="right"/>
    </xf>
    <xf numFmtId="177" fontId="73" fillId="0" borderId="37" xfId="4" applyNumberFormat="1" applyFont="1" applyBorder="1" applyAlignment="1">
      <alignment horizontal="right"/>
    </xf>
    <xf numFmtId="179" fontId="76" fillId="0" borderId="66" xfId="4" applyNumberFormat="1" applyFont="1" applyBorder="1" applyAlignment="1">
      <alignment horizontal="right"/>
    </xf>
    <xf numFmtId="0" fontId="74" fillId="0" borderId="67" xfId="4" applyFont="1" applyBorder="1" applyAlignment="1">
      <alignment horizontal="left"/>
    </xf>
    <xf numFmtId="0" fontId="74" fillId="0" borderId="68" xfId="4" applyFont="1" applyBorder="1" applyAlignment="1">
      <alignment horizontal="left"/>
    </xf>
    <xf numFmtId="0" fontId="74" fillId="0" borderId="69" xfId="4" applyFont="1" applyBorder="1" applyAlignment="1">
      <alignment horizontal="left"/>
    </xf>
    <xf numFmtId="177" fontId="76" fillId="0" borderId="68" xfId="4" applyNumberFormat="1" applyFont="1" applyBorder="1" applyAlignment="1">
      <alignment horizontal="right"/>
    </xf>
    <xf numFmtId="0" fontId="74" fillId="0" borderId="68" xfId="4" applyFont="1" applyBorder="1" applyAlignment="1"/>
    <xf numFmtId="177" fontId="76" fillId="0" borderId="69" xfId="4" applyNumberFormat="1" applyFont="1" applyBorder="1" applyAlignment="1">
      <alignment horizontal="right"/>
    </xf>
    <xf numFmtId="0" fontId="73" fillId="0" borderId="63" xfId="4" applyFont="1" applyBorder="1"/>
    <xf numFmtId="49" fontId="73" fillId="0" borderId="78" xfId="4" applyNumberFormat="1" applyFont="1" applyBorder="1" applyAlignment="1">
      <alignment horizontal="center" vertical="justify" wrapText="1"/>
    </xf>
    <xf numFmtId="49" fontId="73" fillId="0" borderId="79" xfId="4" applyNumberFormat="1" applyFont="1" applyBorder="1" applyAlignment="1">
      <alignment horizontal="center" vertical="center"/>
    </xf>
    <xf numFmtId="3" fontId="73" fillId="0" borderId="70" xfId="4" applyNumberFormat="1" applyFont="1" applyBorder="1" applyAlignment="1">
      <alignment horizontal="right"/>
    </xf>
    <xf numFmtId="49" fontId="73" fillId="0" borderId="72" xfId="4" applyNumberFormat="1" applyFont="1" applyBorder="1" applyAlignment="1">
      <alignment horizontal="left"/>
    </xf>
    <xf numFmtId="3" fontId="73" fillId="7" borderId="91" xfId="4" applyNumberFormat="1" applyFont="1" applyFill="1" applyBorder="1" applyAlignment="1">
      <alignment horizontal="right"/>
    </xf>
    <xf numFmtId="3" fontId="73" fillId="0" borderId="92" xfId="4" applyNumberFormat="1" applyFont="1" applyBorder="1" applyAlignment="1">
      <alignment horizontal="right"/>
    </xf>
    <xf numFmtId="3" fontId="73" fillId="0" borderId="93" xfId="4" applyNumberFormat="1" applyFont="1" applyBorder="1" applyAlignment="1">
      <alignment horizontal="right"/>
    </xf>
    <xf numFmtId="177" fontId="74" fillId="0" borderId="63" xfId="4" applyNumberFormat="1" applyFont="1" applyFill="1" applyBorder="1" applyAlignment="1">
      <alignment horizontal="right"/>
    </xf>
    <xf numFmtId="0" fontId="78" fillId="0" borderId="0" xfId="4" applyFont="1"/>
    <xf numFmtId="0" fontId="79" fillId="0" borderId="67" xfId="4" applyFont="1" applyBorder="1" applyAlignment="1">
      <alignment horizontal="left"/>
    </xf>
    <xf numFmtId="0" fontId="79" fillId="0" borderId="68" xfId="4" applyFont="1" applyBorder="1" applyAlignment="1">
      <alignment horizontal="left"/>
    </xf>
    <xf numFmtId="0" fontId="79" fillId="0" borderId="69" xfId="4" applyFont="1" applyBorder="1" applyAlignment="1">
      <alignment horizontal="left"/>
    </xf>
    <xf numFmtId="177" fontId="80" fillId="0" borderId="68" xfId="4" applyNumberFormat="1" applyFont="1" applyBorder="1" applyAlignment="1">
      <alignment horizontal="right"/>
    </xf>
    <xf numFmtId="0" fontId="79" fillId="0" borderId="68" xfId="4" applyFont="1" applyBorder="1" applyAlignment="1"/>
    <xf numFmtId="177" fontId="80" fillId="0" borderId="69" xfId="4" applyNumberFormat="1" applyFont="1" applyBorder="1" applyAlignment="1">
      <alignment horizontal="right"/>
    </xf>
    <xf numFmtId="0" fontId="78" fillId="0" borderId="63" xfId="4" applyFont="1" applyBorder="1"/>
    <xf numFmtId="178" fontId="73" fillId="0" borderId="80" xfId="4" applyNumberFormat="1" applyFont="1" applyBorder="1" applyAlignment="1">
      <alignment horizontal="right"/>
    </xf>
    <xf numFmtId="3" fontId="73" fillId="0" borderId="87" xfId="4" applyNumberFormat="1" applyFont="1" applyBorder="1" applyAlignment="1">
      <alignment horizontal="right"/>
    </xf>
    <xf numFmtId="180" fontId="81" fillId="0" borderId="0" xfId="5" applyNumberFormat="1" applyFont="1" applyFill="1" applyAlignment="1"/>
    <xf numFmtId="49" fontId="81" fillId="0" borderId="0" xfId="5" applyNumberFormat="1" applyFont="1" applyFill="1" applyAlignment="1"/>
    <xf numFmtId="49" fontId="81" fillId="0" borderId="0" xfId="6" applyNumberFormat="1" applyFont="1" applyFill="1" applyAlignment="1"/>
    <xf numFmtId="49" fontId="81" fillId="0" borderId="0" xfId="5" applyNumberFormat="1" applyFont="1" applyFill="1" applyAlignment="1">
      <alignment horizontal="center"/>
    </xf>
    <xf numFmtId="181" fontId="81" fillId="0" borderId="0" xfId="5" applyNumberFormat="1" applyFont="1" applyFill="1" applyBorder="1" applyAlignment="1">
      <alignment horizontal="right"/>
    </xf>
    <xf numFmtId="182" fontId="81" fillId="0" borderId="0" xfId="5" applyNumberFormat="1" applyFont="1" applyFill="1" applyAlignment="1"/>
    <xf numFmtId="183" fontId="81" fillId="0" borderId="0" xfId="5" applyNumberFormat="1" applyFont="1" applyFill="1" applyAlignment="1"/>
    <xf numFmtId="0" fontId="53" fillId="0" borderId="0" xfId="5" applyFill="1"/>
    <xf numFmtId="49" fontId="83" fillId="0" borderId="0" xfId="5" applyNumberFormat="1" applyFont="1" applyFill="1" applyBorder="1" applyAlignment="1">
      <alignment horizontal="center" wrapText="1"/>
    </xf>
    <xf numFmtId="49" fontId="83" fillId="0" borderId="0" xfId="5" applyNumberFormat="1" applyFont="1" applyFill="1" applyBorder="1" applyAlignment="1">
      <alignment wrapText="1"/>
    </xf>
    <xf numFmtId="49" fontId="83" fillId="0" borderId="0" xfId="5" applyNumberFormat="1" applyFont="1" applyFill="1" applyBorder="1" applyAlignment="1">
      <alignment horizontal="right" wrapText="1"/>
    </xf>
    <xf numFmtId="49" fontId="84" fillId="0" borderId="55" xfId="5" applyNumberFormat="1" applyFont="1" applyFill="1" applyBorder="1" applyAlignment="1">
      <alignment horizontal="left" vertical="center" textRotation="90" wrapText="1"/>
    </xf>
    <xf numFmtId="49" fontId="85" fillId="0" borderId="55" xfId="5" applyNumberFormat="1" applyFont="1" applyFill="1" applyBorder="1" applyAlignment="1">
      <alignment vertical="center" wrapText="1"/>
    </xf>
    <xf numFmtId="49" fontId="85" fillId="0" borderId="55" xfId="5" applyNumberFormat="1" applyFont="1" applyFill="1" applyBorder="1" applyAlignment="1">
      <alignment horizontal="center" vertical="center" wrapText="1"/>
    </xf>
    <xf numFmtId="49" fontId="85" fillId="0" borderId="57" xfId="5" applyNumberFormat="1" applyFont="1" applyFill="1" applyBorder="1" applyAlignment="1">
      <alignment horizontal="center" vertical="center" wrapText="1"/>
    </xf>
    <xf numFmtId="49" fontId="84" fillId="0" borderId="52" xfId="5" applyNumberFormat="1" applyFont="1" applyFill="1" applyBorder="1" applyAlignment="1">
      <alignment horizontal="left" vertical="center" textRotation="90" wrapText="1"/>
    </xf>
    <xf numFmtId="49" fontId="85" fillId="0" borderId="52" xfId="5" applyNumberFormat="1" applyFont="1" applyFill="1" applyBorder="1" applyAlignment="1">
      <alignment horizontal="justify" vertical="center" wrapText="1"/>
    </xf>
    <xf numFmtId="49" fontId="85" fillId="0" borderId="52" xfId="5" applyNumberFormat="1" applyFont="1" applyFill="1" applyBorder="1" applyAlignment="1">
      <alignment horizontal="center" vertical="center" wrapText="1"/>
    </xf>
    <xf numFmtId="49" fontId="85" fillId="0" borderId="49" xfId="5" applyNumberFormat="1" applyFont="1" applyFill="1" applyBorder="1" applyAlignment="1">
      <alignment horizontal="center" vertical="center" wrapText="1"/>
    </xf>
    <xf numFmtId="49" fontId="85" fillId="0" borderId="48" xfId="5" applyNumberFormat="1" applyFont="1" applyFill="1" applyBorder="1" applyAlignment="1">
      <alignment horizontal="center" vertical="center" wrapText="1"/>
    </xf>
    <xf numFmtId="49" fontId="83" fillId="0" borderId="58" xfId="5" applyNumberFormat="1" applyFont="1" applyFill="1" applyBorder="1" applyAlignment="1">
      <alignment horizontal="center" wrapText="1"/>
    </xf>
    <xf numFmtId="49" fontId="83" fillId="0" borderId="58" xfId="5" applyNumberFormat="1" applyFont="1" applyFill="1" applyBorder="1" applyAlignment="1">
      <alignment wrapText="1"/>
    </xf>
    <xf numFmtId="49" fontId="83" fillId="0" borderId="58" xfId="5" applyNumberFormat="1" applyFont="1" applyFill="1" applyBorder="1" applyAlignment="1">
      <alignment horizontal="right" wrapText="1"/>
    </xf>
    <xf numFmtId="49" fontId="42" fillId="0" borderId="0" xfId="5" applyNumberFormat="1" applyFont="1" applyFill="1" applyBorder="1" applyAlignment="1">
      <alignment horizontal="right" vertical="top"/>
    </xf>
    <xf numFmtId="49" fontId="81" fillId="0" borderId="0" xfId="7" applyNumberFormat="1" applyFont="1" applyFill="1" applyAlignment="1"/>
    <xf numFmtId="180" fontId="86" fillId="0" borderId="0" xfId="5" applyNumberFormat="1" applyFont="1" applyFill="1" applyBorder="1" applyAlignment="1">
      <alignment horizontal="left" wrapText="1"/>
    </xf>
    <xf numFmtId="180" fontId="86" fillId="0" borderId="0" xfId="5" applyNumberFormat="1" applyFont="1" applyFill="1" applyBorder="1" applyAlignment="1">
      <alignment horizontal="center" wrapText="1"/>
    </xf>
    <xf numFmtId="184" fontId="87" fillId="0" borderId="0" xfId="5" applyNumberFormat="1" applyFont="1" applyFill="1" applyBorder="1" applyAlignment="1">
      <alignment horizontal="right"/>
    </xf>
    <xf numFmtId="185" fontId="87" fillId="0" borderId="0" xfId="5" applyNumberFormat="1" applyFont="1" applyFill="1" applyBorder="1" applyAlignment="1" applyProtection="1">
      <alignment horizontal="right"/>
      <protection locked="0"/>
    </xf>
    <xf numFmtId="4" fontId="88" fillId="0" borderId="0" xfId="5" applyNumberFormat="1" applyFont="1" applyFill="1" applyBorder="1" applyAlignment="1" applyProtection="1">
      <alignment horizontal="right"/>
      <protection locked="0"/>
    </xf>
    <xf numFmtId="0" fontId="87" fillId="0" borderId="0" xfId="5" applyFont="1" applyFill="1" applyBorder="1"/>
    <xf numFmtId="49" fontId="84" fillId="0" borderId="0" xfId="5" applyNumberFormat="1" applyFont="1" applyFill="1" applyBorder="1" applyAlignment="1">
      <alignment horizontal="left"/>
    </xf>
    <xf numFmtId="180" fontId="84" fillId="0" borderId="0" xfId="5" applyNumberFormat="1" applyFont="1" applyFill="1" applyBorder="1" applyAlignment="1">
      <alignment horizontal="left"/>
    </xf>
    <xf numFmtId="180" fontId="84" fillId="0" borderId="0" xfId="5" applyNumberFormat="1" applyFont="1" applyFill="1" applyBorder="1" applyAlignment="1">
      <alignment horizontal="center"/>
    </xf>
    <xf numFmtId="184" fontId="84" fillId="0" borderId="0" xfId="5" applyNumberFormat="1" applyFont="1" applyFill="1" applyBorder="1" applyAlignment="1">
      <alignment horizontal="right"/>
    </xf>
    <xf numFmtId="185" fontId="84" fillId="0" borderId="0" xfId="5" applyNumberFormat="1" applyFont="1" applyFill="1" applyBorder="1" applyAlignment="1" applyProtection="1">
      <alignment horizontal="right"/>
      <protection locked="0"/>
    </xf>
    <xf numFmtId="186" fontId="84" fillId="0" borderId="0" xfId="5" applyNumberFormat="1" applyFont="1" applyFill="1" applyBorder="1" applyAlignment="1">
      <alignment horizontal="right"/>
    </xf>
    <xf numFmtId="4" fontId="84" fillId="0" borderId="0" xfId="5" applyNumberFormat="1" applyFont="1" applyFill="1" applyBorder="1" applyAlignment="1">
      <alignment horizontal="right"/>
    </xf>
    <xf numFmtId="0" fontId="84" fillId="0" borderId="0" xfId="5" applyFont="1" applyFill="1" applyBorder="1"/>
    <xf numFmtId="180" fontId="89" fillId="0" borderId="59" xfId="5" applyNumberFormat="1" applyFont="1" applyFill="1" applyBorder="1" applyAlignment="1">
      <alignment horizontal="right" vertical="center" wrapText="1"/>
    </xf>
    <xf numFmtId="49" fontId="90" fillId="0" borderId="59" xfId="5" applyNumberFormat="1" applyFont="1" applyFill="1" applyBorder="1" applyAlignment="1">
      <alignment horizontal="left"/>
    </xf>
    <xf numFmtId="180" fontId="91" fillId="0" borderId="59" xfId="5" applyNumberFormat="1" applyFont="1" applyFill="1" applyBorder="1" applyAlignment="1">
      <alignment horizontal="left"/>
    </xf>
    <xf numFmtId="49" fontId="89" fillId="0" borderId="59" xfId="5" applyNumberFormat="1" applyFont="1" applyFill="1" applyBorder="1" applyAlignment="1">
      <alignment horizontal="left" vertical="center" wrapText="1"/>
    </xf>
    <xf numFmtId="4" fontId="89" fillId="0" borderId="59" xfId="5" applyNumberFormat="1" applyFont="1" applyFill="1" applyBorder="1" applyAlignment="1">
      <alignment horizontal="center" vertical="center" wrapText="1"/>
    </xf>
    <xf numFmtId="4" fontId="92" fillId="0" borderId="59" xfId="5" applyNumberFormat="1" applyFont="1" applyFill="1" applyBorder="1" applyAlignment="1">
      <alignment horizontal="right" vertical="center" wrapText="1"/>
    </xf>
    <xf numFmtId="4" fontId="89" fillId="0" borderId="59" xfId="5" applyNumberFormat="1" applyFont="1" applyFill="1" applyBorder="1" applyAlignment="1">
      <alignment horizontal="right" vertical="center" wrapText="1"/>
    </xf>
    <xf numFmtId="4" fontId="93" fillId="0" borderId="59" xfId="5" applyNumberFormat="1" applyFont="1" applyFill="1" applyBorder="1" applyAlignment="1">
      <alignment horizontal="right" vertical="center" wrapText="1"/>
    </xf>
    <xf numFmtId="183" fontId="89" fillId="0" borderId="61" xfId="5" applyNumberFormat="1" applyFont="1" applyFill="1" applyBorder="1" applyAlignment="1">
      <alignment horizontal="right" vertical="center" wrapText="1"/>
    </xf>
    <xf numFmtId="0" fontId="53" fillId="0" borderId="0" xfId="5" applyFill="1" applyBorder="1"/>
    <xf numFmtId="180" fontId="94" fillId="0" borderId="59" xfId="5" applyNumberFormat="1" applyFont="1" applyFill="1" applyBorder="1" applyAlignment="1">
      <alignment horizontal="left" wrapText="1"/>
    </xf>
    <xf numFmtId="4" fontId="92" fillId="8" borderId="59" xfId="5" applyNumberFormat="1" applyFont="1" applyFill="1" applyBorder="1" applyAlignment="1">
      <alignment horizontal="right" vertical="center" wrapText="1"/>
    </xf>
    <xf numFmtId="4" fontId="95" fillId="0" borderId="59" xfId="5" applyNumberFormat="1" applyFont="1" applyFill="1" applyBorder="1" applyAlignment="1">
      <alignment horizontal="right" vertical="center" wrapText="1"/>
    </xf>
    <xf numFmtId="49" fontId="89" fillId="0" borderId="61" xfId="5" applyNumberFormat="1" applyFont="1" applyFill="1" applyBorder="1" applyAlignment="1">
      <alignment horizontal="left" vertical="center" wrapText="1"/>
    </xf>
    <xf numFmtId="4" fontId="89" fillId="9" borderId="59" xfId="5" applyNumberFormat="1" applyFont="1" applyFill="1" applyBorder="1" applyAlignment="1">
      <alignment horizontal="right" vertical="center" wrapText="1"/>
    </xf>
    <xf numFmtId="0" fontId="53" fillId="0" borderId="0" xfId="5" applyFill="1" applyBorder="1" applyAlignment="1">
      <alignment horizontal="center"/>
    </xf>
    <xf numFmtId="0" fontId="53" fillId="0" borderId="0" xfId="5" applyFill="1" applyBorder="1" applyAlignment="1">
      <alignment horizontal="right"/>
    </xf>
    <xf numFmtId="0" fontId="96" fillId="0" borderId="0" xfId="8" applyBorder="1" applyAlignment="1">
      <alignment horizontal="left" vertical="top"/>
      <protection locked="0"/>
    </xf>
    <xf numFmtId="0" fontId="96" fillId="0" borderId="0" xfId="8" applyAlignment="1">
      <alignment horizontal="left" vertical="top"/>
      <protection locked="0"/>
    </xf>
    <xf numFmtId="0" fontId="96" fillId="0" borderId="63" xfId="8" applyBorder="1" applyAlignment="1">
      <alignment horizontal="left" vertical="center"/>
      <protection locked="0"/>
    </xf>
    <xf numFmtId="0" fontId="96" fillId="0" borderId="0" xfId="8" applyBorder="1" applyAlignment="1">
      <alignment horizontal="left" vertical="center"/>
      <protection locked="0"/>
    </xf>
    <xf numFmtId="0" fontId="96" fillId="0" borderId="0" xfId="8" applyAlignment="1">
      <alignment horizontal="left" vertical="center"/>
      <protection locked="0"/>
    </xf>
    <xf numFmtId="0" fontId="97" fillId="0" borderId="0" xfId="8" applyFont="1" applyBorder="1" applyAlignment="1">
      <alignment horizontal="left" vertical="center"/>
      <protection locked="0"/>
    </xf>
    <xf numFmtId="0" fontId="98" fillId="0" borderId="0" xfId="8" applyFont="1" applyBorder="1" applyAlignment="1">
      <alignment horizontal="left" vertical="center"/>
      <protection locked="0"/>
    </xf>
    <xf numFmtId="0" fontId="100" fillId="0" borderId="0" xfId="8" applyFont="1" applyAlignment="1">
      <alignment horizontal="left" vertical="center"/>
      <protection locked="0"/>
    </xf>
    <xf numFmtId="0" fontId="98" fillId="0" borderId="0" xfId="8" applyFont="1" applyAlignment="1">
      <alignment horizontal="left" vertical="center"/>
      <protection locked="0"/>
    </xf>
    <xf numFmtId="166" fontId="100" fillId="0" borderId="0" xfId="8" applyNumberFormat="1" applyFont="1" applyBorder="1" applyAlignment="1">
      <alignment horizontal="left" vertical="top"/>
      <protection locked="0"/>
    </xf>
    <xf numFmtId="0" fontId="100" fillId="0" borderId="0" xfId="8" applyFont="1" applyAlignment="1">
      <alignment horizontal="left" vertical="center" wrapText="1"/>
      <protection locked="0"/>
    </xf>
    <xf numFmtId="0" fontId="100" fillId="0" borderId="0" xfId="8" applyFont="1" applyBorder="1" applyAlignment="1">
      <alignment horizontal="left" vertical="center"/>
      <protection locked="0"/>
    </xf>
    <xf numFmtId="0" fontId="96" fillId="0" borderId="0" xfId="8" applyBorder="1" applyAlignment="1">
      <alignment horizontal="center" vertical="center" wrapText="1"/>
      <protection locked="0"/>
    </xf>
    <xf numFmtId="0" fontId="100" fillId="10" borderId="95" xfId="8" applyFont="1" applyFill="1" applyBorder="1" applyAlignment="1">
      <alignment horizontal="center" vertical="center" wrapText="1"/>
      <protection locked="0"/>
    </xf>
    <xf numFmtId="0" fontId="100" fillId="10" borderId="96" xfId="8" applyFont="1" applyFill="1" applyBorder="1" applyAlignment="1">
      <alignment horizontal="center" vertical="center" wrapText="1"/>
      <protection locked="0"/>
    </xf>
    <xf numFmtId="0" fontId="98" fillId="0" borderId="95" xfId="8" applyFont="1" applyBorder="1" applyAlignment="1">
      <alignment horizontal="center" vertical="center" wrapText="1"/>
      <protection locked="0"/>
    </xf>
    <xf numFmtId="0" fontId="98" fillId="0" borderId="96" xfId="8" applyFont="1" applyBorder="1" applyAlignment="1">
      <alignment horizontal="center" vertical="center" wrapText="1"/>
      <protection locked="0"/>
    </xf>
    <xf numFmtId="0" fontId="98" fillId="0" borderId="97" xfId="8" applyFont="1" applyBorder="1" applyAlignment="1">
      <alignment horizontal="center" vertical="center" wrapText="1"/>
      <protection locked="0"/>
    </xf>
    <xf numFmtId="0" fontId="96" fillId="0" borderId="0" xfId="8" applyAlignment="1">
      <alignment horizontal="center" vertical="center" wrapText="1"/>
      <protection locked="0"/>
    </xf>
    <xf numFmtId="0" fontId="101" fillId="0" borderId="0" xfId="8" applyFont="1" applyBorder="1" applyAlignment="1">
      <alignment horizontal="left" vertical="center"/>
      <protection locked="0"/>
    </xf>
    <xf numFmtId="39" fontId="101" fillId="0" borderId="0" xfId="8" applyNumberFormat="1" applyFont="1" applyBorder="1" applyAlignment="1">
      <alignment horizontal="right"/>
      <protection locked="0"/>
    </xf>
    <xf numFmtId="0" fontId="96" fillId="0" borderId="98" xfId="8" applyBorder="1" applyAlignment="1">
      <alignment horizontal="left" vertical="center"/>
      <protection locked="0"/>
    </xf>
    <xf numFmtId="0" fontId="96" fillId="0" borderId="99" xfId="8" applyBorder="1" applyAlignment="1">
      <alignment horizontal="left" vertical="center"/>
      <protection locked="0"/>
    </xf>
    <xf numFmtId="187" fontId="102" fillId="0" borderId="99" xfId="8" applyNumberFormat="1" applyFont="1" applyBorder="1" applyAlignment="1">
      <alignment horizontal="right"/>
      <protection locked="0"/>
    </xf>
    <xf numFmtId="187" fontId="102" fillId="0" borderId="100" xfId="8" applyNumberFormat="1" applyFont="1" applyBorder="1" applyAlignment="1">
      <alignment horizontal="right"/>
      <protection locked="0"/>
    </xf>
    <xf numFmtId="39" fontId="103" fillId="0" borderId="0" xfId="8" applyNumberFormat="1" applyFont="1" applyAlignment="1">
      <alignment horizontal="right" vertical="center"/>
      <protection locked="0"/>
    </xf>
    <xf numFmtId="0" fontId="96" fillId="0" borderId="0" xfId="8" applyBorder="1" applyAlignment="1">
      <alignment horizontal="center" vertical="center"/>
      <protection locked="0"/>
    </xf>
    <xf numFmtId="49" fontId="96" fillId="0" borderId="0" xfId="8" applyNumberFormat="1" applyAlignment="1">
      <alignment horizontal="left" vertical="center" wrapText="1"/>
      <protection locked="0"/>
    </xf>
    <xf numFmtId="0" fontId="104" fillId="0" borderId="0" xfId="8" applyFont="1" applyAlignment="1">
      <alignment horizontal="left" vertical="center" wrapText="1"/>
      <protection locked="0"/>
    </xf>
    <xf numFmtId="188" fontId="96" fillId="0" borderId="0" xfId="8" applyNumberFormat="1" applyAlignment="1">
      <alignment horizontal="right" vertical="center"/>
      <protection locked="0"/>
    </xf>
    <xf numFmtId="39" fontId="96" fillId="0" borderId="0" xfId="8" applyNumberFormat="1" applyAlignment="1">
      <alignment horizontal="right" vertical="center"/>
      <protection locked="0"/>
    </xf>
    <xf numFmtId="39" fontId="96" fillId="0" borderId="0" xfId="8" applyNumberFormat="1" applyBorder="1" applyAlignment="1">
      <alignment horizontal="right" vertical="center"/>
      <protection locked="0"/>
    </xf>
    <xf numFmtId="0" fontId="105" fillId="0" borderId="0" xfId="8" applyFont="1" applyBorder="1" applyAlignment="1">
      <alignment horizontal="left"/>
      <protection locked="0"/>
    </xf>
    <xf numFmtId="0" fontId="96" fillId="0" borderId="0" xfId="8" applyBorder="1" applyAlignment="1">
      <alignment horizontal="left"/>
      <protection locked="0"/>
    </xf>
    <xf numFmtId="0" fontId="106" fillId="0" borderId="0" xfId="8" applyFont="1" applyAlignment="1">
      <alignment horizontal="left"/>
      <protection locked="0"/>
    </xf>
    <xf numFmtId="0" fontId="96" fillId="0" borderId="0" xfId="8" applyAlignment="1">
      <alignment horizontal="left"/>
      <protection locked="0"/>
    </xf>
    <xf numFmtId="39" fontId="106" fillId="0" borderId="0" xfId="8" applyNumberFormat="1" applyFont="1" applyBorder="1" applyAlignment="1">
      <alignment horizontal="right"/>
      <protection locked="0"/>
    </xf>
    <xf numFmtId="0" fontId="107" fillId="0" borderId="0" xfId="8" applyFont="1" applyAlignment="1">
      <alignment horizontal="left"/>
      <protection locked="0"/>
    </xf>
    <xf numFmtId="39" fontId="107" fillId="0" borderId="101" xfId="8" applyNumberFormat="1" applyFont="1" applyBorder="1" applyAlignment="1">
      <alignment horizontal="right"/>
      <protection locked="0"/>
    </xf>
    <xf numFmtId="0" fontId="96" fillId="0" borderId="102" xfId="8" applyBorder="1" applyAlignment="1">
      <alignment horizontal="center" vertical="center"/>
      <protection locked="0"/>
    </xf>
    <xf numFmtId="49" fontId="96" fillId="0" borderId="102" xfId="8" applyNumberFormat="1" applyBorder="1" applyAlignment="1">
      <alignment horizontal="left" vertical="center" wrapText="1"/>
      <protection locked="0"/>
    </xf>
    <xf numFmtId="0" fontId="104" fillId="0" borderId="102" xfId="8" applyFont="1" applyBorder="1" applyAlignment="1">
      <alignment horizontal="left" vertical="center" wrapText="1"/>
      <protection locked="0"/>
    </xf>
    <xf numFmtId="0" fontId="96" fillId="0" borderId="102" xfId="8" applyBorder="1" applyAlignment="1">
      <alignment horizontal="center" vertical="center" wrapText="1"/>
      <protection locked="0"/>
    </xf>
    <xf numFmtId="188" fontId="96" fillId="0" borderId="102" xfId="8" applyNumberFormat="1" applyBorder="1" applyAlignment="1">
      <alignment horizontal="right" vertical="center"/>
      <protection locked="0"/>
    </xf>
    <xf numFmtId="39" fontId="96" fillId="0" borderId="102" xfId="8" applyNumberFormat="1" applyBorder="1" applyAlignment="1">
      <alignment horizontal="right" vertical="center"/>
      <protection locked="0"/>
    </xf>
    <xf numFmtId="0" fontId="96" fillId="0" borderId="103" xfId="8" applyBorder="1" applyAlignment="1">
      <alignment horizontal="left" vertical="top"/>
      <protection locked="0"/>
    </xf>
    <xf numFmtId="188" fontId="96" fillId="0" borderId="102" xfId="8" applyNumberFormat="1" applyFont="1" applyBorder="1" applyAlignment="1">
      <alignment horizontal="right" vertical="center"/>
      <protection locked="0"/>
    </xf>
    <xf numFmtId="0" fontId="96" fillId="0" borderId="102" xfId="8" applyFont="1" applyBorder="1" applyAlignment="1">
      <alignment horizontal="center" vertical="center" wrapText="1"/>
      <protection locked="0"/>
    </xf>
    <xf numFmtId="49" fontId="96" fillId="0" borderId="102" xfId="9" applyNumberFormat="1" applyBorder="1" applyAlignment="1">
      <alignment horizontal="left" vertical="center" wrapText="1"/>
      <protection locked="0"/>
    </xf>
    <xf numFmtId="0" fontId="104" fillId="0" borderId="102" xfId="9" applyFont="1" applyBorder="1" applyAlignment="1">
      <alignment horizontal="left" vertical="center" wrapText="1"/>
      <protection locked="0"/>
    </xf>
    <xf numFmtId="0" fontId="96" fillId="0" borderId="102" xfId="9" applyBorder="1" applyAlignment="1">
      <alignment horizontal="center" vertical="center" wrapText="1"/>
      <protection locked="0"/>
    </xf>
    <xf numFmtId="188" fontId="96" fillId="0" borderId="102" xfId="9" applyNumberFormat="1" applyBorder="1" applyAlignment="1">
      <alignment horizontal="right" vertical="center"/>
      <protection locked="0"/>
    </xf>
    <xf numFmtId="39" fontId="106" fillId="0" borderId="103" xfId="8" applyNumberFormat="1" applyFont="1" applyBorder="1" applyAlignment="1">
      <alignment horizontal="right"/>
      <protection locked="0"/>
    </xf>
    <xf numFmtId="49" fontId="96" fillId="0" borderId="102" xfId="8" applyNumberFormat="1" applyFont="1" applyBorder="1" applyAlignment="1">
      <alignment horizontal="left" vertical="center" wrapText="1"/>
      <protection locked="0"/>
    </xf>
    <xf numFmtId="4" fontId="50" fillId="7" borderId="52" xfId="2" applyNumberFormat="1" applyFont="1" applyFill="1" applyBorder="1" applyAlignment="1">
      <alignment vertical="top" shrinkToFit="1"/>
    </xf>
    <xf numFmtId="0" fontId="50" fillId="7" borderId="0" xfId="2" applyFont="1" applyFill="1"/>
    <xf numFmtId="4" fontId="50" fillId="7" borderId="51" xfId="2" applyNumberFormat="1" applyFont="1" applyFill="1" applyBorder="1" applyAlignment="1">
      <alignment vertical="top" shrinkToFit="1"/>
    </xf>
    <xf numFmtId="3" fontId="73" fillId="0" borderId="91" xfId="4" applyNumberFormat="1" applyFont="1" applyFill="1" applyBorder="1" applyAlignment="1">
      <alignment horizontal="right"/>
    </xf>
    <xf numFmtId="0" fontId="74" fillId="0" borderId="63" xfId="4" applyFont="1" applyFill="1" applyBorder="1" applyAlignment="1">
      <alignment horizontal="left"/>
    </xf>
    <xf numFmtId="39" fontId="96" fillId="7" borderId="102" xfId="8" applyNumberFormat="1" applyFill="1" applyBorder="1" applyAlignment="1">
      <alignment horizontal="right" vertical="center"/>
      <protection locked="0"/>
    </xf>
    <xf numFmtId="39" fontId="96" fillId="7" borderId="102" xfId="9" applyNumberFormat="1" applyFill="1" applyBorder="1" applyAlignment="1">
      <alignment horizontal="right" vertical="center"/>
      <protection locked="0"/>
    </xf>
    <xf numFmtId="0" fontId="96" fillId="7" borderId="0" xfId="8" applyFill="1" applyAlignment="1">
      <alignment horizontal="left" vertical="top"/>
      <protection locked="0"/>
    </xf>
    <xf numFmtId="0" fontId="96" fillId="7" borderId="0" xfId="8" applyFill="1" applyAlignment="1">
      <alignment horizontal="left"/>
      <protection locked="0"/>
    </xf>
    <xf numFmtId="0" fontId="0" fillId="0" borderId="0" xfId="0"/>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6"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5"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49" fontId="43" fillId="0" borderId="32" xfId="2" applyNumberFormat="1" applyFont="1" applyBorder="1" applyAlignment="1">
      <alignment horizontal="left" vertical="center"/>
    </xf>
    <xf numFmtId="0" fontId="39" fillId="0" borderId="24" xfId="2" applyFont="1" applyBorder="1" applyAlignment="1">
      <alignment horizontal="center" vertical="center"/>
    </xf>
    <xf numFmtId="0" fontId="39" fillId="0" borderId="25" xfId="2" applyFont="1" applyBorder="1" applyAlignment="1">
      <alignment horizontal="center" vertical="center"/>
    </xf>
    <xf numFmtId="0" fontId="39" fillId="0" borderId="26" xfId="2" applyFont="1" applyBorder="1" applyAlignment="1">
      <alignment horizontal="center" vertical="center"/>
    </xf>
    <xf numFmtId="49" fontId="41" fillId="5" borderId="28" xfId="2" applyNumberFormat="1" applyFont="1" applyFill="1" applyBorder="1" applyAlignment="1">
      <alignment horizontal="center" vertical="center" shrinkToFit="1"/>
    </xf>
    <xf numFmtId="0" fontId="41" fillId="5" borderId="28" xfId="2" applyFont="1" applyFill="1" applyBorder="1" applyAlignment="1">
      <alignment horizontal="center" vertical="center" shrinkToFit="1"/>
    </xf>
    <xf numFmtId="0" fontId="41" fillId="5" borderId="29" xfId="2" applyFont="1" applyFill="1" applyBorder="1" applyAlignment="1">
      <alignment horizontal="center" vertical="center" shrinkToFit="1"/>
    </xf>
    <xf numFmtId="49" fontId="43" fillId="5" borderId="0" xfId="2" applyNumberFormat="1" applyFont="1" applyFill="1" applyBorder="1" applyAlignment="1">
      <alignment horizontal="center" vertical="center"/>
    </xf>
    <xf numFmtId="0" fontId="43" fillId="5" borderId="0" xfId="2" applyFont="1" applyFill="1" applyBorder="1" applyAlignment="1">
      <alignment horizontal="center" vertical="center"/>
    </xf>
    <xf numFmtId="0" fontId="43" fillId="5" borderId="30" xfId="2" applyFont="1" applyFill="1" applyBorder="1" applyAlignment="1">
      <alignment horizontal="center" vertical="center"/>
    </xf>
    <xf numFmtId="49" fontId="43" fillId="0" borderId="28" xfId="2" applyNumberFormat="1" applyFont="1" applyBorder="1" applyAlignment="1">
      <alignment horizontal="left" vertical="center"/>
    </xf>
    <xf numFmtId="49" fontId="43" fillId="0" borderId="0" xfId="2" applyNumberFormat="1" applyFont="1" applyBorder="1" applyAlignment="1">
      <alignment horizontal="left" vertical="center"/>
    </xf>
    <xf numFmtId="1" fontId="38" fillId="0" borderId="32" xfId="2" applyNumberFormat="1" applyFont="1" applyBorder="1" applyAlignment="1">
      <alignment horizontal="right" indent="1"/>
    </xf>
    <xf numFmtId="0" fontId="38" fillId="0" borderId="32" xfId="2" applyFont="1" applyBorder="1" applyAlignment="1">
      <alignment horizontal="right" indent="1"/>
    </xf>
    <xf numFmtId="0" fontId="38" fillId="0" borderId="33" xfId="2" applyFont="1" applyBorder="1" applyAlignment="1">
      <alignment horizontal="right" indent="1"/>
    </xf>
    <xf numFmtId="4" fontId="44" fillId="0" borderId="37" xfId="2" applyNumberFormat="1" applyFont="1" applyBorder="1" applyAlignment="1">
      <alignment horizontal="right" vertical="center" indent="1"/>
    </xf>
    <xf numFmtId="4" fontId="44" fillId="0" borderId="38" xfId="2" applyNumberFormat="1" applyFont="1" applyBorder="1" applyAlignment="1">
      <alignment horizontal="right" vertical="center" indent="1"/>
    </xf>
    <xf numFmtId="4" fontId="44" fillId="0" borderId="39" xfId="2" applyNumberFormat="1" applyFont="1" applyBorder="1" applyAlignment="1">
      <alignment horizontal="right" vertical="center" indent="1"/>
    </xf>
    <xf numFmtId="3" fontId="38" fillId="0" borderId="36" xfId="2" applyNumberFormat="1" applyBorder="1"/>
    <xf numFmtId="3" fontId="38" fillId="0" borderId="36" xfId="2" applyNumberFormat="1" applyBorder="1" applyAlignment="1">
      <alignment wrapText="1"/>
    </xf>
    <xf numFmtId="4" fontId="45" fillId="0" borderId="37" xfId="2" applyNumberFormat="1" applyFont="1" applyBorder="1" applyAlignment="1">
      <alignment horizontal="right" vertical="center" indent="1"/>
    </xf>
    <xf numFmtId="4" fontId="45" fillId="0" borderId="38" xfId="2" applyNumberFormat="1" applyFont="1" applyBorder="1" applyAlignment="1">
      <alignment horizontal="right" vertical="center" indent="1"/>
    </xf>
    <xf numFmtId="4" fontId="45" fillId="0" borderId="39" xfId="2" applyNumberFormat="1" applyFont="1" applyBorder="1" applyAlignment="1">
      <alignment horizontal="right" vertical="center" indent="1"/>
    </xf>
    <xf numFmtId="4" fontId="45" fillId="0" borderId="37" xfId="2" applyNumberFormat="1" applyFont="1" applyBorder="1" applyAlignment="1">
      <alignment vertical="center"/>
    </xf>
    <xf numFmtId="4" fontId="45" fillId="0" borderId="36" xfId="2" applyNumberFormat="1" applyFont="1" applyBorder="1" applyAlignment="1">
      <alignment vertical="center"/>
    </xf>
    <xf numFmtId="4" fontId="45" fillId="0" borderId="37" xfId="2" applyNumberFormat="1" applyFont="1" applyBorder="1" applyAlignment="1">
      <alignment horizontal="right" vertical="center"/>
    </xf>
    <xf numFmtId="4" fontId="45" fillId="0" borderId="36" xfId="2" applyNumberFormat="1" applyFont="1" applyBorder="1" applyAlignment="1">
      <alignment horizontal="right" vertical="center"/>
    </xf>
    <xf numFmtId="4" fontId="45" fillId="0" borderId="40" xfId="2" applyNumberFormat="1" applyFont="1" applyBorder="1" applyAlignment="1">
      <alignment horizontal="right" vertical="center"/>
    </xf>
    <xf numFmtId="4" fontId="45" fillId="0" borderId="32" xfId="2" applyNumberFormat="1" applyFont="1" applyBorder="1" applyAlignment="1">
      <alignment horizontal="right" vertical="center"/>
    </xf>
    <xf numFmtId="4" fontId="45" fillId="0" borderId="28" xfId="2" applyNumberFormat="1" applyFont="1" applyBorder="1" applyAlignment="1">
      <alignment horizontal="right" vertical="center"/>
    </xf>
    <xf numFmtId="4" fontId="46" fillId="5" borderId="42" xfId="2" applyNumberFormat="1" applyFont="1" applyFill="1" applyBorder="1" applyAlignment="1">
      <alignment horizontal="right" vertical="center"/>
    </xf>
    <xf numFmtId="2" fontId="46" fillId="5" borderId="42" xfId="2" applyNumberFormat="1" applyFont="1" applyFill="1" applyBorder="1" applyAlignment="1">
      <alignment horizontal="right" vertical="center"/>
    </xf>
    <xf numFmtId="0" fontId="38" fillId="0" borderId="28" xfId="2" applyBorder="1" applyAlignment="1">
      <alignment horizontal="center"/>
    </xf>
    <xf numFmtId="3" fontId="38" fillId="6" borderId="37" xfId="2" applyNumberFormat="1" applyFill="1" applyBorder="1"/>
    <xf numFmtId="3" fontId="38" fillId="6" borderId="36" xfId="2" applyNumberFormat="1" applyFill="1" applyBorder="1"/>
    <xf numFmtId="3" fontId="38" fillId="6" borderId="38" xfId="2" applyNumberFormat="1" applyFill="1" applyBorder="1"/>
    <xf numFmtId="0" fontId="48" fillId="5" borderId="49" xfId="2" applyFont="1" applyFill="1" applyBorder="1" applyAlignment="1">
      <alignment horizontal="center" vertical="center" wrapText="1"/>
    </xf>
    <xf numFmtId="49" fontId="42" fillId="0" borderId="48" xfId="2" applyNumberFormat="1" applyFont="1" applyBorder="1" applyAlignment="1">
      <alignment vertical="center" wrapText="1"/>
    </xf>
    <xf numFmtId="49" fontId="42" fillId="0" borderId="28" xfId="2" applyNumberFormat="1" applyFont="1" applyBorder="1" applyAlignment="1">
      <alignment vertical="center" wrapText="1"/>
    </xf>
    <xf numFmtId="4" fontId="42" fillId="0" borderId="49" xfId="2" applyNumberFormat="1" applyFont="1" applyBorder="1" applyAlignment="1">
      <alignment vertical="center"/>
    </xf>
    <xf numFmtId="49" fontId="42" fillId="0" borderId="47" xfId="2" applyNumberFormat="1" applyFont="1" applyBorder="1" applyAlignment="1">
      <alignment vertical="center" wrapText="1"/>
    </xf>
    <xf numFmtId="49" fontId="42" fillId="0" borderId="0" xfId="2" applyNumberFormat="1" applyFont="1" applyBorder="1" applyAlignment="1">
      <alignment vertical="center" wrapText="1"/>
    </xf>
    <xf numFmtId="4" fontId="42" fillId="0" borderId="52" xfId="2" applyNumberFormat="1" applyFont="1" applyBorder="1" applyAlignment="1">
      <alignment vertical="center"/>
    </xf>
    <xf numFmtId="49" fontId="42" fillId="0" borderId="40" xfId="2" applyNumberFormat="1" applyFont="1" applyBorder="1" applyAlignment="1">
      <alignment vertical="center" wrapText="1"/>
    </xf>
    <xf numFmtId="49" fontId="42" fillId="0" borderId="32" xfId="2" applyNumberFormat="1" applyFont="1" applyBorder="1" applyAlignment="1">
      <alignment vertical="center" wrapText="1"/>
    </xf>
    <xf numFmtId="4" fontId="42" fillId="6" borderId="50" xfId="2" applyNumberFormat="1" applyFont="1" applyFill="1" applyBorder="1" applyAlignment="1"/>
    <xf numFmtId="0" fontId="51" fillId="0" borderId="47" xfId="2" applyNumberFormat="1" applyFont="1" applyBorder="1" applyAlignment="1">
      <alignment horizontal="left" vertical="top" wrapText="1"/>
    </xf>
    <xf numFmtId="0" fontId="51" fillId="0" borderId="0" xfId="2" applyNumberFormat="1" applyFont="1" applyBorder="1" applyAlignment="1">
      <alignment vertical="top" wrapText="1" shrinkToFit="1"/>
    </xf>
    <xf numFmtId="167" fontId="51" fillId="0" borderId="0" xfId="2" applyNumberFormat="1" applyFont="1" applyBorder="1" applyAlignment="1">
      <alignment vertical="top" wrapText="1" shrinkToFit="1"/>
    </xf>
    <xf numFmtId="4" fontId="51" fillId="0" borderId="0" xfId="2" applyNumberFormat="1" applyFont="1" applyBorder="1" applyAlignment="1">
      <alignment vertical="top" wrapText="1" shrinkToFit="1"/>
    </xf>
    <xf numFmtId="4" fontId="51" fillId="0" borderId="53" xfId="2" applyNumberFormat="1" applyFont="1" applyBorder="1" applyAlignment="1">
      <alignment vertical="top" wrapText="1" shrinkToFit="1"/>
    </xf>
    <xf numFmtId="0" fontId="41" fillId="0" borderId="0" xfId="2" applyFont="1" applyAlignment="1">
      <alignment horizontal="center"/>
    </xf>
    <xf numFmtId="49" fontId="38" fillId="0" borderId="36" xfId="2" applyNumberFormat="1" applyBorder="1" applyAlignment="1">
      <alignment vertical="center"/>
    </xf>
    <xf numFmtId="0" fontId="38" fillId="0" borderId="36" xfId="2" applyBorder="1" applyAlignment="1">
      <alignment vertical="center"/>
    </xf>
    <xf numFmtId="0" fontId="38" fillId="0" borderId="38" xfId="2" applyBorder="1" applyAlignment="1">
      <alignment vertical="center"/>
    </xf>
    <xf numFmtId="49" fontId="56" fillId="0" borderId="54" xfId="3" applyNumberFormat="1" applyFont="1" applyBorder="1" applyAlignment="1">
      <alignment horizontal="left" vertical="center" textRotation="90" wrapText="1"/>
    </xf>
    <xf numFmtId="49" fontId="57" fillId="0" borderId="56" xfId="3" applyNumberFormat="1" applyFont="1" applyBorder="1" applyAlignment="1">
      <alignment horizontal="center" vertical="center" wrapText="1"/>
    </xf>
    <xf numFmtId="0" fontId="73" fillId="0" borderId="37" xfId="4" applyFont="1" applyBorder="1" applyAlignment="1">
      <alignment horizontal="center"/>
    </xf>
    <xf numFmtId="0" fontId="73" fillId="0" borderId="36" xfId="4" applyFont="1" applyBorder="1" applyAlignment="1">
      <alignment horizontal="center"/>
    </xf>
    <xf numFmtId="0" fontId="73" fillId="0" borderId="38" xfId="4" applyFont="1" applyBorder="1" applyAlignment="1">
      <alignment horizontal="center"/>
    </xf>
    <xf numFmtId="0" fontId="73" fillId="0" borderId="73" xfId="4" applyFont="1" applyFill="1" applyBorder="1" applyAlignment="1">
      <alignment horizontal="center" vertical="center"/>
    </xf>
    <xf numFmtId="0" fontId="73" fillId="0" borderId="74" xfId="4" applyFont="1" applyBorder="1" applyAlignment="1">
      <alignment horizontal="center" vertical="center"/>
    </xf>
    <xf numFmtId="0" fontId="73" fillId="0" borderId="62" xfId="4" applyFont="1" applyFill="1" applyBorder="1" applyAlignment="1">
      <alignment horizontal="center" vertical="center"/>
    </xf>
    <xf numFmtId="0" fontId="73" fillId="0" borderId="67" xfId="4" applyFont="1" applyBorder="1" applyAlignment="1">
      <alignment horizontal="center" vertical="center"/>
    </xf>
    <xf numFmtId="0" fontId="73" fillId="0" borderId="64" xfId="4" applyFont="1" applyFill="1" applyBorder="1" applyAlignment="1">
      <alignment horizontal="center" vertical="center"/>
    </xf>
    <xf numFmtId="0" fontId="73" fillId="0" borderId="69" xfId="4" applyFont="1" applyBorder="1" applyAlignment="1">
      <alignment horizontal="center" vertical="center"/>
    </xf>
    <xf numFmtId="0" fontId="73" fillId="0" borderId="70" xfId="4" applyFont="1" applyFill="1" applyBorder="1" applyAlignment="1">
      <alignment horizontal="center"/>
    </xf>
    <xf numFmtId="0" fontId="73" fillId="0" borderId="72" xfId="4" applyFont="1" applyBorder="1" applyAlignment="1">
      <alignment horizontal="center"/>
    </xf>
    <xf numFmtId="49" fontId="73" fillId="0" borderId="79" xfId="4" applyNumberFormat="1" applyFont="1" applyBorder="1" applyAlignment="1">
      <alignment horizontal="center" vertical="center"/>
    </xf>
    <xf numFmtId="0" fontId="73" fillId="0" borderId="84" xfId="4" applyFont="1" applyBorder="1" applyAlignment="1">
      <alignment horizontal="center" vertical="center"/>
    </xf>
    <xf numFmtId="14" fontId="73" fillId="0" borderId="0" xfId="4" applyNumberFormat="1" applyFont="1" applyFill="1" applyBorder="1" applyAlignment="1">
      <alignment horizontal="left"/>
    </xf>
    <xf numFmtId="14" fontId="73" fillId="0" borderId="0" xfId="4" applyNumberFormat="1" applyFont="1" applyBorder="1" applyAlignment="1"/>
    <xf numFmtId="0" fontId="73" fillId="0" borderId="64" xfId="4" applyFont="1" applyBorder="1" applyAlignment="1"/>
    <xf numFmtId="0" fontId="73" fillId="0" borderId="65" xfId="4" applyFont="1" applyBorder="1" applyAlignment="1"/>
    <xf numFmtId="0" fontId="73" fillId="0" borderId="66" xfId="4" applyFont="1" applyBorder="1" applyAlignment="1"/>
    <xf numFmtId="0" fontId="73" fillId="0" borderId="67" xfId="4" applyFont="1" applyBorder="1" applyAlignment="1"/>
    <xf numFmtId="0" fontId="73" fillId="0" borderId="69" xfId="4" applyFont="1" applyBorder="1" applyAlignment="1"/>
    <xf numFmtId="0" fontId="73" fillId="0" borderId="70" xfId="4" applyFont="1" applyBorder="1" applyAlignment="1">
      <alignment horizontal="center"/>
    </xf>
    <xf numFmtId="0" fontId="73" fillId="0" borderId="71" xfId="4" applyFont="1" applyBorder="1" applyAlignment="1">
      <alignment horizontal="center"/>
    </xf>
    <xf numFmtId="3" fontId="73" fillId="0" borderId="0" xfId="4" applyNumberFormat="1" applyFont="1" applyBorder="1" applyAlignment="1">
      <alignment horizontal="right"/>
    </xf>
    <xf numFmtId="3" fontId="73" fillId="0" borderId="66" xfId="4" applyNumberFormat="1" applyFont="1" applyBorder="1" applyAlignment="1"/>
    <xf numFmtId="49" fontId="73" fillId="0" borderId="78" xfId="4" applyNumberFormat="1" applyFont="1" applyBorder="1" applyAlignment="1">
      <alignment horizontal="center" vertical="center" wrapText="1"/>
    </xf>
    <xf numFmtId="0" fontId="72" fillId="0" borderId="90" xfId="4" applyFont="1" applyBorder="1" applyAlignment="1">
      <alignment horizontal="center" vertical="center" wrapText="1"/>
    </xf>
    <xf numFmtId="49" fontId="84" fillId="0" borderId="55" xfId="5" applyNumberFormat="1" applyFont="1" applyFill="1" applyBorder="1" applyAlignment="1">
      <alignment horizontal="left" vertical="center" textRotation="90" wrapText="1"/>
    </xf>
    <xf numFmtId="49" fontId="84" fillId="0" borderId="83" xfId="5" applyNumberFormat="1" applyFont="1" applyFill="1" applyBorder="1" applyAlignment="1">
      <alignment horizontal="left" vertical="center" textRotation="90" wrapText="1"/>
    </xf>
    <xf numFmtId="49" fontId="85" fillId="0" borderId="57" xfId="5" applyNumberFormat="1" applyFont="1" applyFill="1" applyBorder="1" applyAlignment="1">
      <alignment horizontal="center" vertical="center" wrapText="1"/>
    </xf>
    <xf numFmtId="49" fontId="85" fillId="0" borderId="94" xfId="5" applyNumberFormat="1" applyFont="1" applyFill="1" applyBorder="1" applyAlignment="1">
      <alignment horizontal="center" vertical="center" wrapText="1"/>
    </xf>
    <xf numFmtId="0" fontId="98" fillId="0" borderId="0" xfId="8" applyFont="1" applyAlignment="1">
      <alignment horizontal="left" vertical="center" wrapText="1"/>
      <protection locked="0"/>
    </xf>
    <xf numFmtId="0" fontId="96" fillId="0" borderId="0" xfId="8" applyAlignment="1">
      <alignment horizontal="left" vertical="center"/>
      <protection locked="0"/>
    </xf>
    <xf numFmtId="0" fontId="98" fillId="0" borderId="0" xfId="8" applyFont="1" applyAlignment="1">
      <alignment horizontal="center" vertical="center" wrapText="1"/>
      <protection locked="0"/>
    </xf>
    <xf numFmtId="0" fontId="99" fillId="0" borderId="0" xfId="8" applyFont="1" applyAlignment="1">
      <alignment horizontal="left" vertical="center" wrapText="1"/>
      <protection locked="0"/>
    </xf>
  </cellXfs>
  <cellStyles count="772">
    <cellStyle name="_1.1_Stavební část1" xfId="10"/>
    <cellStyle name="_FORMULAR SV" xfId="11"/>
    <cellStyle name="_Nabídka KV SiPass" xfId="12"/>
    <cellStyle name="_Nabídka KV SiPass 2" xfId="13"/>
    <cellStyle name="_PERSONAL" xfId="14"/>
    <cellStyle name="_PERSONAL_1" xfId="15"/>
    <cellStyle name="_SO 01c_ESO_specifikace" xfId="16"/>
    <cellStyle name="_stav" xfId="17"/>
    <cellStyle name="1" xfId="18"/>
    <cellStyle name="1 10" xfId="19"/>
    <cellStyle name="1 11" xfId="20"/>
    <cellStyle name="1 2" xfId="21"/>
    <cellStyle name="1 2 2" xfId="22"/>
    <cellStyle name="1 2_Xl0000028" xfId="23"/>
    <cellStyle name="1 3" xfId="24"/>
    <cellStyle name="1 3 2" xfId="25"/>
    <cellStyle name="1 3_Xl0000028" xfId="26"/>
    <cellStyle name="1 4" xfId="27"/>
    <cellStyle name="1 5" xfId="28"/>
    <cellStyle name="1 6" xfId="29"/>
    <cellStyle name="1 7" xfId="30"/>
    <cellStyle name="1 8" xfId="31"/>
    <cellStyle name="1 9" xfId="32"/>
    <cellStyle name="1_004_Vykaz_vymer_ZTI" xfId="33"/>
    <cellStyle name="1_4 ZTI" xfId="34"/>
    <cellStyle name="1_4 ZTI_Xl0000028" xfId="35"/>
    <cellStyle name="1_IO 06_5_1_Silnoproud" xfId="36"/>
    <cellStyle name="1_IO 06_5_1_Silnoproud_Xl0000028" xfId="37"/>
    <cellStyle name="1_Xl0000028" xfId="38"/>
    <cellStyle name="1_Xl0000039" xfId="39"/>
    <cellStyle name="1_Xl0000039_20111111_-_VZT_výkaz_výměr" xfId="40"/>
    <cellStyle name="1_Xl0000039_20111111_-_VZT_výkaz_výměr_Xl0000028" xfId="41"/>
    <cellStyle name="1_Xl0000039_3 VZT" xfId="42"/>
    <cellStyle name="1_Xl0000039_3 VZT_Xl0000028" xfId="43"/>
    <cellStyle name="1_Xl0000039_MWC_ESI_VV_23092013_1" xfId="44"/>
    <cellStyle name="20 % – Zvýraznění1 2" xfId="45"/>
    <cellStyle name="20 % – Zvýraznění1 3" xfId="46"/>
    <cellStyle name="20 % – Zvýraznění1 4" xfId="47"/>
    <cellStyle name="20 % – Zvýraznění2 2" xfId="48"/>
    <cellStyle name="20 % – Zvýraznění2 3" xfId="49"/>
    <cellStyle name="20 % – Zvýraznění2 4" xfId="50"/>
    <cellStyle name="20 % – Zvýraznění3 2" xfId="51"/>
    <cellStyle name="20 % – Zvýraznění3 3" xfId="52"/>
    <cellStyle name="20 % – Zvýraznění3 4" xfId="53"/>
    <cellStyle name="20 % – Zvýraznění4 2" xfId="54"/>
    <cellStyle name="20 % – Zvýraznění4 3" xfId="55"/>
    <cellStyle name="20 % – Zvýraznění4 4" xfId="56"/>
    <cellStyle name="20 % – Zvýraznění5 2" xfId="57"/>
    <cellStyle name="20 % – Zvýraznění5 3" xfId="58"/>
    <cellStyle name="20 % – Zvýraznění5 4" xfId="59"/>
    <cellStyle name="20 % – Zvýraznění6 2" xfId="60"/>
    <cellStyle name="20 % – Zvýraznění6 3" xfId="61"/>
    <cellStyle name="20 % – Zvýraznění6 4" xfId="62"/>
    <cellStyle name="20% - Accent1" xfId="63"/>
    <cellStyle name="20% - Accent2" xfId="64"/>
    <cellStyle name="20% - Accent3" xfId="65"/>
    <cellStyle name="20% - Accent4" xfId="66"/>
    <cellStyle name="20% - Accent5" xfId="67"/>
    <cellStyle name="20% - Accent6" xfId="68"/>
    <cellStyle name="40 % – Zvýraznění1 2" xfId="69"/>
    <cellStyle name="40 % – Zvýraznění1 3" xfId="70"/>
    <cellStyle name="40 % – Zvýraznění1 4" xfId="71"/>
    <cellStyle name="40 % – Zvýraznění2 2" xfId="72"/>
    <cellStyle name="40 % – Zvýraznění2 3" xfId="73"/>
    <cellStyle name="40 % – Zvýraznění2 4" xfId="74"/>
    <cellStyle name="40 % – Zvýraznění3 2" xfId="75"/>
    <cellStyle name="40 % – Zvýraznění3 3" xfId="76"/>
    <cellStyle name="40 % – Zvýraznění3 4" xfId="77"/>
    <cellStyle name="40 % – Zvýraznění4 2" xfId="78"/>
    <cellStyle name="40 % – Zvýraznění4 3" xfId="79"/>
    <cellStyle name="40 % – Zvýraznění4 4" xfId="80"/>
    <cellStyle name="40 % – Zvýraznění5 2" xfId="81"/>
    <cellStyle name="40 % – Zvýraznění5 3" xfId="82"/>
    <cellStyle name="40 % – Zvýraznění5 4" xfId="83"/>
    <cellStyle name="40 % – Zvýraznění6 2" xfId="84"/>
    <cellStyle name="40 % – Zvýraznění6 3" xfId="85"/>
    <cellStyle name="40 % – Zvýraznění6 4" xfId="86"/>
    <cellStyle name="40% - Accent1" xfId="87"/>
    <cellStyle name="40% - Accent2" xfId="88"/>
    <cellStyle name="40% - Accent3" xfId="89"/>
    <cellStyle name="40% - Accent4" xfId="90"/>
    <cellStyle name="40% - Accent5" xfId="91"/>
    <cellStyle name="40% - Accent6" xfId="92"/>
    <cellStyle name="5" xfId="93"/>
    <cellStyle name="5 10" xfId="94"/>
    <cellStyle name="5 10 2" xfId="95"/>
    <cellStyle name="5 10 2 2" xfId="96"/>
    <cellStyle name="5 10 3" xfId="97"/>
    <cellStyle name="5 11" xfId="98"/>
    <cellStyle name="5 11 2" xfId="99"/>
    <cellStyle name="5 11 2 2" xfId="100"/>
    <cellStyle name="5 11 3" xfId="101"/>
    <cellStyle name="5 12" xfId="102"/>
    <cellStyle name="5 12 2" xfId="103"/>
    <cellStyle name="5 12 2 2" xfId="104"/>
    <cellStyle name="5 12 3" xfId="105"/>
    <cellStyle name="5 13" xfId="106"/>
    <cellStyle name="5 13 2" xfId="107"/>
    <cellStyle name="5 13 2 2" xfId="108"/>
    <cellStyle name="5 13 3" xfId="109"/>
    <cellStyle name="5 14" xfId="110"/>
    <cellStyle name="5 14 2" xfId="111"/>
    <cellStyle name="5 14 2 2" xfId="112"/>
    <cellStyle name="5 14 3" xfId="113"/>
    <cellStyle name="5 15" xfId="114"/>
    <cellStyle name="5 15 2" xfId="115"/>
    <cellStyle name="5 15 2 2" xfId="116"/>
    <cellStyle name="5 15 3" xfId="117"/>
    <cellStyle name="5 16" xfId="118"/>
    <cellStyle name="5 16 2" xfId="119"/>
    <cellStyle name="5 16 2 2" xfId="120"/>
    <cellStyle name="5 16 3" xfId="121"/>
    <cellStyle name="5 17" xfId="122"/>
    <cellStyle name="5 17 2" xfId="123"/>
    <cellStyle name="5 17 2 2" xfId="124"/>
    <cellStyle name="5 17 3" xfId="125"/>
    <cellStyle name="5 18" xfId="126"/>
    <cellStyle name="5 18 2" xfId="127"/>
    <cellStyle name="5 18 2 2" xfId="128"/>
    <cellStyle name="5 18 3" xfId="129"/>
    <cellStyle name="5 19" xfId="130"/>
    <cellStyle name="5 19 2" xfId="131"/>
    <cellStyle name="5 19 2 2" xfId="132"/>
    <cellStyle name="5 19 3" xfId="133"/>
    <cellStyle name="5 2" xfId="134"/>
    <cellStyle name="5 2 2" xfId="135"/>
    <cellStyle name="5 2 2 2" xfId="136"/>
    <cellStyle name="5 2 3" xfId="137"/>
    <cellStyle name="5 20" xfId="138"/>
    <cellStyle name="5 20 2" xfId="139"/>
    <cellStyle name="5 20 2 2" xfId="140"/>
    <cellStyle name="5 20 3" xfId="141"/>
    <cellStyle name="5 21" xfId="142"/>
    <cellStyle name="5 21 2" xfId="143"/>
    <cellStyle name="5 21 2 2" xfId="144"/>
    <cellStyle name="5 21 3" xfId="145"/>
    <cellStyle name="5 22" xfId="146"/>
    <cellStyle name="5 22 2" xfId="147"/>
    <cellStyle name="5 22 2 2" xfId="148"/>
    <cellStyle name="5 22 3" xfId="149"/>
    <cellStyle name="5 23" xfId="150"/>
    <cellStyle name="5 23 2" xfId="151"/>
    <cellStyle name="5 23 2 2" xfId="152"/>
    <cellStyle name="5 23 3" xfId="153"/>
    <cellStyle name="5 24" xfId="154"/>
    <cellStyle name="5 24 2" xfId="155"/>
    <cellStyle name="5 24 2 2" xfId="156"/>
    <cellStyle name="5 24 3" xfId="157"/>
    <cellStyle name="5 25" xfId="158"/>
    <cellStyle name="5 25 2" xfId="159"/>
    <cellStyle name="5 25 2 2" xfId="160"/>
    <cellStyle name="5 25 3" xfId="161"/>
    <cellStyle name="5 26" xfId="162"/>
    <cellStyle name="5 26 2" xfId="163"/>
    <cellStyle name="5 26 2 2" xfId="164"/>
    <cellStyle name="5 26 3" xfId="165"/>
    <cellStyle name="5 27" xfId="166"/>
    <cellStyle name="5 27 2" xfId="167"/>
    <cellStyle name="5 27 2 2" xfId="168"/>
    <cellStyle name="5 27 3" xfId="169"/>
    <cellStyle name="5 28" xfId="170"/>
    <cellStyle name="5 28 2" xfId="171"/>
    <cellStyle name="5 28 2 2" xfId="172"/>
    <cellStyle name="5 28 3" xfId="173"/>
    <cellStyle name="5 29" xfId="174"/>
    <cellStyle name="5 29 2" xfId="175"/>
    <cellStyle name="5 29 2 2" xfId="176"/>
    <cellStyle name="5 29 3" xfId="177"/>
    <cellStyle name="5 3" xfId="178"/>
    <cellStyle name="5 3 2" xfId="179"/>
    <cellStyle name="5 3 2 2" xfId="180"/>
    <cellStyle name="5 3 3" xfId="181"/>
    <cellStyle name="5 30" xfId="182"/>
    <cellStyle name="5 30 2" xfId="183"/>
    <cellStyle name="5 30 2 2" xfId="184"/>
    <cellStyle name="5 30 3" xfId="185"/>
    <cellStyle name="5 31" xfId="186"/>
    <cellStyle name="5 31 2" xfId="187"/>
    <cellStyle name="5 31 2 2" xfId="188"/>
    <cellStyle name="5 31 3" xfId="189"/>
    <cellStyle name="5 32" xfId="190"/>
    <cellStyle name="5 32 2" xfId="191"/>
    <cellStyle name="5 32 2 2" xfId="192"/>
    <cellStyle name="5 32 3" xfId="193"/>
    <cellStyle name="5 33" xfId="194"/>
    <cellStyle name="5 33 2" xfId="195"/>
    <cellStyle name="5 33 2 2" xfId="196"/>
    <cellStyle name="5 33 3" xfId="197"/>
    <cellStyle name="5 34" xfId="198"/>
    <cellStyle name="5 34 2" xfId="199"/>
    <cellStyle name="5 34 2 2" xfId="200"/>
    <cellStyle name="5 34 3" xfId="201"/>
    <cellStyle name="5 35" xfId="202"/>
    <cellStyle name="5 35 2" xfId="203"/>
    <cellStyle name="5 35 2 2" xfId="204"/>
    <cellStyle name="5 35 3" xfId="205"/>
    <cellStyle name="5 36" xfId="206"/>
    <cellStyle name="5 36 2" xfId="207"/>
    <cellStyle name="5 36 2 2" xfId="208"/>
    <cellStyle name="5 36 3" xfId="209"/>
    <cellStyle name="5 37" xfId="210"/>
    <cellStyle name="5 37 2" xfId="211"/>
    <cellStyle name="5 37 2 2" xfId="212"/>
    <cellStyle name="5 37 3" xfId="213"/>
    <cellStyle name="5 38" xfId="214"/>
    <cellStyle name="5 38 2" xfId="215"/>
    <cellStyle name="5 38 2 2" xfId="216"/>
    <cellStyle name="5 38 3" xfId="217"/>
    <cellStyle name="5 39" xfId="218"/>
    <cellStyle name="5 39 2" xfId="219"/>
    <cellStyle name="5 39 2 2" xfId="220"/>
    <cellStyle name="5 39 3" xfId="221"/>
    <cellStyle name="5 4" xfId="222"/>
    <cellStyle name="5 4 2" xfId="223"/>
    <cellStyle name="5 4 2 2" xfId="224"/>
    <cellStyle name="5 4 3" xfId="225"/>
    <cellStyle name="5 40" xfId="226"/>
    <cellStyle name="5 40 2" xfId="227"/>
    <cellStyle name="5 41" xfId="228"/>
    <cellStyle name="5 41 2" xfId="229"/>
    <cellStyle name="5 42" xfId="230"/>
    <cellStyle name="5 5" xfId="231"/>
    <cellStyle name="5 5 2" xfId="232"/>
    <cellStyle name="5 5 2 2" xfId="233"/>
    <cellStyle name="5 5 3" xfId="234"/>
    <cellStyle name="5 6" xfId="235"/>
    <cellStyle name="5 6 2" xfId="236"/>
    <cellStyle name="5 6 2 2" xfId="237"/>
    <cellStyle name="5 6 3" xfId="238"/>
    <cellStyle name="5 7" xfId="239"/>
    <cellStyle name="5 7 2" xfId="240"/>
    <cellStyle name="5 7 2 2" xfId="241"/>
    <cellStyle name="5 7 3" xfId="242"/>
    <cellStyle name="5 8" xfId="243"/>
    <cellStyle name="5 8 2" xfId="244"/>
    <cellStyle name="5 8 2 2" xfId="245"/>
    <cellStyle name="5 8 3" xfId="246"/>
    <cellStyle name="5 9" xfId="247"/>
    <cellStyle name="5 9 2" xfId="248"/>
    <cellStyle name="5 9 2 2" xfId="249"/>
    <cellStyle name="5 9 3" xfId="250"/>
    <cellStyle name="60 % – Zvýraznění1 2" xfId="251"/>
    <cellStyle name="60 % – Zvýraznění1 3" xfId="252"/>
    <cellStyle name="60 % – Zvýraznění1 4" xfId="253"/>
    <cellStyle name="60 % – Zvýraznění2 2" xfId="254"/>
    <cellStyle name="60 % – Zvýraznění2 3" xfId="255"/>
    <cellStyle name="60 % – Zvýraznění2 4" xfId="256"/>
    <cellStyle name="60 % – Zvýraznění3 2" xfId="257"/>
    <cellStyle name="60 % – Zvýraznění3 3" xfId="258"/>
    <cellStyle name="60 % – Zvýraznění3 4" xfId="259"/>
    <cellStyle name="60 % – Zvýraznění4 2" xfId="260"/>
    <cellStyle name="60 % – Zvýraznění4 3" xfId="261"/>
    <cellStyle name="60 % – Zvýraznění4 4" xfId="262"/>
    <cellStyle name="60 % – Zvýraznění5 2" xfId="263"/>
    <cellStyle name="60 % – Zvýraznění5 3" xfId="264"/>
    <cellStyle name="60 % – Zvýraznění5 4" xfId="265"/>
    <cellStyle name="60 % – Zvýraznění6 2" xfId="266"/>
    <cellStyle name="60 % – Zvýraznění6 3" xfId="267"/>
    <cellStyle name="60 % – Zvýraznění6 4" xfId="268"/>
    <cellStyle name="60% - Accent1" xfId="269"/>
    <cellStyle name="60% - Accent2" xfId="270"/>
    <cellStyle name="60% - Accent3" xfId="271"/>
    <cellStyle name="60% - Accent4" xfId="272"/>
    <cellStyle name="60% - Accent5" xfId="273"/>
    <cellStyle name="60% - Accent6" xfId="274"/>
    <cellStyle name="Accent1" xfId="275"/>
    <cellStyle name="Accent2" xfId="276"/>
    <cellStyle name="Accent3" xfId="277"/>
    <cellStyle name="Accent4" xfId="278"/>
    <cellStyle name="Accent5" xfId="279"/>
    <cellStyle name="Accent6" xfId="280"/>
    <cellStyle name="Bad" xfId="281"/>
    <cellStyle name="bezčárky_" xfId="282"/>
    <cellStyle name="Calculation" xfId="283"/>
    <cellStyle name="Celkem 2" xfId="284"/>
    <cellStyle name="Celkem 3" xfId="285"/>
    <cellStyle name="Celkem 4" xfId="286"/>
    <cellStyle name="Comma 2" xfId="287"/>
    <cellStyle name="čárky 2" xfId="288"/>
    <cellStyle name="čárky 2 10" xfId="289"/>
    <cellStyle name="čárky 2 10 2" xfId="290"/>
    <cellStyle name="čárky 2 10 2 2" xfId="291"/>
    <cellStyle name="čárky 2 10 3" xfId="292"/>
    <cellStyle name="čárky 2 11" xfId="293"/>
    <cellStyle name="čárky 2 11 2" xfId="294"/>
    <cellStyle name="čárky 2 11 2 2" xfId="295"/>
    <cellStyle name="čárky 2 11 3" xfId="296"/>
    <cellStyle name="čárky 2 12" xfId="297"/>
    <cellStyle name="čárky 2 12 2" xfId="298"/>
    <cellStyle name="čárky 2 12 2 2" xfId="299"/>
    <cellStyle name="čárky 2 12 3" xfId="300"/>
    <cellStyle name="čárky 2 13" xfId="301"/>
    <cellStyle name="čárky 2 13 2" xfId="302"/>
    <cellStyle name="čárky 2 13 2 2" xfId="303"/>
    <cellStyle name="čárky 2 13 3" xfId="304"/>
    <cellStyle name="čárky 2 14" xfId="305"/>
    <cellStyle name="čárky 2 14 2" xfId="306"/>
    <cellStyle name="čárky 2 14 2 2" xfId="307"/>
    <cellStyle name="čárky 2 14 3" xfId="308"/>
    <cellStyle name="čárky 2 15" xfId="309"/>
    <cellStyle name="čárky 2 15 2" xfId="310"/>
    <cellStyle name="čárky 2 15 2 2" xfId="311"/>
    <cellStyle name="čárky 2 15 3" xfId="312"/>
    <cellStyle name="čárky 2 16" xfId="313"/>
    <cellStyle name="čárky 2 16 2" xfId="314"/>
    <cellStyle name="čárky 2 16 2 2" xfId="315"/>
    <cellStyle name="čárky 2 16 3" xfId="316"/>
    <cellStyle name="čárky 2 17" xfId="317"/>
    <cellStyle name="čárky 2 17 2" xfId="318"/>
    <cellStyle name="čárky 2 17 2 2" xfId="319"/>
    <cellStyle name="čárky 2 17 3" xfId="320"/>
    <cellStyle name="čárky 2 18" xfId="321"/>
    <cellStyle name="čárky 2 18 2" xfId="322"/>
    <cellStyle name="čárky 2 18 2 2" xfId="323"/>
    <cellStyle name="čárky 2 18 3" xfId="324"/>
    <cellStyle name="čárky 2 19" xfId="325"/>
    <cellStyle name="čárky 2 19 2" xfId="326"/>
    <cellStyle name="čárky 2 19 2 2" xfId="327"/>
    <cellStyle name="čárky 2 19 3" xfId="328"/>
    <cellStyle name="čárky 2 2" xfId="329"/>
    <cellStyle name="čárky 2 2 2" xfId="330"/>
    <cellStyle name="čárky 2 2 2 2" xfId="331"/>
    <cellStyle name="čárky 2 2 3" xfId="332"/>
    <cellStyle name="čárky 2 2 3 2" xfId="333"/>
    <cellStyle name="čárky 2 2 4" xfId="334"/>
    <cellStyle name="čárky 2 20" xfId="335"/>
    <cellStyle name="čárky 2 20 2" xfId="336"/>
    <cellStyle name="čárky 2 20 2 2" xfId="337"/>
    <cellStyle name="čárky 2 20 3" xfId="338"/>
    <cellStyle name="čárky 2 21" xfId="339"/>
    <cellStyle name="čárky 2 21 2" xfId="340"/>
    <cellStyle name="čárky 2 21 2 2" xfId="341"/>
    <cellStyle name="čárky 2 21 3" xfId="342"/>
    <cellStyle name="čárky 2 22" xfId="343"/>
    <cellStyle name="čárky 2 22 2" xfId="344"/>
    <cellStyle name="čárky 2 22 2 2" xfId="345"/>
    <cellStyle name="čárky 2 22 3" xfId="346"/>
    <cellStyle name="čárky 2 23" xfId="347"/>
    <cellStyle name="čárky 2 23 2" xfId="348"/>
    <cellStyle name="čárky 2 23 2 2" xfId="349"/>
    <cellStyle name="čárky 2 23 3" xfId="350"/>
    <cellStyle name="čárky 2 24" xfId="351"/>
    <cellStyle name="čárky 2 24 2" xfId="352"/>
    <cellStyle name="čárky 2 24 2 2" xfId="353"/>
    <cellStyle name="čárky 2 24 3" xfId="354"/>
    <cellStyle name="čárky 2 25" xfId="355"/>
    <cellStyle name="čárky 2 25 2" xfId="356"/>
    <cellStyle name="čárky 2 25 2 2" xfId="357"/>
    <cellStyle name="čárky 2 25 3" xfId="358"/>
    <cellStyle name="čárky 2 26" xfId="359"/>
    <cellStyle name="čárky 2 26 2" xfId="360"/>
    <cellStyle name="čárky 2 26 2 2" xfId="361"/>
    <cellStyle name="čárky 2 26 3" xfId="362"/>
    <cellStyle name="čárky 2 27" xfId="363"/>
    <cellStyle name="čárky 2 27 2" xfId="364"/>
    <cellStyle name="čárky 2 27 2 2" xfId="365"/>
    <cellStyle name="čárky 2 27 3" xfId="366"/>
    <cellStyle name="čárky 2 28" xfId="367"/>
    <cellStyle name="čárky 2 28 2" xfId="368"/>
    <cellStyle name="čárky 2 28 2 2" xfId="369"/>
    <cellStyle name="čárky 2 28 3" xfId="370"/>
    <cellStyle name="čárky 2 29" xfId="371"/>
    <cellStyle name="čárky 2 29 2" xfId="372"/>
    <cellStyle name="čárky 2 29 2 2" xfId="373"/>
    <cellStyle name="čárky 2 29 3" xfId="374"/>
    <cellStyle name="čárky 2 3" xfId="375"/>
    <cellStyle name="čárky 2 3 2" xfId="376"/>
    <cellStyle name="čárky 2 3 2 2" xfId="377"/>
    <cellStyle name="čárky 2 3 3" xfId="378"/>
    <cellStyle name="čárky 2 30" xfId="379"/>
    <cellStyle name="čárky 2 30 2" xfId="380"/>
    <cellStyle name="čárky 2 30 2 2" xfId="381"/>
    <cellStyle name="čárky 2 30 3" xfId="382"/>
    <cellStyle name="čárky 2 31" xfId="383"/>
    <cellStyle name="čárky 2 31 2" xfId="384"/>
    <cellStyle name="čárky 2 31 2 2" xfId="385"/>
    <cellStyle name="čárky 2 31 3" xfId="386"/>
    <cellStyle name="čárky 2 32" xfId="387"/>
    <cellStyle name="čárky 2 32 2" xfId="388"/>
    <cellStyle name="čárky 2 32 2 2" xfId="389"/>
    <cellStyle name="čárky 2 32 3" xfId="390"/>
    <cellStyle name="čárky 2 33" xfId="391"/>
    <cellStyle name="čárky 2 33 2" xfId="392"/>
    <cellStyle name="čárky 2 33 2 2" xfId="393"/>
    <cellStyle name="čárky 2 33 3" xfId="394"/>
    <cellStyle name="čárky 2 34" xfId="395"/>
    <cellStyle name="čárky 2 34 2" xfId="396"/>
    <cellStyle name="čárky 2 34 2 2" xfId="397"/>
    <cellStyle name="čárky 2 34 3" xfId="398"/>
    <cellStyle name="čárky 2 35" xfId="399"/>
    <cellStyle name="čárky 2 35 2" xfId="400"/>
    <cellStyle name="čárky 2 35 2 2" xfId="401"/>
    <cellStyle name="čárky 2 35 3" xfId="402"/>
    <cellStyle name="čárky 2 36" xfId="403"/>
    <cellStyle name="čárky 2 36 2" xfId="404"/>
    <cellStyle name="čárky 2 36 2 2" xfId="405"/>
    <cellStyle name="čárky 2 36 3" xfId="406"/>
    <cellStyle name="čárky 2 37" xfId="407"/>
    <cellStyle name="čárky 2 37 2" xfId="408"/>
    <cellStyle name="čárky 2 37 2 2" xfId="409"/>
    <cellStyle name="čárky 2 37 3" xfId="410"/>
    <cellStyle name="čárky 2 38" xfId="411"/>
    <cellStyle name="čárky 2 38 2" xfId="412"/>
    <cellStyle name="čárky 2 38 2 2" xfId="413"/>
    <cellStyle name="čárky 2 38 3" xfId="414"/>
    <cellStyle name="čárky 2 39" xfId="415"/>
    <cellStyle name="čárky 2 39 2" xfId="416"/>
    <cellStyle name="čárky 2 39 2 2" xfId="417"/>
    <cellStyle name="čárky 2 39 3" xfId="418"/>
    <cellStyle name="čárky 2 4" xfId="419"/>
    <cellStyle name="čárky 2 4 2" xfId="420"/>
    <cellStyle name="čárky 2 4 2 2" xfId="421"/>
    <cellStyle name="čárky 2 4 3" xfId="422"/>
    <cellStyle name="čárky 2 40" xfId="423"/>
    <cellStyle name="čárky 2 40 2" xfId="424"/>
    <cellStyle name="čárky 2 40 2 2" xfId="425"/>
    <cellStyle name="čárky 2 40 3" xfId="426"/>
    <cellStyle name="čárky 2 41" xfId="427"/>
    <cellStyle name="čárky 2 41 2" xfId="428"/>
    <cellStyle name="čárky 2 41 2 2" xfId="429"/>
    <cellStyle name="čárky 2 41 3" xfId="430"/>
    <cellStyle name="čárky 2 42" xfId="431"/>
    <cellStyle name="čárky 2 42 2" xfId="432"/>
    <cellStyle name="čárky 2 42 2 2" xfId="433"/>
    <cellStyle name="čárky 2 42 3" xfId="434"/>
    <cellStyle name="čárky 2 43" xfId="435"/>
    <cellStyle name="čárky 2 43 2" xfId="436"/>
    <cellStyle name="čárky 2 44" xfId="437"/>
    <cellStyle name="čárky 2 44 2" xfId="438"/>
    <cellStyle name="čárky 2 45" xfId="439"/>
    <cellStyle name="čárky 2 5" xfId="440"/>
    <cellStyle name="čárky 2 5 2" xfId="441"/>
    <cellStyle name="čárky 2 5 2 2" xfId="442"/>
    <cellStyle name="čárky 2 5 3" xfId="443"/>
    <cellStyle name="čárky 2 6" xfId="444"/>
    <cellStyle name="čárky 2 6 2" xfId="445"/>
    <cellStyle name="čárky 2 6 2 2" xfId="446"/>
    <cellStyle name="čárky 2 6 3" xfId="447"/>
    <cellStyle name="čárky 2 7" xfId="448"/>
    <cellStyle name="čárky 2 7 2" xfId="449"/>
    <cellStyle name="čárky 2 7 2 2" xfId="450"/>
    <cellStyle name="čárky 2 7 3" xfId="451"/>
    <cellStyle name="čárky 2 8" xfId="452"/>
    <cellStyle name="čárky 2 8 2" xfId="453"/>
    <cellStyle name="čárky 2 8 2 2" xfId="454"/>
    <cellStyle name="čárky 2 8 3" xfId="455"/>
    <cellStyle name="čárky 2 9" xfId="456"/>
    <cellStyle name="čárky 2 9 2" xfId="457"/>
    <cellStyle name="čárky 2 9 2 2" xfId="458"/>
    <cellStyle name="čárky 2 9 3" xfId="459"/>
    <cellStyle name="číslo.00_" xfId="460"/>
    <cellStyle name="Dziesiętny [0]_laroux" xfId="461"/>
    <cellStyle name="Dziesiętny_laroux" xfId="462"/>
    <cellStyle name="Explanatory Text" xfId="463"/>
    <cellStyle name="Good" xfId="464"/>
    <cellStyle name="Heading 1" xfId="465"/>
    <cellStyle name="Heading 2" xfId="466"/>
    <cellStyle name="Heading 3" xfId="467"/>
    <cellStyle name="Heading 4" xfId="468"/>
    <cellStyle name="Hypertextový odkaz" xfId="1" builtinId="8"/>
    <cellStyle name="Hypertextový odkaz 2" xfId="469"/>
    <cellStyle name="Hypertextový odkaz 2 2" xfId="470"/>
    <cellStyle name="Hypertextový odkaz 2 3" xfId="471"/>
    <cellStyle name="Check Cell" xfId="472"/>
    <cellStyle name="Chybně 2" xfId="473"/>
    <cellStyle name="Chybně 3" xfId="474"/>
    <cellStyle name="Chybně 4" xfId="475"/>
    <cellStyle name="Input" xfId="476"/>
    <cellStyle name="Kontrolní buňka 2" xfId="477"/>
    <cellStyle name="Kontrolní buňka 3" xfId="478"/>
    <cellStyle name="Kontrolní buňka 4" xfId="479"/>
    <cellStyle name="lehký dolní okraj" xfId="480"/>
    <cellStyle name="Linked Cell" xfId="481"/>
    <cellStyle name="měny 10" xfId="482"/>
    <cellStyle name="měny 11" xfId="483"/>
    <cellStyle name="měny 12" xfId="484"/>
    <cellStyle name="měny 13" xfId="485"/>
    <cellStyle name="měny 2" xfId="486"/>
    <cellStyle name="měny 2 2" xfId="487"/>
    <cellStyle name="měny 2 2 2" xfId="488"/>
    <cellStyle name="měny 2 3" xfId="489"/>
    <cellStyle name="měny 3" xfId="490"/>
    <cellStyle name="měny 4" xfId="491"/>
    <cellStyle name="měny 5" xfId="492"/>
    <cellStyle name="měny 6" xfId="493"/>
    <cellStyle name="měny 7" xfId="494"/>
    <cellStyle name="měny 8" xfId="495"/>
    <cellStyle name="měny 9" xfId="496"/>
    <cellStyle name="nadpis" xfId="497"/>
    <cellStyle name="Nadpis 1 2" xfId="498"/>
    <cellStyle name="Nadpis 1 3" xfId="499"/>
    <cellStyle name="Nadpis 1 4" xfId="500"/>
    <cellStyle name="Nadpis 2 2" xfId="501"/>
    <cellStyle name="Nadpis 2 3" xfId="502"/>
    <cellStyle name="Nadpis 2 4" xfId="503"/>
    <cellStyle name="Nadpis 3 2" xfId="504"/>
    <cellStyle name="Nadpis 3 3" xfId="505"/>
    <cellStyle name="Nadpis 3 4" xfId="506"/>
    <cellStyle name="Nadpis 4 2" xfId="507"/>
    <cellStyle name="Nadpis 4 3" xfId="508"/>
    <cellStyle name="Nadpis 4 4" xfId="509"/>
    <cellStyle name="nadpis-12" xfId="510"/>
    <cellStyle name="nadpis-podtr." xfId="511"/>
    <cellStyle name="nadpis-podtr. 2" xfId="512"/>
    <cellStyle name="nadpis-podtr. 3" xfId="513"/>
    <cellStyle name="nadpis-podtr-12" xfId="514"/>
    <cellStyle name="nadpis-podtr-šik" xfId="515"/>
    <cellStyle name="Název 2" xfId="516"/>
    <cellStyle name="Název 3" xfId="517"/>
    <cellStyle name="Název 4" xfId="518"/>
    <cellStyle name="Neutral" xfId="519"/>
    <cellStyle name="Neutrální 2" xfId="520"/>
    <cellStyle name="Neutrální 3" xfId="521"/>
    <cellStyle name="Neutrální 4" xfId="522"/>
    <cellStyle name="Normal 2" xfId="523"/>
    <cellStyle name="Normal 3" xfId="524"/>
    <cellStyle name="Normal_Power Voltage Bill 08.06" xfId="525"/>
    <cellStyle name="Normální" xfId="0" builtinId="0" customBuiltin="1"/>
    <cellStyle name="normální 10" xfId="526"/>
    <cellStyle name="Normální 10 10" xfId="527"/>
    <cellStyle name="normální 10 2" xfId="528"/>
    <cellStyle name="normální 10 3" xfId="529"/>
    <cellStyle name="normální 10 4" xfId="530"/>
    <cellStyle name="normální 10 5" xfId="531"/>
    <cellStyle name="normální 10 6" xfId="532"/>
    <cellStyle name="normální 10 7" xfId="533"/>
    <cellStyle name="Normální 10 8" xfId="534"/>
    <cellStyle name="Normální 10 9" xfId="535"/>
    <cellStyle name="normální 11" xfId="536"/>
    <cellStyle name="normální 11 2" xfId="537"/>
    <cellStyle name="normální 11 3" xfId="538"/>
    <cellStyle name="normální 11 4" xfId="539"/>
    <cellStyle name="normální 11 5" xfId="540"/>
    <cellStyle name="normální 11 6" xfId="541"/>
    <cellStyle name="normální 11 7" xfId="542"/>
    <cellStyle name="normální 12" xfId="543"/>
    <cellStyle name="normální 12 2" xfId="544"/>
    <cellStyle name="normální 12 3" xfId="545"/>
    <cellStyle name="normální 12 4" xfId="546"/>
    <cellStyle name="normální 12 5" xfId="547"/>
    <cellStyle name="normální 12 6" xfId="548"/>
    <cellStyle name="normální 12 7" xfId="549"/>
    <cellStyle name="normální 12 8" xfId="550"/>
    <cellStyle name="normální 13" xfId="551"/>
    <cellStyle name="normální 13 2" xfId="552"/>
    <cellStyle name="normální 13 3" xfId="553"/>
    <cellStyle name="normální 13 4" xfId="554"/>
    <cellStyle name="normální 13 5" xfId="555"/>
    <cellStyle name="normální 13 6" xfId="556"/>
    <cellStyle name="normální 13 7" xfId="557"/>
    <cellStyle name="normální 14" xfId="558"/>
    <cellStyle name="normální 14 2" xfId="559"/>
    <cellStyle name="normální 14 3" xfId="560"/>
    <cellStyle name="normální 14 4" xfId="561"/>
    <cellStyle name="normální 14 5" xfId="562"/>
    <cellStyle name="normální 14 6" xfId="563"/>
    <cellStyle name="normální 14 7" xfId="564"/>
    <cellStyle name="normální 15" xfId="565"/>
    <cellStyle name="normální 16" xfId="566"/>
    <cellStyle name="normální 16 2" xfId="567"/>
    <cellStyle name="normální 17" xfId="568"/>
    <cellStyle name="normální 17 2" xfId="569"/>
    <cellStyle name="normální 18" xfId="570"/>
    <cellStyle name="normální 18 2" xfId="571"/>
    <cellStyle name="normální 19" xfId="572"/>
    <cellStyle name="normální 2" xfId="4"/>
    <cellStyle name="Normální 2 10" xfId="573"/>
    <cellStyle name="normální 2 11" xfId="574"/>
    <cellStyle name="normální 2 2" xfId="575"/>
    <cellStyle name="normální 2 2 2" xfId="576"/>
    <cellStyle name="normální 2 2 2 2" xfId="577"/>
    <cellStyle name="normální 2 2 2 3" xfId="578"/>
    <cellStyle name="normální 2 2 2 3 2" xfId="579"/>
    <cellStyle name="normální 2 2 2 4" xfId="580"/>
    <cellStyle name="normální 2 2 3" xfId="581"/>
    <cellStyle name="normální 2 2 3 2" xfId="582"/>
    <cellStyle name="normální 2 2 3 3" xfId="583"/>
    <cellStyle name="normální 2 2 3 3 2" xfId="584"/>
    <cellStyle name="normální 2 2 3 4" xfId="585"/>
    <cellStyle name="normální 2 2 4" xfId="586"/>
    <cellStyle name="normální 2 2 4 2" xfId="587"/>
    <cellStyle name="normální 2 2 4 3" xfId="588"/>
    <cellStyle name="normální 2 2 4 3 2" xfId="589"/>
    <cellStyle name="normální 2 2 4 4" xfId="590"/>
    <cellStyle name="normální 2 2 5" xfId="591"/>
    <cellStyle name="normální 2 2 5 2" xfId="592"/>
    <cellStyle name="normální 2 2 5 3" xfId="593"/>
    <cellStyle name="normální 2 2 5 3 2" xfId="594"/>
    <cellStyle name="normální 2 2 5 4" xfId="595"/>
    <cellStyle name="normální 2 2 6" xfId="596"/>
    <cellStyle name="normální 2 2 7" xfId="597"/>
    <cellStyle name="normální 2 3" xfId="598"/>
    <cellStyle name="normální 2 4" xfId="599"/>
    <cellStyle name="normální 2 5" xfId="600"/>
    <cellStyle name="normální 2 6" xfId="601"/>
    <cellStyle name="Normální 2 7" xfId="602"/>
    <cellStyle name="Normální 2 8" xfId="603"/>
    <cellStyle name="Normální 2 9" xfId="604"/>
    <cellStyle name="normální 2_004_Vykaz_vymer_ZTI" xfId="605"/>
    <cellStyle name="normální 20" xfId="606"/>
    <cellStyle name="normální 21" xfId="607"/>
    <cellStyle name="normální 22" xfId="608"/>
    <cellStyle name="normální 23" xfId="609"/>
    <cellStyle name="normální 23 2" xfId="610"/>
    <cellStyle name="normální 24" xfId="611"/>
    <cellStyle name="normální 25" xfId="612"/>
    <cellStyle name="normální 26" xfId="613"/>
    <cellStyle name="normální 27" xfId="614"/>
    <cellStyle name="Normální 28" xfId="615"/>
    <cellStyle name="Normální 29" xfId="616"/>
    <cellStyle name="normální 3" xfId="3"/>
    <cellStyle name="normální 3 2" xfId="617"/>
    <cellStyle name="normální 3 2 2" xfId="618"/>
    <cellStyle name="normální 3 3" xfId="619"/>
    <cellStyle name="normální 3 4" xfId="620"/>
    <cellStyle name="normální 3 5" xfId="621"/>
    <cellStyle name="normální 3 6" xfId="622"/>
    <cellStyle name="normální 3 7" xfId="623"/>
    <cellStyle name="normální 3_01-DSP-10.20.30-001-MAR-vv" xfId="624"/>
    <cellStyle name="Normální 30" xfId="625"/>
    <cellStyle name="Normální 31" xfId="626"/>
    <cellStyle name="normální 32" xfId="627"/>
    <cellStyle name="normální 33" xfId="2"/>
    <cellStyle name="normální 4" xfId="8"/>
    <cellStyle name="normální 4 2" xfId="628"/>
    <cellStyle name="normální 4 3" xfId="629"/>
    <cellStyle name="normální 4 4" xfId="630"/>
    <cellStyle name="normální 4 5" xfId="631"/>
    <cellStyle name="normální 4 6" xfId="632"/>
    <cellStyle name="normální 4 7" xfId="633"/>
    <cellStyle name="normální 49" xfId="634"/>
    <cellStyle name="normální 5" xfId="5"/>
    <cellStyle name="normální 5 2" xfId="635"/>
    <cellStyle name="normální 5 3" xfId="636"/>
    <cellStyle name="normální 5 4" xfId="637"/>
    <cellStyle name="normální 5 5" xfId="638"/>
    <cellStyle name="normální 5 6" xfId="639"/>
    <cellStyle name="normální 5 7" xfId="640"/>
    <cellStyle name="normální 6" xfId="641"/>
    <cellStyle name="normální 6 2" xfId="642"/>
    <cellStyle name="normální 6 3" xfId="643"/>
    <cellStyle name="normální 6 4" xfId="644"/>
    <cellStyle name="normální 6 5" xfId="645"/>
    <cellStyle name="normální 6 6" xfId="646"/>
    <cellStyle name="normální 6 7" xfId="647"/>
    <cellStyle name="normální 6 8" xfId="648"/>
    <cellStyle name="normální 6 8 2" xfId="649"/>
    <cellStyle name="Normální 60" xfId="650"/>
    <cellStyle name="Normální 62" xfId="651"/>
    <cellStyle name="Normální 63" xfId="9"/>
    <cellStyle name="normální 7" xfId="652"/>
    <cellStyle name="normální 7 2" xfId="653"/>
    <cellStyle name="normální 7 3" xfId="654"/>
    <cellStyle name="normální 7 4" xfId="655"/>
    <cellStyle name="normální 7 5" xfId="656"/>
    <cellStyle name="normální 7 6" xfId="657"/>
    <cellStyle name="normální 7 7" xfId="658"/>
    <cellStyle name="normální 8" xfId="659"/>
    <cellStyle name="normální 8 2" xfId="660"/>
    <cellStyle name="normální 8 3" xfId="661"/>
    <cellStyle name="normální 8 4" xfId="662"/>
    <cellStyle name="normální 8 5" xfId="663"/>
    <cellStyle name="normální 8 6" xfId="664"/>
    <cellStyle name="normální 8 7" xfId="665"/>
    <cellStyle name="normální 9" xfId="666"/>
    <cellStyle name="normální 9 2" xfId="667"/>
    <cellStyle name="normální 9 3" xfId="668"/>
    <cellStyle name="normální 9 4" xfId="669"/>
    <cellStyle name="normální 9 5" xfId="670"/>
    <cellStyle name="normální 9 6" xfId="671"/>
    <cellStyle name="normální 9 7" xfId="672"/>
    <cellStyle name="normální_komunikace a terénní úpravy" xfId="6"/>
    <cellStyle name="normální_slaboproud" xfId="7"/>
    <cellStyle name="Normalny_laroux" xfId="673"/>
    <cellStyle name="Note" xfId="674"/>
    <cellStyle name="Output" xfId="675"/>
    <cellStyle name="Poznámka 2" xfId="676"/>
    <cellStyle name="Poznámka 2 2" xfId="677"/>
    <cellStyle name="Poznámka 2 2 2" xfId="678"/>
    <cellStyle name="Poznámka 2 2_Xl0000028" xfId="679"/>
    <cellStyle name="Poznámka 2 3" xfId="680"/>
    <cellStyle name="Poznámka 2_Xl0000028" xfId="681"/>
    <cellStyle name="Poznámka 3" xfId="682"/>
    <cellStyle name="Poznámka 3 2" xfId="683"/>
    <cellStyle name="Poznámka 3 2 2" xfId="684"/>
    <cellStyle name="Poznámka 3 2_Xl0000028" xfId="685"/>
    <cellStyle name="Poznámka 3 3" xfId="686"/>
    <cellStyle name="Poznámka 3_Xl0000028" xfId="687"/>
    <cellStyle name="Poznámka 4" xfId="688"/>
    <cellStyle name="Poznámka 4 2" xfId="689"/>
    <cellStyle name="Poznámka 4 2 2" xfId="690"/>
    <cellStyle name="Poznámka 4 2_Xl0000028" xfId="691"/>
    <cellStyle name="Poznámka 4 3" xfId="692"/>
    <cellStyle name="Poznámka 4_Xl0000028" xfId="693"/>
    <cellStyle name="Propojená buňka 2" xfId="694"/>
    <cellStyle name="Propojená buňka 3" xfId="695"/>
    <cellStyle name="Propojená buňka 4" xfId="696"/>
    <cellStyle name="R_text" xfId="697"/>
    <cellStyle name="R_text_Xl0000028" xfId="698"/>
    <cellStyle name="Specifikace" xfId="699"/>
    <cellStyle name="Specifikace 10" xfId="700"/>
    <cellStyle name="Specifikace 11" xfId="701"/>
    <cellStyle name="Specifikace 2" xfId="702"/>
    <cellStyle name="Specifikace 2 2" xfId="703"/>
    <cellStyle name="Specifikace 2 3" xfId="704"/>
    <cellStyle name="Specifikace 2_01-DSP-10.20.30-001-MAR-vv" xfId="705"/>
    <cellStyle name="Specifikace 3" xfId="706"/>
    <cellStyle name="Specifikace 3 2" xfId="707"/>
    <cellStyle name="Specifikace 3_01-DSP-10.20.30-001-MAR-vv" xfId="708"/>
    <cellStyle name="Specifikace 4" xfId="709"/>
    <cellStyle name="Specifikace 5" xfId="710"/>
    <cellStyle name="Specifikace 6" xfId="711"/>
    <cellStyle name="Specifikace 7" xfId="712"/>
    <cellStyle name="Specifikace 8" xfId="713"/>
    <cellStyle name="Specifikace 9" xfId="714"/>
    <cellStyle name="Specifikace_004_Vykaz_vymer_ZTI" xfId="715"/>
    <cellStyle name="Správně 2" xfId="716"/>
    <cellStyle name="Správně 3" xfId="717"/>
    <cellStyle name="Správně 4" xfId="718"/>
    <cellStyle name="Standard_aktuell" xfId="719"/>
    <cellStyle name="standardní-Courier12" xfId="720"/>
    <cellStyle name="standardní-podtržený" xfId="721"/>
    <cellStyle name="standardní-podtržený-šikmý" xfId="722"/>
    <cellStyle name="standardní-tučně" xfId="723"/>
    <cellStyle name="standard-podtr" xfId="724"/>
    <cellStyle name="standard-podtr/tučně" xfId="725"/>
    <cellStyle name="Styl 1" xfId="726"/>
    <cellStyle name="Styl 1 2" xfId="727"/>
    <cellStyle name="Styl 1 3" xfId="728"/>
    <cellStyle name="Styl 1 4" xfId="729"/>
    <cellStyle name="Styl 1 5" xfId="730"/>
    <cellStyle name="Styl 1_01-DSP-10.20.30-001-MAR-vv" xfId="731"/>
    <cellStyle name="Styl 2" xfId="732"/>
    <cellStyle name="text" xfId="733"/>
    <cellStyle name="Text upozornění 2" xfId="734"/>
    <cellStyle name="Text upozornění 3" xfId="735"/>
    <cellStyle name="Text upozornění 4" xfId="736"/>
    <cellStyle name="Title" xfId="737"/>
    <cellStyle name="Total" xfId="738"/>
    <cellStyle name="Vstup 2" xfId="739"/>
    <cellStyle name="Vstup 3" xfId="740"/>
    <cellStyle name="Vstup 4" xfId="741"/>
    <cellStyle name="Výpočet 2" xfId="742"/>
    <cellStyle name="Výpočet 3" xfId="743"/>
    <cellStyle name="Výpočet 4" xfId="744"/>
    <cellStyle name="Výstup 2" xfId="745"/>
    <cellStyle name="Výstup 3" xfId="746"/>
    <cellStyle name="Výstup 4" xfId="747"/>
    <cellStyle name="Vysvětlující text 2" xfId="748"/>
    <cellStyle name="Vysvětlující text 3" xfId="749"/>
    <cellStyle name="Vysvětlující text 4" xfId="750"/>
    <cellStyle name="Walutowy [0]_laroux" xfId="751"/>
    <cellStyle name="Walutowy_laroux" xfId="752"/>
    <cellStyle name="Warning Text" xfId="753"/>
    <cellStyle name="Zvýraznění 1 2" xfId="754"/>
    <cellStyle name="Zvýraznění 1 3" xfId="755"/>
    <cellStyle name="Zvýraznění 1 4" xfId="756"/>
    <cellStyle name="Zvýraznění 2 2" xfId="757"/>
    <cellStyle name="Zvýraznění 2 3" xfId="758"/>
    <cellStyle name="Zvýraznění 2 4" xfId="759"/>
    <cellStyle name="Zvýraznění 3 2" xfId="760"/>
    <cellStyle name="Zvýraznění 3 3" xfId="761"/>
    <cellStyle name="Zvýraznění 3 4" xfId="762"/>
    <cellStyle name="Zvýraznění 4 2" xfId="763"/>
    <cellStyle name="Zvýraznění 4 3" xfId="764"/>
    <cellStyle name="Zvýraznění 4 4" xfId="765"/>
    <cellStyle name="Zvýraznění 5 2" xfId="766"/>
    <cellStyle name="Zvýraznění 5 3" xfId="767"/>
    <cellStyle name="Zvýraznění 5 4" xfId="768"/>
    <cellStyle name="Zvýraznění 6 2" xfId="769"/>
    <cellStyle name="Zvýraznění 6 3" xfId="770"/>
    <cellStyle name="Zvýraznění 6 4" xfId="77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avitel/Templates/Rozpocty/Sablo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PRGV2\Projects\Stavba\KROSplusData\Zak&#225;zky\2011\Kos\OC%20&#352;estka\_Akce\3130_Jedli&#269;k&#367;v%20&#250;stav\V&#253;stupy_2\RO_Dostavba%20Jedli&#269;kova%20&#250;stavu%20a%20&#353;kol%20-%20II.etap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tavba/Kros/KrosData/Zak&#225;zky/2022/BDA%20Z&#225;b&#345;eh/Nov&#233;%2027-06-2022/Profese/VZT-2022-05-10%20specifikace%20ce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
      <sheetName val="Rekapitulace "/>
      <sheetName val="Statická část"/>
      <sheetName val="stavebni C-D"/>
      <sheetName val="Stavební F"/>
      <sheetName val="venkovní rampa"/>
      <sheetName val="pěší komunikace"/>
      <sheetName val="ZTI_C"/>
      <sheetName val="ZTI_D"/>
      <sheetName val="ÚT-C"/>
      <sheetName val="ÚT-D"/>
      <sheetName val="silnoproud"/>
      <sheetName val="slaboproud"/>
      <sheetName val="VZT"/>
      <sheetName val="MaR"/>
    </sheet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row r="44">
          <cell r="C44" t="str">
            <v>EGT347F101</v>
          </cell>
        </row>
        <row r="45">
          <cell r="C45" t="str">
            <v>0368839000</v>
          </cell>
        </row>
        <row r="46">
          <cell r="C46" t="str">
            <v>EGT311F101</v>
          </cell>
        </row>
        <row r="47">
          <cell r="C47" t="str">
            <v>TFL201F601</v>
          </cell>
        </row>
        <row r="48">
          <cell r="C48" t="str">
            <v>KS300 /1C2F001</v>
          </cell>
        </row>
        <row r="49">
          <cell r="C49" t="str">
            <v>KS600C2F001</v>
          </cell>
        </row>
        <row r="50">
          <cell r="C50" t="str">
            <v>HSC120F001</v>
          </cell>
        </row>
        <row r="51">
          <cell r="C51" t="str">
            <v>0362225001</v>
          </cell>
        </row>
        <row r="52">
          <cell r="C52" t="str">
            <v>BXN015F210</v>
          </cell>
        </row>
        <row r="53">
          <cell r="C53" t="str">
            <v>AVM114SF132</v>
          </cell>
        </row>
        <row r="54">
          <cell r="C54" t="str">
            <v>0370560016</v>
          </cell>
        </row>
        <row r="55">
          <cell r="C55" t="str">
            <v>ASF122F120</v>
          </cell>
        </row>
        <row r="57">
          <cell r="C57" t="str">
            <v>EGT347F101</v>
          </cell>
        </row>
        <row r="58">
          <cell r="C58" t="str">
            <v>0368839000</v>
          </cell>
        </row>
        <row r="59">
          <cell r="C59" t="str">
            <v>EGT311F101</v>
          </cell>
        </row>
        <row r="60">
          <cell r="C60" t="str">
            <v>TFL201F601</v>
          </cell>
        </row>
        <row r="61">
          <cell r="C61" t="str">
            <v>KS300 /1C2F001</v>
          </cell>
        </row>
        <row r="62">
          <cell r="C62" t="str">
            <v>KS600C2F001</v>
          </cell>
        </row>
        <row r="63">
          <cell r="C63" t="str">
            <v>BXN020F200</v>
          </cell>
        </row>
        <row r="64">
          <cell r="C64" t="str">
            <v>AVM114SF132</v>
          </cell>
        </row>
        <row r="65">
          <cell r="C65" t="str">
            <v>0370560016</v>
          </cell>
        </row>
        <row r="66">
          <cell r="C66" t="str">
            <v>ASF122F120</v>
          </cell>
        </row>
        <row r="69">
          <cell r="C69" t="str">
            <v>EGT301F101</v>
          </cell>
        </row>
        <row r="70">
          <cell r="C70" t="str">
            <v>0370560011</v>
          </cell>
        </row>
        <row r="72">
          <cell r="C72" t="str">
            <v>EGT301F101</v>
          </cell>
        </row>
        <row r="73">
          <cell r="C73" t="str">
            <v>0370560011</v>
          </cell>
        </row>
        <row r="75">
          <cell r="C75" t="str">
            <v>ASM114SF132</v>
          </cell>
        </row>
        <row r="78">
          <cell r="C78" t="str">
            <v>ASM114SF132</v>
          </cell>
        </row>
        <row r="80">
          <cell r="C80" t="str">
            <v>EGT301F101</v>
          </cell>
        </row>
        <row r="81">
          <cell r="C81" t="str">
            <v>0370560011</v>
          </cell>
        </row>
        <row r="85">
          <cell r="C85" t="str">
            <v>EGT346F101</v>
          </cell>
        </row>
        <row r="86">
          <cell r="C86" t="str">
            <v>0226807120</v>
          </cell>
        </row>
        <row r="87">
          <cell r="C87" t="str">
            <v>0368840000</v>
          </cell>
        </row>
        <row r="88">
          <cell r="C88" t="str">
            <v>TSO670F001</v>
          </cell>
        </row>
        <row r="89">
          <cell r="C89" t="str">
            <v>KS600C2F001</v>
          </cell>
        </row>
        <row r="90">
          <cell r="C90" t="str">
            <v>SE 22/F</v>
          </cell>
        </row>
        <row r="91">
          <cell r="C91" t="str">
            <v>T6</v>
          </cell>
        </row>
        <row r="93">
          <cell r="C93" t="str">
            <v>EGT301F101</v>
          </cell>
        </row>
        <row r="94">
          <cell r="C94" t="str">
            <v>0370560011</v>
          </cell>
        </row>
        <row r="95">
          <cell r="C95" t="str">
            <v>EGT311F101</v>
          </cell>
        </row>
        <row r="96">
          <cell r="C96" t="str">
            <v>EGT346F101</v>
          </cell>
        </row>
        <row r="97">
          <cell r="C97" t="str">
            <v>0226807120</v>
          </cell>
        </row>
        <row r="98">
          <cell r="C98" t="str">
            <v>0368840000</v>
          </cell>
        </row>
        <row r="99">
          <cell r="C99" t="str">
            <v>RAK82.4/3728M</v>
          </cell>
        </row>
        <row r="100">
          <cell r="C100" t="str">
            <v>0226807120</v>
          </cell>
        </row>
        <row r="101">
          <cell r="C101" t="str">
            <v>0364142000</v>
          </cell>
        </row>
        <row r="102">
          <cell r="C102" t="str">
            <v>RAK82.4/3728M</v>
          </cell>
        </row>
        <row r="103">
          <cell r="C103" t="str">
            <v>RHV01+SZ1</v>
          </cell>
        </row>
        <row r="104">
          <cell r="C104" t="str">
            <v>T6</v>
          </cell>
        </row>
        <row r="105">
          <cell r="C105" t="str">
            <v>BXN025F200</v>
          </cell>
        </row>
        <row r="106">
          <cell r="C106" t="str">
            <v>AVM114SF132</v>
          </cell>
        </row>
        <row r="107">
          <cell r="C107" t="str">
            <v>0370560016</v>
          </cell>
        </row>
        <row r="108">
          <cell r="C108" t="str">
            <v>BXN020F200</v>
          </cell>
        </row>
        <row r="109">
          <cell r="C109" t="str">
            <v>AVM114SF132</v>
          </cell>
        </row>
        <row r="110">
          <cell r="C110" t="str">
            <v>0370560016</v>
          </cell>
        </row>
        <row r="111">
          <cell r="C111" t="str">
            <v>BXN032F200</v>
          </cell>
        </row>
        <row r="112">
          <cell r="C112" t="str">
            <v>AVM114SF132</v>
          </cell>
        </row>
        <row r="113">
          <cell r="C113" t="str">
            <v>0370560016</v>
          </cell>
        </row>
        <row r="115">
          <cell r="C115" t="str">
            <v>EGT346F101</v>
          </cell>
        </row>
        <row r="116">
          <cell r="C116" t="str">
            <v>0226807120</v>
          </cell>
        </row>
        <row r="117">
          <cell r="C117" t="str">
            <v>0368840000</v>
          </cell>
        </row>
        <row r="118">
          <cell r="C118" t="str">
            <v>TSO670F001</v>
          </cell>
        </row>
        <row r="119">
          <cell r="C119" t="str">
            <v>KS600C2F001</v>
          </cell>
        </row>
        <row r="120">
          <cell r="C120" t="str">
            <v>GTE CO</v>
          </cell>
        </row>
        <row r="121">
          <cell r="C121" t="str">
            <v>SE 22/F</v>
          </cell>
        </row>
        <row r="123">
          <cell r="C123" t="str">
            <v>EGT301F101</v>
          </cell>
        </row>
        <row r="124">
          <cell r="C124" t="str">
            <v>0370560011</v>
          </cell>
        </row>
        <row r="125">
          <cell r="C125" t="str">
            <v>EGT311F101</v>
          </cell>
        </row>
        <row r="126">
          <cell r="C126" t="str">
            <v>EGT346F101</v>
          </cell>
        </row>
        <row r="127">
          <cell r="C127" t="str">
            <v>0226807120</v>
          </cell>
        </row>
        <row r="128">
          <cell r="C128" t="str">
            <v>0368840000</v>
          </cell>
        </row>
        <row r="129">
          <cell r="C129" t="str">
            <v>RAK82.4/3728M</v>
          </cell>
        </row>
        <row r="130">
          <cell r="C130" t="str">
            <v>0226807120</v>
          </cell>
        </row>
        <row r="131">
          <cell r="C131" t="str">
            <v>0364142000</v>
          </cell>
        </row>
        <row r="132">
          <cell r="C132" t="str">
            <v>RAK82.4/3728M</v>
          </cell>
        </row>
        <row r="133">
          <cell r="C133" t="str">
            <v>RHV01+SZ1</v>
          </cell>
        </row>
        <row r="134">
          <cell r="C134" t="str">
            <v>T6</v>
          </cell>
        </row>
        <row r="135">
          <cell r="C135" t="str">
            <v>BXN015F210</v>
          </cell>
        </row>
        <row r="136">
          <cell r="C136" t="str">
            <v>AVM114SF132</v>
          </cell>
        </row>
        <row r="137">
          <cell r="C137" t="str">
            <v>0370560016</v>
          </cell>
        </row>
        <row r="138">
          <cell r="C138" t="str">
            <v>BXN032F200</v>
          </cell>
        </row>
        <row r="139">
          <cell r="C139" t="str">
            <v>AVM114SF132</v>
          </cell>
        </row>
        <row r="140">
          <cell r="C140" t="str">
            <v>0370560016</v>
          </cell>
        </row>
        <row r="141">
          <cell r="C141" t="str">
            <v>BXN015F200</v>
          </cell>
        </row>
        <row r="142">
          <cell r="C142" t="str">
            <v>AVM114SF132</v>
          </cell>
        </row>
        <row r="143">
          <cell r="C143" t="str">
            <v>0370560016</v>
          </cell>
        </row>
        <row r="151">
          <cell r="C151" t="str">
            <v>EYR203F001</v>
          </cell>
        </row>
        <row r="152">
          <cell r="C152" t="str">
            <v>0374413001</v>
          </cell>
        </row>
        <row r="153">
          <cell r="C153" t="str">
            <v>EYL220F001</v>
          </cell>
        </row>
        <row r="154">
          <cell r="C154" t="str">
            <v>EYR203F001</v>
          </cell>
        </row>
        <row r="155">
          <cell r="C155" t="str">
            <v>0374413001</v>
          </cell>
        </row>
        <row r="156">
          <cell r="C156" t="str">
            <v>EYR203F001</v>
          </cell>
        </row>
        <row r="157">
          <cell r="C157" t="str">
            <v>0374413001</v>
          </cell>
        </row>
        <row r="158">
          <cell r="C158" t="str">
            <v>EYR203F001</v>
          </cell>
        </row>
        <row r="159">
          <cell r="C159" t="str">
            <v>0374413001</v>
          </cell>
        </row>
        <row r="160">
          <cell r="C160" t="str">
            <v>EYT240F001</v>
          </cell>
        </row>
        <row r="161">
          <cell r="C161" t="str">
            <v>0367842002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lavička"/>
      <sheetName val="rekapitulace cen VZT"/>
      <sheetName val="specifikace VZT"/>
    </sheetNames>
    <sheetDataSet>
      <sheetData sheetId="0">
        <row r="2">
          <cell r="C2" t="str">
            <v>SEZNAM STROJŮ A ZAŘÍZENÍ VZDUCHOTECHNIKY</v>
          </cell>
        </row>
        <row r="3">
          <cell r="C3" t="str">
            <v xml:space="preserve"> </v>
          </cell>
        </row>
        <row r="4">
          <cell r="C4" t="str">
            <v>STAVEBNÍ ÚPRAVY A DOSTAVBA KULTURNÍHO DOMU V ZÁBŘEHU, II. ETAPA</v>
          </cell>
        </row>
        <row r="5">
          <cell r="C5" t="str">
            <v>Dokumentace pro provedení stavby (DPS)</v>
          </cell>
        </row>
        <row r="6">
          <cell r="C6">
            <v>44691</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topLeftCell="A40" workbookViewId="0">
      <selection activeCell="E20" sqref="E20"/>
    </sheetView>
  </sheetViews>
  <sheetFormatPr defaultRowHeight="10.199999999999999"/>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71093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c r="A1" s="16" t="s">
        <v>0</v>
      </c>
      <c r="AZ1" s="16" t="s">
        <v>1</v>
      </c>
      <c r="BA1" s="16" t="s">
        <v>2</v>
      </c>
      <c r="BB1" s="16" t="s">
        <v>3</v>
      </c>
      <c r="BT1" s="16" t="s">
        <v>4</v>
      </c>
      <c r="BU1" s="16" t="s">
        <v>4</v>
      </c>
      <c r="BV1" s="16" t="s">
        <v>5</v>
      </c>
    </row>
    <row r="2" spans="1:74" s="1" customFormat="1" ht="37.049999999999997" customHeight="1">
      <c r="AR2" s="719"/>
      <c r="AS2" s="719"/>
      <c r="AT2" s="719"/>
      <c r="AU2" s="719"/>
      <c r="AV2" s="719"/>
      <c r="AW2" s="719"/>
      <c r="AX2" s="719"/>
      <c r="AY2" s="719"/>
      <c r="AZ2" s="719"/>
      <c r="BA2" s="719"/>
      <c r="BB2" s="719"/>
      <c r="BC2" s="719"/>
      <c r="BD2" s="719"/>
      <c r="BE2" s="719"/>
      <c r="BS2" s="17" t="s">
        <v>6</v>
      </c>
      <c r="BT2" s="17" t="s">
        <v>7</v>
      </c>
    </row>
    <row r="3" spans="1:74" s="1" customFormat="1" ht="7.0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5.0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751" t="s">
        <v>14</v>
      </c>
      <c r="L5" s="752"/>
      <c r="M5" s="752"/>
      <c r="N5" s="752"/>
      <c r="O5" s="752"/>
      <c r="P5" s="752"/>
      <c r="Q5" s="752"/>
      <c r="R5" s="752"/>
      <c r="S5" s="752"/>
      <c r="T5" s="752"/>
      <c r="U5" s="752"/>
      <c r="V5" s="752"/>
      <c r="W5" s="752"/>
      <c r="X5" s="752"/>
      <c r="Y5" s="752"/>
      <c r="Z5" s="752"/>
      <c r="AA5" s="752"/>
      <c r="AB5" s="752"/>
      <c r="AC5" s="752"/>
      <c r="AD5" s="752"/>
      <c r="AE5" s="752"/>
      <c r="AF5" s="752"/>
      <c r="AG5" s="752"/>
      <c r="AH5" s="752"/>
      <c r="AI5" s="752"/>
      <c r="AJ5" s="752"/>
      <c r="AK5" s="752"/>
      <c r="AL5" s="752"/>
      <c r="AM5" s="752"/>
      <c r="AN5" s="752"/>
      <c r="AO5" s="752"/>
      <c r="AP5" s="22"/>
      <c r="AQ5" s="22"/>
      <c r="AR5" s="20"/>
      <c r="BE5" s="748" t="s">
        <v>15</v>
      </c>
      <c r="BS5" s="17" t="s">
        <v>6</v>
      </c>
    </row>
    <row r="6" spans="1:74" s="1" customFormat="1" ht="37.049999999999997" customHeight="1">
      <c r="B6" s="21"/>
      <c r="C6" s="22"/>
      <c r="D6" s="28" t="s">
        <v>16</v>
      </c>
      <c r="E6" s="22"/>
      <c r="F6" s="22"/>
      <c r="G6" s="22"/>
      <c r="H6" s="22"/>
      <c r="I6" s="22"/>
      <c r="J6" s="22"/>
      <c r="K6" s="753" t="s">
        <v>17</v>
      </c>
      <c r="L6" s="752"/>
      <c r="M6" s="752"/>
      <c r="N6" s="752"/>
      <c r="O6" s="752"/>
      <c r="P6" s="752"/>
      <c r="Q6" s="752"/>
      <c r="R6" s="752"/>
      <c r="S6" s="752"/>
      <c r="T6" s="752"/>
      <c r="U6" s="752"/>
      <c r="V6" s="752"/>
      <c r="W6" s="752"/>
      <c r="X6" s="752"/>
      <c r="Y6" s="752"/>
      <c r="Z6" s="752"/>
      <c r="AA6" s="752"/>
      <c r="AB6" s="752"/>
      <c r="AC6" s="752"/>
      <c r="AD6" s="752"/>
      <c r="AE6" s="752"/>
      <c r="AF6" s="752"/>
      <c r="AG6" s="752"/>
      <c r="AH6" s="752"/>
      <c r="AI6" s="752"/>
      <c r="AJ6" s="752"/>
      <c r="AK6" s="752"/>
      <c r="AL6" s="752"/>
      <c r="AM6" s="752"/>
      <c r="AN6" s="752"/>
      <c r="AO6" s="752"/>
      <c r="AP6" s="22"/>
      <c r="AQ6" s="22"/>
      <c r="AR6" s="20"/>
      <c r="BE6" s="749"/>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749"/>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749"/>
      <c r="BS8" s="17" t="s">
        <v>6</v>
      </c>
    </row>
    <row r="9" spans="1:74"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749"/>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749"/>
      <c r="BS10" s="17" t="s">
        <v>6</v>
      </c>
    </row>
    <row r="11" spans="1:74" s="1" customFormat="1" ht="18.45"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27</v>
      </c>
      <c r="AL11" s="22"/>
      <c r="AM11" s="22"/>
      <c r="AN11" s="27" t="s">
        <v>1</v>
      </c>
      <c r="AO11" s="22"/>
      <c r="AP11" s="22"/>
      <c r="AQ11" s="22"/>
      <c r="AR11" s="20"/>
      <c r="BE11" s="749"/>
      <c r="BS11" s="17" t="s">
        <v>6</v>
      </c>
    </row>
    <row r="12" spans="1:74" s="1" customFormat="1" ht="7.0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749"/>
      <c r="BS12" s="17" t="s">
        <v>6</v>
      </c>
    </row>
    <row r="13" spans="1:74" s="1" customFormat="1" ht="12" customHeight="1">
      <c r="B13" s="21"/>
      <c r="C13" s="22"/>
      <c r="D13" s="29"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29</v>
      </c>
      <c r="AO13" s="22"/>
      <c r="AP13" s="22"/>
      <c r="AQ13" s="22"/>
      <c r="AR13" s="20"/>
      <c r="BE13" s="749"/>
      <c r="BS13" s="17" t="s">
        <v>6</v>
      </c>
    </row>
    <row r="14" spans="1:74" ht="13.2">
      <c r="B14" s="21"/>
      <c r="C14" s="22"/>
      <c r="D14" s="22"/>
      <c r="E14" s="754" t="s">
        <v>29</v>
      </c>
      <c r="F14" s="755"/>
      <c r="G14" s="755"/>
      <c r="H14" s="755"/>
      <c r="I14" s="755"/>
      <c r="J14" s="755"/>
      <c r="K14" s="755"/>
      <c r="L14" s="755"/>
      <c r="M14" s="755"/>
      <c r="N14" s="755"/>
      <c r="O14" s="755"/>
      <c r="P14" s="755"/>
      <c r="Q14" s="755"/>
      <c r="R14" s="755"/>
      <c r="S14" s="755"/>
      <c r="T14" s="755"/>
      <c r="U14" s="755"/>
      <c r="V14" s="755"/>
      <c r="W14" s="755"/>
      <c r="X14" s="755"/>
      <c r="Y14" s="755"/>
      <c r="Z14" s="755"/>
      <c r="AA14" s="755"/>
      <c r="AB14" s="755"/>
      <c r="AC14" s="755"/>
      <c r="AD14" s="755"/>
      <c r="AE14" s="755"/>
      <c r="AF14" s="755"/>
      <c r="AG14" s="755"/>
      <c r="AH14" s="755"/>
      <c r="AI14" s="755"/>
      <c r="AJ14" s="755"/>
      <c r="AK14" s="29" t="s">
        <v>27</v>
      </c>
      <c r="AL14" s="22"/>
      <c r="AM14" s="22"/>
      <c r="AN14" s="31" t="s">
        <v>29</v>
      </c>
      <c r="AO14" s="22"/>
      <c r="AP14" s="22"/>
      <c r="AQ14" s="22"/>
      <c r="AR14" s="20"/>
      <c r="BE14" s="749"/>
      <c r="BS14" s="17" t="s">
        <v>6</v>
      </c>
    </row>
    <row r="15" spans="1:74" s="1" customFormat="1" ht="7.0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749"/>
      <c r="BS15" s="17" t="s">
        <v>4</v>
      </c>
    </row>
    <row r="16" spans="1:74" s="1" customFormat="1" ht="12" customHeight="1">
      <c r="B16" s="21"/>
      <c r="C16" s="22"/>
      <c r="D16" s="29"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749"/>
      <c r="BS16" s="17" t="s">
        <v>4</v>
      </c>
    </row>
    <row r="17" spans="1:71" s="1" customFormat="1" ht="18.45"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27</v>
      </c>
      <c r="AL17" s="22"/>
      <c r="AM17" s="22"/>
      <c r="AN17" s="27" t="s">
        <v>1</v>
      </c>
      <c r="AO17" s="22"/>
      <c r="AP17" s="22"/>
      <c r="AQ17" s="22"/>
      <c r="AR17" s="20"/>
      <c r="BE17" s="749"/>
      <c r="BS17" s="17" t="s">
        <v>32</v>
      </c>
    </row>
    <row r="18" spans="1:71" s="1" customFormat="1" ht="7.0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749"/>
      <c r="BS18" s="17" t="s">
        <v>6</v>
      </c>
    </row>
    <row r="19" spans="1:71" s="1" customFormat="1" ht="12" customHeight="1">
      <c r="B19" s="21"/>
      <c r="C19" s="22"/>
      <c r="D19" s="29"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749"/>
      <c r="BS19" s="17" t="s">
        <v>6</v>
      </c>
    </row>
    <row r="20" spans="1:71" s="1" customFormat="1" ht="18.45"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27</v>
      </c>
      <c r="AL20" s="22"/>
      <c r="AM20" s="22"/>
      <c r="AN20" s="27" t="s">
        <v>1</v>
      </c>
      <c r="AO20" s="22"/>
      <c r="AP20" s="22"/>
      <c r="AQ20" s="22"/>
      <c r="AR20" s="20"/>
      <c r="BE20" s="749"/>
      <c r="BS20" s="17" t="s">
        <v>32</v>
      </c>
    </row>
    <row r="21" spans="1:71" s="1" customFormat="1" ht="7.0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749"/>
    </row>
    <row r="22" spans="1:71" s="1" customFormat="1" ht="12" customHeight="1">
      <c r="B22" s="21"/>
      <c r="C22" s="22"/>
      <c r="D22" s="29" t="s">
        <v>35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749"/>
    </row>
    <row r="23" spans="1:71" s="1" customFormat="1" ht="16.5" customHeight="1">
      <c r="B23" s="21"/>
      <c r="C23" s="22"/>
      <c r="D23" s="22"/>
      <c r="E23" s="756" t="s">
        <v>1</v>
      </c>
      <c r="F23" s="756"/>
      <c r="G23" s="756"/>
      <c r="H23" s="756"/>
      <c r="I23" s="756"/>
      <c r="J23" s="756"/>
      <c r="K23" s="756"/>
      <c r="L23" s="756"/>
      <c r="M23" s="756"/>
      <c r="N23" s="756"/>
      <c r="O23" s="756"/>
      <c r="P23" s="756"/>
      <c r="Q23" s="756"/>
      <c r="R23" s="756"/>
      <c r="S23" s="756"/>
      <c r="T23" s="756"/>
      <c r="U23" s="756"/>
      <c r="V23" s="756"/>
      <c r="W23" s="756"/>
      <c r="X23" s="756"/>
      <c r="Y23" s="756"/>
      <c r="Z23" s="756"/>
      <c r="AA23" s="756"/>
      <c r="AB23" s="756"/>
      <c r="AC23" s="756"/>
      <c r="AD23" s="756"/>
      <c r="AE23" s="756"/>
      <c r="AF23" s="756"/>
      <c r="AG23" s="756"/>
      <c r="AH23" s="756"/>
      <c r="AI23" s="756"/>
      <c r="AJ23" s="756"/>
      <c r="AK23" s="756"/>
      <c r="AL23" s="756"/>
      <c r="AM23" s="756"/>
      <c r="AN23" s="756"/>
      <c r="AO23" s="22"/>
      <c r="AP23" s="22"/>
      <c r="AQ23" s="22"/>
      <c r="AR23" s="20"/>
      <c r="BE23" s="749"/>
    </row>
    <row r="24" spans="1:71" s="1" customFormat="1" ht="7.0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749"/>
    </row>
    <row r="25" spans="1:71" s="1" customFormat="1" ht="7.0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749"/>
    </row>
    <row r="26" spans="1:71" s="2" customFormat="1" ht="25.95" customHeight="1">
      <c r="A26" s="34"/>
      <c r="B26" s="35"/>
      <c r="C26" s="36"/>
      <c r="D26" s="37" t="s">
        <v>36</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757">
        <f>ROUND(AG94,2)</f>
        <v>0</v>
      </c>
      <c r="AL26" s="758"/>
      <c r="AM26" s="758"/>
      <c r="AN26" s="758"/>
      <c r="AO26" s="758"/>
      <c r="AP26" s="36"/>
      <c r="AQ26" s="36"/>
      <c r="AR26" s="39"/>
      <c r="BE26" s="749"/>
    </row>
    <row r="27" spans="1:71" s="2" customFormat="1" ht="7.0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749"/>
    </row>
    <row r="28" spans="1:71" s="2" customFormat="1" ht="13.2">
      <c r="A28" s="34"/>
      <c r="B28" s="35"/>
      <c r="C28" s="36"/>
      <c r="D28" s="36"/>
      <c r="E28" s="36"/>
      <c r="F28" s="36"/>
      <c r="G28" s="36"/>
      <c r="H28" s="36"/>
      <c r="I28" s="36"/>
      <c r="J28" s="36"/>
      <c r="K28" s="36"/>
      <c r="L28" s="759" t="s">
        <v>37</v>
      </c>
      <c r="M28" s="759"/>
      <c r="N28" s="759"/>
      <c r="O28" s="759"/>
      <c r="P28" s="759"/>
      <c r="Q28" s="36"/>
      <c r="R28" s="36"/>
      <c r="S28" s="36"/>
      <c r="T28" s="36"/>
      <c r="U28" s="36"/>
      <c r="V28" s="36"/>
      <c r="W28" s="759" t="s">
        <v>38</v>
      </c>
      <c r="X28" s="759"/>
      <c r="Y28" s="759"/>
      <c r="Z28" s="759"/>
      <c r="AA28" s="759"/>
      <c r="AB28" s="759"/>
      <c r="AC28" s="759"/>
      <c r="AD28" s="759"/>
      <c r="AE28" s="759"/>
      <c r="AF28" s="36"/>
      <c r="AG28" s="36"/>
      <c r="AH28" s="36"/>
      <c r="AI28" s="36"/>
      <c r="AJ28" s="36"/>
      <c r="AK28" s="759" t="s">
        <v>39</v>
      </c>
      <c r="AL28" s="759"/>
      <c r="AM28" s="759"/>
      <c r="AN28" s="759"/>
      <c r="AO28" s="759"/>
      <c r="AP28" s="36"/>
      <c r="AQ28" s="36"/>
      <c r="AR28" s="39"/>
      <c r="BE28" s="749"/>
    </row>
    <row r="29" spans="1:71" s="3" customFormat="1" ht="14.4" customHeight="1">
      <c r="B29" s="40"/>
      <c r="C29" s="41"/>
      <c r="D29" s="29" t="s">
        <v>40</v>
      </c>
      <c r="E29" s="41"/>
      <c r="F29" s="29" t="s">
        <v>41</v>
      </c>
      <c r="G29" s="41"/>
      <c r="H29" s="41"/>
      <c r="I29" s="41"/>
      <c r="J29" s="41"/>
      <c r="K29" s="41"/>
      <c r="L29" s="738">
        <v>0.21</v>
      </c>
      <c r="M29" s="737"/>
      <c r="N29" s="737"/>
      <c r="O29" s="737"/>
      <c r="P29" s="737"/>
      <c r="Q29" s="41"/>
      <c r="R29" s="41"/>
      <c r="S29" s="41"/>
      <c r="T29" s="41"/>
      <c r="U29" s="41"/>
      <c r="V29" s="41"/>
      <c r="W29" s="736">
        <f>ROUND(AZ94, 2)</f>
        <v>0</v>
      </c>
      <c r="X29" s="737"/>
      <c r="Y29" s="737"/>
      <c r="Z29" s="737"/>
      <c r="AA29" s="737"/>
      <c r="AB29" s="737"/>
      <c r="AC29" s="737"/>
      <c r="AD29" s="737"/>
      <c r="AE29" s="737"/>
      <c r="AF29" s="41"/>
      <c r="AG29" s="41"/>
      <c r="AH29" s="41"/>
      <c r="AI29" s="41"/>
      <c r="AJ29" s="41"/>
      <c r="AK29" s="736">
        <f>ROUND(AV94, 2)</f>
        <v>0</v>
      </c>
      <c r="AL29" s="737"/>
      <c r="AM29" s="737"/>
      <c r="AN29" s="737"/>
      <c r="AO29" s="737"/>
      <c r="AP29" s="41"/>
      <c r="AQ29" s="41"/>
      <c r="AR29" s="42"/>
      <c r="BE29" s="750"/>
    </row>
    <row r="30" spans="1:71" s="3" customFormat="1" ht="14.4" customHeight="1">
      <c r="B30" s="40"/>
      <c r="C30" s="41"/>
      <c r="D30" s="41"/>
      <c r="E30" s="41"/>
      <c r="F30" s="29" t="s">
        <v>42</v>
      </c>
      <c r="G30" s="41"/>
      <c r="H30" s="41"/>
      <c r="I30" s="41"/>
      <c r="J30" s="41"/>
      <c r="K30" s="41"/>
      <c r="L30" s="738">
        <v>0.15</v>
      </c>
      <c r="M30" s="737"/>
      <c r="N30" s="737"/>
      <c r="O30" s="737"/>
      <c r="P30" s="737"/>
      <c r="Q30" s="41"/>
      <c r="R30" s="41"/>
      <c r="S30" s="41"/>
      <c r="T30" s="41"/>
      <c r="U30" s="41"/>
      <c r="V30" s="41"/>
      <c r="W30" s="736">
        <f>ROUND(BA94, 2)</f>
        <v>0</v>
      </c>
      <c r="X30" s="737"/>
      <c r="Y30" s="737"/>
      <c r="Z30" s="737"/>
      <c r="AA30" s="737"/>
      <c r="AB30" s="737"/>
      <c r="AC30" s="737"/>
      <c r="AD30" s="737"/>
      <c r="AE30" s="737"/>
      <c r="AF30" s="41"/>
      <c r="AG30" s="41"/>
      <c r="AH30" s="41"/>
      <c r="AI30" s="41"/>
      <c r="AJ30" s="41"/>
      <c r="AK30" s="736">
        <f>ROUND(AW94, 2)</f>
        <v>0</v>
      </c>
      <c r="AL30" s="737"/>
      <c r="AM30" s="737"/>
      <c r="AN30" s="737"/>
      <c r="AO30" s="737"/>
      <c r="AP30" s="41"/>
      <c r="AQ30" s="41"/>
      <c r="AR30" s="42"/>
      <c r="BE30" s="750"/>
    </row>
    <row r="31" spans="1:71" s="3" customFormat="1" ht="14.4" hidden="1" customHeight="1">
      <c r="B31" s="40"/>
      <c r="C31" s="41"/>
      <c r="D31" s="41"/>
      <c r="E31" s="41"/>
      <c r="F31" s="29" t="s">
        <v>43</v>
      </c>
      <c r="G31" s="41"/>
      <c r="H31" s="41"/>
      <c r="I31" s="41"/>
      <c r="J31" s="41"/>
      <c r="K31" s="41"/>
      <c r="L31" s="738">
        <v>0.21</v>
      </c>
      <c r="M31" s="737"/>
      <c r="N31" s="737"/>
      <c r="O31" s="737"/>
      <c r="P31" s="737"/>
      <c r="Q31" s="41"/>
      <c r="R31" s="41"/>
      <c r="S31" s="41"/>
      <c r="T31" s="41"/>
      <c r="U31" s="41"/>
      <c r="V31" s="41"/>
      <c r="W31" s="736">
        <f>ROUND(BB94, 2)</f>
        <v>0</v>
      </c>
      <c r="X31" s="737"/>
      <c r="Y31" s="737"/>
      <c r="Z31" s="737"/>
      <c r="AA31" s="737"/>
      <c r="AB31" s="737"/>
      <c r="AC31" s="737"/>
      <c r="AD31" s="737"/>
      <c r="AE31" s="737"/>
      <c r="AF31" s="41"/>
      <c r="AG31" s="41"/>
      <c r="AH31" s="41"/>
      <c r="AI31" s="41"/>
      <c r="AJ31" s="41"/>
      <c r="AK31" s="736">
        <v>0</v>
      </c>
      <c r="AL31" s="737"/>
      <c r="AM31" s="737"/>
      <c r="AN31" s="737"/>
      <c r="AO31" s="737"/>
      <c r="AP31" s="41"/>
      <c r="AQ31" s="41"/>
      <c r="AR31" s="42"/>
      <c r="BE31" s="750"/>
    </row>
    <row r="32" spans="1:71" s="3" customFormat="1" ht="14.4" hidden="1" customHeight="1">
      <c r="B32" s="40"/>
      <c r="C32" s="41"/>
      <c r="D32" s="41"/>
      <c r="E32" s="41"/>
      <c r="F32" s="29" t="s">
        <v>44</v>
      </c>
      <c r="G32" s="41"/>
      <c r="H32" s="41"/>
      <c r="I32" s="41"/>
      <c r="J32" s="41"/>
      <c r="K32" s="41"/>
      <c r="L32" s="738">
        <v>0.15</v>
      </c>
      <c r="M32" s="737"/>
      <c r="N32" s="737"/>
      <c r="O32" s="737"/>
      <c r="P32" s="737"/>
      <c r="Q32" s="41"/>
      <c r="R32" s="41"/>
      <c r="S32" s="41"/>
      <c r="T32" s="41"/>
      <c r="U32" s="41"/>
      <c r="V32" s="41"/>
      <c r="W32" s="736">
        <f>ROUND(BC94, 2)</f>
        <v>0</v>
      </c>
      <c r="X32" s="737"/>
      <c r="Y32" s="737"/>
      <c r="Z32" s="737"/>
      <c r="AA32" s="737"/>
      <c r="AB32" s="737"/>
      <c r="AC32" s="737"/>
      <c r="AD32" s="737"/>
      <c r="AE32" s="737"/>
      <c r="AF32" s="41"/>
      <c r="AG32" s="41"/>
      <c r="AH32" s="41"/>
      <c r="AI32" s="41"/>
      <c r="AJ32" s="41"/>
      <c r="AK32" s="736">
        <v>0</v>
      </c>
      <c r="AL32" s="737"/>
      <c r="AM32" s="737"/>
      <c r="AN32" s="737"/>
      <c r="AO32" s="737"/>
      <c r="AP32" s="41"/>
      <c r="AQ32" s="41"/>
      <c r="AR32" s="42"/>
      <c r="BE32" s="750"/>
    </row>
    <row r="33" spans="1:57" s="3" customFormat="1" ht="14.4" hidden="1" customHeight="1">
      <c r="B33" s="40"/>
      <c r="C33" s="41"/>
      <c r="D33" s="41"/>
      <c r="E33" s="41"/>
      <c r="F33" s="29" t="s">
        <v>45</v>
      </c>
      <c r="G33" s="41"/>
      <c r="H33" s="41"/>
      <c r="I33" s="41"/>
      <c r="J33" s="41"/>
      <c r="K33" s="41"/>
      <c r="L33" s="738">
        <v>0</v>
      </c>
      <c r="M33" s="737"/>
      <c r="N33" s="737"/>
      <c r="O33" s="737"/>
      <c r="P33" s="737"/>
      <c r="Q33" s="41"/>
      <c r="R33" s="41"/>
      <c r="S33" s="41"/>
      <c r="T33" s="41"/>
      <c r="U33" s="41"/>
      <c r="V33" s="41"/>
      <c r="W33" s="736">
        <f>ROUND(BD94, 2)</f>
        <v>0</v>
      </c>
      <c r="X33" s="737"/>
      <c r="Y33" s="737"/>
      <c r="Z33" s="737"/>
      <c r="AA33" s="737"/>
      <c r="AB33" s="737"/>
      <c r="AC33" s="737"/>
      <c r="AD33" s="737"/>
      <c r="AE33" s="737"/>
      <c r="AF33" s="41"/>
      <c r="AG33" s="41"/>
      <c r="AH33" s="41"/>
      <c r="AI33" s="41"/>
      <c r="AJ33" s="41"/>
      <c r="AK33" s="736">
        <v>0</v>
      </c>
      <c r="AL33" s="737"/>
      <c r="AM33" s="737"/>
      <c r="AN33" s="737"/>
      <c r="AO33" s="737"/>
      <c r="AP33" s="41"/>
      <c r="AQ33" s="41"/>
      <c r="AR33" s="42"/>
      <c r="BE33" s="750"/>
    </row>
    <row r="34" spans="1:57" s="2" customFormat="1" ht="7.0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749"/>
    </row>
    <row r="35" spans="1:57" s="2" customFormat="1" ht="25.95" customHeight="1">
      <c r="A35" s="34"/>
      <c r="B35" s="35"/>
      <c r="C35" s="43"/>
      <c r="D35" s="44" t="s">
        <v>46</v>
      </c>
      <c r="E35" s="45"/>
      <c r="F35" s="45"/>
      <c r="G35" s="45"/>
      <c r="H35" s="45"/>
      <c r="I35" s="45"/>
      <c r="J35" s="45"/>
      <c r="K35" s="45"/>
      <c r="L35" s="45"/>
      <c r="M35" s="45"/>
      <c r="N35" s="45"/>
      <c r="O35" s="45"/>
      <c r="P35" s="45"/>
      <c r="Q35" s="45"/>
      <c r="R35" s="45"/>
      <c r="S35" s="45"/>
      <c r="T35" s="46" t="s">
        <v>47</v>
      </c>
      <c r="U35" s="45"/>
      <c r="V35" s="45"/>
      <c r="W35" s="45"/>
      <c r="X35" s="739" t="s">
        <v>48</v>
      </c>
      <c r="Y35" s="740"/>
      <c r="Z35" s="740"/>
      <c r="AA35" s="740"/>
      <c r="AB35" s="740"/>
      <c r="AC35" s="45"/>
      <c r="AD35" s="45"/>
      <c r="AE35" s="45"/>
      <c r="AF35" s="45"/>
      <c r="AG35" s="45"/>
      <c r="AH35" s="45"/>
      <c r="AI35" s="45"/>
      <c r="AJ35" s="45"/>
      <c r="AK35" s="741">
        <f>SUM(AK26:AK33)</f>
        <v>0</v>
      </c>
      <c r="AL35" s="740"/>
      <c r="AM35" s="740"/>
      <c r="AN35" s="740"/>
      <c r="AO35" s="742"/>
      <c r="AP35" s="43"/>
      <c r="AQ35" s="43"/>
      <c r="AR35" s="39"/>
      <c r="BE35" s="34"/>
    </row>
    <row r="36" spans="1:57" s="2" customFormat="1" ht="7.0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 customHeight="1">
      <c r="B49" s="47"/>
      <c r="C49" s="48"/>
      <c r="D49" s="49" t="s">
        <v>49</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50</v>
      </c>
      <c r="AI49" s="50"/>
      <c r="AJ49" s="50"/>
      <c r="AK49" s="50"/>
      <c r="AL49" s="50"/>
      <c r="AM49" s="50"/>
      <c r="AN49" s="50"/>
      <c r="AO49" s="50"/>
      <c r="AP49" s="48"/>
      <c r="AQ49" s="48"/>
      <c r="AR49" s="51"/>
    </row>
    <row r="50" spans="1:57">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3.2">
      <c r="A60" s="34"/>
      <c r="B60" s="35"/>
      <c r="C60" s="36"/>
      <c r="D60" s="52" t="s">
        <v>51</v>
      </c>
      <c r="E60" s="38"/>
      <c r="F60" s="38"/>
      <c r="G60" s="38"/>
      <c r="H60" s="38"/>
      <c r="I60" s="38"/>
      <c r="J60" s="38"/>
      <c r="K60" s="38"/>
      <c r="L60" s="38"/>
      <c r="M60" s="38"/>
      <c r="N60" s="38"/>
      <c r="O60" s="38"/>
      <c r="P60" s="38"/>
      <c r="Q60" s="38"/>
      <c r="R60" s="38"/>
      <c r="S60" s="38"/>
      <c r="T60" s="38"/>
      <c r="U60" s="38"/>
      <c r="V60" s="52" t="s">
        <v>52</v>
      </c>
      <c r="W60" s="38"/>
      <c r="X60" s="38"/>
      <c r="Y60" s="38"/>
      <c r="Z60" s="38"/>
      <c r="AA60" s="38"/>
      <c r="AB60" s="38"/>
      <c r="AC60" s="38"/>
      <c r="AD60" s="38"/>
      <c r="AE60" s="38"/>
      <c r="AF60" s="38"/>
      <c r="AG60" s="38"/>
      <c r="AH60" s="52" t="s">
        <v>51</v>
      </c>
      <c r="AI60" s="38"/>
      <c r="AJ60" s="38"/>
      <c r="AK60" s="38"/>
      <c r="AL60" s="38"/>
      <c r="AM60" s="52" t="s">
        <v>52</v>
      </c>
      <c r="AN60" s="38"/>
      <c r="AO60" s="38"/>
      <c r="AP60" s="36"/>
      <c r="AQ60" s="36"/>
      <c r="AR60" s="39"/>
      <c r="BE60" s="34"/>
    </row>
    <row r="61" spans="1:57">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3.2">
      <c r="A64" s="34"/>
      <c r="B64" s="35"/>
      <c r="C64" s="36"/>
      <c r="D64" s="49" t="s">
        <v>53</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54</v>
      </c>
      <c r="AI64" s="53"/>
      <c r="AJ64" s="53"/>
      <c r="AK64" s="53"/>
      <c r="AL64" s="53"/>
      <c r="AM64" s="53"/>
      <c r="AN64" s="53"/>
      <c r="AO64" s="53"/>
      <c r="AP64" s="36"/>
      <c r="AQ64" s="36"/>
      <c r="AR64" s="39"/>
      <c r="BE64" s="34"/>
    </row>
    <row r="65" spans="1:57">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3.2">
      <c r="A75" s="34"/>
      <c r="B75" s="35"/>
      <c r="C75" s="36"/>
      <c r="D75" s="52" t="s">
        <v>51</v>
      </c>
      <c r="E75" s="38"/>
      <c r="F75" s="38"/>
      <c r="G75" s="38"/>
      <c r="H75" s="38"/>
      <c r="I75" s="38"/>
      <c r="J75" s="38"/>
      <c r="K75" s="38"/>
      <c r="L75" s="38"/>
      <c r="M75" s="38"/>
      <c r="N75" s="38"/>
      <c r="O75" s="38"/>
      <c r="P75" s="38"/>
      <c r="Q75" s="38"/>
      <c r="R75" s="38"/>
      <c r="S75" s="38"/>
      <c r="T75" s="38"/>
      <c r="U75" s="38"/>
      <c r="V75" s="52" t="s">
        <v>52</v>
      </c>
      <c r="W75" s="38"/>
      <c r="X75" s="38"/>
      <c r="Y75" s="38"/>
      <c r="Z75" s="38"/>
      <c r="AA75" s="38"/>
      <c r="AB75" s="38"/>
      <c r="AC75" s="38"/>
      <c r="AD75" s="38"/>
      <c r="AE75" s="38"/>
      <c r="AF75" s="38"/>
      <c r="AG75" s="38"/>
      <c r="AH75" s="52" t="s">
        <v>51</v>
      </c>
      <c r="AI75" s="38"/>
      <c r="AJ75" s="38"/>
      <c r="AK75" s="38"/>
      <c r="AL75" s="38"/>
      <c r="AM75" s="52" t="s">
        <v>52</v>
      </c>
      <c r="AN75" s="38"/>
      <c r="AO75" s="38"/>
      <c r="AP75" s="36"/>
      <c r="AQ75" s="36"/>
      <c r="AR75" s="39"/>
      <c r="BE75" s="34"/>
    </row>
    <row r="76" spans="1:57" s="2" customFormat="1">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7.0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7.0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5.05" customHeight="1">
      <c r="A82" s="34"/>
      <c r="B82" s="35"/>
      <c r="C82" s="23" t="s">
        <v>55</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7.0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KDZabreh2-nezatepl</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7.049999999999997" customHeight="1">
      <c r="B85" s="61"/>
      <c r="C85" s="62" t="s">
        <v>16</v>
      </c>
      <c r="D85" s="63"/>
      <c r="E85" s="63"/>
      <c r="F85" s="63"/>
      <c r="G85" s="63"/>
      <c r="H85" s="63"/>
      <c r="I85" s="63"/>
      <c r="J85" s="63"/>
      <c r="K85" s="63"/>
      <c r="L85" s="725" t="str">
        <f>K6</f>
        <v>Stavební úpravy a dostavba KD v Zábřehu - II. etapa rev. 08/2022 bez</v>
      </c>
      <c r="M85" s="726"/>
      <c r="N85" s="726"/>
      <c r="O85" s="726"/>
      <c r="P85" s="726"/>
      <c r="Q85" s="726"/>
      <c r="R85" s="726"/>
      <c r="S85" s="726"/>
      <c r="T85" s="726"/>
      <c r="U85" s="726"/>
      <c r="V85" s="726"/>
      <c r="W85" s="726"/>
      <c r="X85" s="726"/>
      <c r="Y85" s="726"/>
      <c r="Z85" s="726"/>
      <c r="AA85" s="726"/>
      <c r="AB85" s="726"/>
      <c r="AC85" s="726"/>
      <c r="AD85" s="726"/>
      <c r="AE85" s="726"/>
      <c r="AF85" s="726"/>
      <c r="AG85" s="726"/>
      <c r="AH85" s="726"/>
      <c r="AI85" s="726"/>
      <c r="AJ85" s="726"/>
      <c r="AK85" s="726"/>
      <c r="AL85" s="726"/>
      <c r="AM85" s="726"/>
      <c r="AN85" s="726"/>
      <c r="AO85" s="726"/>
      <c r="AP85" s="63"/>
      <c r="AQ85" s="63"/>
      <c r="AR85" s="64"/>
    </row>
    <row r="86" spans="1:91" s="2" customFormat="1" ht="7.0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Zábřeh</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727" t="str">
        <f>IF(AN8= "","",AN8)</f>
        <v>28. 3. 2023</v>
      </c>
      <c r="AN87" s="727"/>
      <c r="AO87" s="36"/>
      <c r="AP87" s="36"/>
      <c r="AQ87" s="36"/>
      <c r="AR87" s="39"/>
      <c r="BE87" s="34"/>
    </row>
    <row r="88" spans="1:91" s="2" customFormat="1" ht="7.0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15" customHeight="1">
      <c r="A89" s="34"/>
      <c r="B89" s="35"/>
      <c r="C89" s="29" t="s">
        <v>24</v>
      </c>
      <c r="D89" s="36"/>
      <c r="E89" s="36"/>
      <c r="F89" s="36"/>
      <c r="G89" s="36"/>
      <c r="H89" s="36"/>
      <c r="I89" s="36"/>
      <c r="J89" s="36"/>
      <c r="K89" s="36"/>
      <c r="L89" s="59" t="str">
        <f>IF(E11= "","",E11)</f>
        <v>Město Zábřeh</v>
      </c>
      <c r="M89" s="36"/>
      <c r="N89" s="36"/>
      <c r="O89" s="36"/>
      <c r="P89" s="36"/>
      <c r="Q89" s="36"/>
      <c r="R89" s="36"/>
      <c r="S89" s="36"/>
      <c r="T89" s="36"/>
      <c r="U89" s="36"/>
      <c r="V89" s="36"/>
      <c r="W89" s="36"/>
      <c r="X89" s="36"/>
      <c r="Y89" s="36"/>
      <c r="Z89" s="36"/>
      <c r="AA89" s="36"/>
      <c r="AB89" s="36"/>
      <c r="AC89" s="36"/>
      <c r="AD89" s="36"/>
      <c r="AE89" s="36"/>
      <c r="AF89" s="36"/>
      <c r="AG89" s="36"/>
      <c r="AH89" s="36"/>
      <c r="AI89" s="29" t="s">
        <v>30</v>
      </c>
      <c r="AJ89" s="36"/>
      <c r="AK89" s="36"/>
      <c r="AL89" s="36"/>
      <c r="AM89" s="728" t="str">
        <f>IF(E17="","",E17)</f>
        <v>BDA Architekti s.r.o.</v>
      </c>
      <c r="AN89" s="729"/>
      <c r="AO89" s="729"/>
      <c r="AP89" s="729"/>
      <c r="AQ89" s="36"/>
      <c r="AR89" s="39"/>
      <c r="AS89" s="730" t="s">
        <v>56</v>
      </c>
      <c r="AT89" s="731"/>
      <c r="AU89" s="67"/>
      <c r="AV89" s="67"/>
      <c r="AW89" s="67"/>
      <c r="AX89" s="67"/>
      <c r="AY89" s="67"/>
      <c r="AZ89" s="67"/>
      <c r="BA89" s="67"/>
      <c r="BB89" s="67"/>
      <c r="BC89" s="67"/>
      <c r="BD89" s="68"/>
      <c r="BE89" s="34"/>
    </row>
    <row r="90" spans="1:91" s="2" customFormat="1" ht="15.15" customHeight="1">
      <c r="A90" s="34"/>
      <c r="B90" s="35"/>
      <c r="C90" s="29" t="s">
        <v>28</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33</v>
      </c>
      <c r="AJ90" s="36"/>
      <c r="AK90" s="36"/>
      <c r="AL90" s="36"/>
      <c r="AM90" s="728" t="str">
        <f>IF(E20="","",E20)</f>
        <v>Ing.P.Čoudek</v>
      </c>
      <c r="AN90" s="729"/>
      <c r="AO90" s="729"/>
      <c r="AP90" s="729"/>
      <c r="AQ90" s="36"/>
      <c r="AR90" s="39"/>
      <c r="AS90" s="732"/>
      <c r="AT90" s="733"/>
      <c r="AU90" s="69"/>
      <c r="AV90" s="69"/>
      <c r="AW90" s="69"/>
      <c r="AX90" s="69"/>
      <c r="AY90" s="69"/>
      <c r="AZ90" s="69"/>
      <c r="BA90" s="69"/>
      <c r="BB90" s="69"/>
      <c r="BC90" s="69"/>
      <c r="BD90" s="70"/>
      <c r="BE90" s="34"/>
    </row>
    <row r="91" spans="1:91" s="2" customFormat="1" ht="10.8"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734"/>
      <c r="AT91" s="735"/>
      <c r="AU91" s="71"/>
      <c r="AV91" s="71"/>
      <c r="AW91" s="71"/>
      <c r="AX91" s="71"/>
      <c r="AY91" s="71"/>
      <c r="AZ91" s="71"/>
      <c r="BA91" s="71"/>
      <c r="BB91" s="71"/>
      <c r="BC91" s="71"/>
      <c r="BD91" s="72"/>
      <c r="BE91" s="34"/>
    </row>
    <row r="92" spans="1:91" s="2" customFormat="1" ht="29.25" customHeight="1">
      <c r="A92" s="34"/>
      <c r="B92" s="35"/>
      <c r="C92" s="720" t="s">
        <v>57</v>
      </c>
      <c r="D92" s="721"/>
      <c r="E92" s="721"/>
      <c r="F92" s="721"/>
      <c r="G92" s="721"/>
      <c r="H92" s="73"/>
      <c r="I92" s="722" t="s">
        <v>58</v>
      </c>
      <c r="J92" s="721"/>
      <c r="K92" s="721"/>
      <c r="L92" s="721"/>
      <c r="M92" s="721"/>
      <c r="N92" s="721"/>
      <c r="O92" s="721"/>
      <c r="P92" s="721"/>
      <c r="Q92" s="721"/>
      <c r="R92" s="721"/>
      <c r="S92" s="721"/>
      <c r="T92" s="721"/>
      <c r="U92" s="721"/>
      <c r="V92" s="721"/>
      <c r="W92" s="721"/>
      <c r="X92" s="721"/>
      <c r="Y92" s="721"/>
      <c r="Z92" s="721"/>
      <c r="AA92" s="721"/>
      <c r="AB92" s="721"/>
      <c r="AC92" s="721"/>
      <c r="AD92" s="721"/>
      <c r="AE92" s="721"/>
      <c r="AF92" s="721"/>
      <c r="AG92" s="723" t="s">
        <v>59</v>
      </c>
      <c r="AH92" s="721"/>
      <c r="AI92" s="721"/>
      <c r="AJ92" s="721"/>
      <c r="AK92" s="721"/>
      <c r="AL92" s="721"/>
      <c r="AM92" s="721"/>
      <c r="AN92" s="722" t="s">
        <v>60</v>
      </c>
      <c r="AO92" s="721"/>
      <c r="AP92" s="724"/>
      <c r="AQ92" s="74" t="s">
        <v>61</v>
      </c>
      <c r="AR92" s="39"/>
      <c r="AS92" s="75" t="s">
        <v>62</v>
      </c>
      <c r="AT92" s="76" t="s">
        <v>63</v>
      </c>
      <c r="AU92" s="76" t="s">
        <v>64</v>
      </c>
      <c r="AV92" s="76" t="s">
        <v>65</v>
      </c>
      <c r="AW92" s="76" t="s">
        <v>66</v>
      </c>
      <c r="AX92" s="76" t="s">
        <v>67</v>
      </c>
      <c r="AY92" s="76" t="s">
        <v>68</v>
      </c>
      <c r="AZ92" s="76" t="s">
        <v>69</v>
      </c>
      <c r="BA92" s="76" t="s">
        <v>70</v>
      </c>
      <c r="BB92" s="76" t="s">
        <v>71</v>
      </c>
      <c r="BC92" s="76" t="s">
        <v>72</v>
      </c>
      <c r="BD92" s="77" t="s">
        <v>73</v>
      </c>
      <c r="BE92" s="34"/>
    </row>
    <row r="93" spans="1:91" s="2" customFormat="1" ht="10.8"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 customHeight="1">
      <c r="B94" s="81"/>
      <c r="C94" s="82" t="s">
        <v>74</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746">
        <f>ROUND(AG95,2)</f>
        <v>0</v>
      </c>
      <c r="AH94" s="746"/>
      <c r="AI94" s="746"/>
      <c r="AJ94" s="746"/>
      <c r="AK94" s="746"/>
      <c r="AL94" s="746"/>
      <c r="AM94" s="746"/>
      <c r="AN94" s="747">
        <f>SUM(AG94,AT94)</f>
        <v>0</v>
      </c>
      <c r="AO94" s="747"/>
      <c r="AP94" s="747"/>
      <c r="AQ94" s="85" t="s">
        <v>1</v>
      </c>
      <c r="AR94" s="86"/>
      <c r="AS94" s="87">
        <f>ROUND(AS95,2)</f>
        <v>0</v>
      </c>
      <c r="AT94" s="88">
        <f>ROUND(SUM(AV94:AW94),2)</f>
        <v>0</v>
      </c>
      <c r="AU94" s="89">
        <f>ROUND(AU95,5)</f>
        <v>0</v>
      </c>
      <c r="AV94" s="88">
        <f>ROUND(AZ94*L29,2)</f>
        <v>0</v>
      </c>
      <c r="AW94" s="88">
        <f>ROUND(BA94*L30,2)</f>
        <v>0</v>
      </c>
      <c r="AX94" s="88">
        <f>ROUND(BB94*L29,2)</f>
        <v>0</v>
      </c>
      <c r="AY94" s="88">
        <f>ROUND(BC94*L30,2)</f>
        <v>0</v>
      </c>
      <c r="AZ94" s="88">
        <f>ROUND(AZ95,2)</f>
        <v>0</v>
      </c>
      <c r="BA94" s="88">
        <f>ROUND(BA95,2)</f>
        <v>0</v>
      </c>
      <c r="BB94" s="88">
        <f>ROUND(BB95,2)</f>
        <v>0</v>
      </c>
      <c r="BC94" s="88">
        <f>ROUND(BC95,2)</f>
        <v>0</v>
      </c>
      <c r="BD94" s="90">
        <f>ROUND(BD95,2)</f>
        <v>0</v>
      </c>
      <c r="BS94" s="91" t="s">
        <v>75</v>
      </c>
      <c r="BT94" s="91" t="s">
        <v>76</v>
      </c>
      <c r="BU94" s="92" t="s">
        <v>77</v>
      </c>
      <c r="BV94" s="91" t="s">
        <v>78</v>
      </c>
      <c r="BW94" s="91" t="s">
        <v>5</v>
      </c>
      <c r="BX94" s="91" t="s">
        <v>79</v>
      </c>
      <c r="CL94" s="91" t="s">
        <v>1</v>
      </c>
    </row>
    <row r="95" spans="1:91" s="7" customFormat="1" ht="24.75" customHeight="1">
      <c r="A95" s="93" t="s">
        <v>80</v>
      </c>
      <c r="B95" s="94"/>
      <c r="C95" s="95"/>
      <c r="D95" s="745" t="s">
        <v>81</v>
      </c>
      <c r="E95" s="745"/>
      <c r="F95" s="745"/>
      <c r="G95" s="745"/>
      <c r="H95" s="745"/>
      <c r="I95" s="96"/>
      <c r="J95" s="745" t="s">
        <v>82</v>
      </c>
      <c r="K95" s="745"/>
      <c r="L95" s="745"/>
      <c r="M95" s="745"/>
      <c r="N95" s="745"/>
      <c r="O95" s="745"/>
      <c r="P95" s="745"/>
      <c r="Q95" s="745"/>
      <c r="R95" s="745"/>
      <c r="S95" s="745"/>
      <c r="T95" s="745"/>
      <c r="U95" s="745"/>
      <c r="V95" s="745"/>
      <c r="W95" s="745"/>
      <c r="X95" s="745"/>
      <c r="Y95" s="745"/>
      <c r="Z95" s="745"/>
      <c r="AA95" s="745"/>
      <c r="AB95" s="745"/>
      <c r="AC95" s="745"/>
      <c r="AD95" s="745"/>
      <c r="AE95" s="745"/>
      <c r="AF95" s="745"/>
      <c r="AG95" s="743">
        <f>'1 - Stavba bez zateplení ...'!J30</f>
        <v>0</v>
      </c>
      <c r="AH95" s="744"/>
      <c r="AI95" s="744"/>
      <c r="AJ95" s="744"/>
      <c r="AK95" s="744"/>
      <c r="AL95" s="744"/>
      <c r="AM95" s="744"/>
      <c r="AN95" s="743">
        <f>SUM(AG95,AT95)</f>
        <v>0</v>
      </c>
      <c r="AO95" s="744"/>
      <c r="AP95" s="744"/>
      <c r="AQ95" s="97" t="s">
        <v>83</v>
      </c>
      <c r="AR95" s="98"/>
      <c r="AS95" s="99">
        <v>0</v>
      </c>
      <c r="AT95" s="100">
        <f>ROUND(SUM(AV95:AW95),2)</f>
        <v>0</v>
      </c>
      <c r="AU95" s="101">
        <f>'1 - Stavba bez zateplení ...'!P152</f>
        <v>0</v>
      </c>
      <c r="AV95" s="100">
        <f>'1 - Stavba bez zateplení ...'!J33</f>
        <v>0</v>
      </c>
      <c r="AW95" s="100">
        <f>'1 - Stavba bez zateplení ...'!J34</f>
        <v>0</v>
      </c>
      <c r="AX95" s="100">
        <f>'1 - Stavba bez zateplení ...'!J35</f>
        <v>0</v>
      </c>
      <c r="AY95" s="100">
        <f>'1 - Stavba bez zateplení ...'!J36</f>
        <v>0</v>
      </c>
      <c r="AZ95" s="100">
        <f>'1 - Stavba bez zateplení ...'!F33</f>
        <v>0</v>
      </c>
      <c r="BA95" s="100">
        <f>'1 - Stavba bez zateplení ...'!F34</f>
        <v>0</v>
      </c>
      <c r="BB95" s="100">
        <f>'1 - Stavba bez zateplení ...'!F35</f>
        <v>0</v>
      </c>
      <c r="BC95" s="100">
        <f>'1 - Stavba bez zateplení ...'!F36</f>
        <v>0</v>
      </c>
      <c r="BD95" s="102">
        <f>'1 - Stavba bez zateplení ...'!F37</f>
        <v>0</v>
      </c>
      <c r="BT95" s="103" t="s">
        <v>81</v>
      </c>
      <c r="BV95" s="103" t="s">
        <v>78</v>
      </c>
      <c r="BW95" s="103" t="s">
        <v>84</v>
      </c>
      <c r="BX95" s="103" t="s">
        <v>5</v>
      </c>
      <c r="CL95" s="103" t="s">
        <v>1</v>
      </c>
      <c r="CM95" s="103" t="s">
        <v>85</v>
      </c>
    </row>
    <row r="96" spans="1:91" s="2" customFormat="1" ht="30" customHeight="1">
      <c r="A96" s="34"/>
      <c r="B96" s="35"/>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9"/>
      <c r="AS96" s="34"/>
      <c r="AT96" s="34"/>
      <c r="AU96" s="34"/>
      <c r="AV96" s="34"/>
      <c r="AW96" s="34"/>
      <c r="AX96" s="34"/>
      <c r="AY96" s="34"/>
      <c r="AZ96" s="34"/>
      <c r="BA96" s="34"/>
      <c r="BB96" s="34"/>
      <c r="BC96" s="34"/>
      <c r="BD96" s="34"/>
      <c r="BE96" s="34"/>
    </row>
    <row r="97" spans="1:57" s="2" customFormat="1" ht="7.05" customHeight="1">
      <c r="A97" s="34"/>
      <c r="B97" s="54"/>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39"/>
      <c r="AS97" s="34"/>
      <c r="AT97" s="34"/>
      <c r="AU97" s="34"/>
      <c r="AV97" s="34"/>
      <c r="AW97" s="34"/>
      <c r="AX97" s="34"/>
      <c r="AY97" s="34"/>
      <c r="AZ97" s="34"/>
      <c r="BA97" s="34"/>
      <c r="BB97" s="34"/>
      <c r="BC97" s="34"/>
      <c r="BD97" s="34"/>
      <c r="BE97" s="34"/>
    </row>
  </sheetData>
  <sheetProtection algorithmName="SHA-512" hashValue="w1bOVedrCKMZrLPDj5JgY72Q1gURzzciJSL9D4W/xHtFKeOZ02SNddcmyLb9wnvfbwLmJjWJD5debhCw3PH75Q==" saltValue="7fb0bul4jrK9cQw2Gs4vS3NVHDI6ENzDwh82iwJOk9eR/OCE0Ss5Z1HGOGWxeSnaaYE9x5hU9trAGgXeBSIKGQ==" spinCount="100000" sheet="1" objects="1" scenarios="1" formatColumns="0" formatRows="0"/>
  <mergeCells count="42">
    <mergeCell ref="AK30:AO30"/>
    <mergeCell ref="L30:P30"/>
    <mergeCell ref="W31:AE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N95:AP95"/>
    <mergeCell ref="AG95:AM95"/>
    <mergeCell ref="D95:H95"/>
    <mergeCell ref="J95:AF95"/>
    <mergeCell ref="AG94:AM94"/>
    <mergeCell ref="AN94:AP94"/>
    <mergeCell ref="AR2:BE2"/>
    <mergeCell ref="C92:G92"/>
    <mergeCell ref="I92:AF92"/>
    <mergeCell ref="AG92:AM92"/>
    <mergeCell ref="AN92:AP92"/>
    <mergeCell ref="L85:AO85"/>
    <mergeCell ref="AM87:AN87"/>
    <mergeCell ref="AM89:AP89"/>
    <mergeCell ref="AS89:AT91"/>
    <mergeCell ref="AM90:AP90"/>
    <mergeCell ref="W33:AE33"/>
    <mergeCell ref="AK33:AO33"/>
    <mergeCell ref="L33:P33"/>
    <mergeCell ref="X35:AB35"/>
    <mergeCell ref="AK35:AO35"/>
    <mergeCell ref="AK31:AO31"/>
  </mergeCells>
  <hyperlinks>
    <hyperlink ref="A95" location="'1 - Stavba bez zateplen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09"/>
  <sheetViews>
    <sheetView showGridLines="0" topLeftCell="A16" zoomScaleNormal="100" workbookViewId="0">
      <selection activeCell="E24" sqref="E24"/>
    </sheetView>
  </sheetViews>
  <sheetFormatPr defaultRowHeight="10.199999999999999"/>
  <cols>
    <col min="1" max="1" width="8.28515625" style="1" customWidth="1"/>
    <col min="2" max="2" width="1.28515625" style="1" customWidth="1"/>
    <col min="3" max="3" width="4.140625" style="1" customWidth="1"/>
    <col min="4" max="4" width="4.28515625" style="1" customWidth="1"/>
    <col min="5" max="5" width="17.140625" style="1" customWidth="1"/>
    <col min="6" max="6" width="50.7109375" style="1" customWidth="1"/>
    <col min="7" max="7" width="7.42578125" style="1" customWidth="1"/>
    <col min="8" max="8" width="14" style="1" customWidth="1"/>
    <col min="9" max="9" width="15.7109375" style="1" customWidth="1"/>
    <col min="10" max="10" width="22.28515625" style="1" customWidth="1"/>
    <col min="11" max="11" width="22.28515625" style="1" hidden="1" customWidth="1"/>
    <col min="12" max="12" width="9.28515625" style="1" customWidth="1"/>
    <col min="13" max="13" width="10.71093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7.049999999999997" customHeight="1">
      <c r="L2" s="719"/>
      <c r="M2" s="719"/>
      <c r="N2" s="719"/>
      <c r="O2" s="719"/>
      <c r="P2" s="719"/>
      <c r="Q2" s="719"/>
      <c r="R2" s="719"/>
      <c r="S2" s="719"/>
      <c r="T2" s="719"/>
      <c r="U2" s="719"/>
      <c r="V2" s="719"/>
      <c r="AT2" s="17" t="s">
        <v>84</v>
      </c>
    </row>
    <row r="3" spans="1:46" s="1" customFormat="1" ht="7.05" customHeight="1">
      <c r="B3" s="104"/>
      <c r="C3" s="105"/>
      <c r="D3" s="105"/>
      <c r="E3" s="105"/>
      <c r="F3" s="105"/>
      <c r="G3" s="105"/>
      <c r="H3" s="105"/>
      <c r="I3" s="105"/>
      <c r="J3" s="105"/>
      <c r="K3" s="105"/>
      <c r="L3" s="20"/>
      <c r="AT3" s="17" t="s">
        <v>85</v>
      </c>
    </row>
    <row r="4" spans="1:46" s="1" customFormat="1" ht="25.05" customHeight="1">
      <c r="B4" s="20"/>
      <c r="D4" s="106" t="s">
        <v>86</v>
      </c>
      <c r="L4" s="20"/>
      <c r="M4" s="107" t="s">
        <v>10</v>
      </c>
      <c r="AT4" s="17" t="s">
        <v>4</v>
      </c>
    </row>
    <row r="5" spans="1:46" s="1" customFormat="1" ht="7.05" customHeight="1">
      <c r="B5" s="20"/>
      <c r="L5" s="20"/>
    </row>
    <row r="6" spans="1:46" s="1" customFormat="1" ht="12" customHeight="1">
      <c r="B6" s="20"/>
      <c r="D6" s="108" t="s">
        <v>16</v>
      </c>
      <c r="L6" s="20"/>
    </row>
    <row r="7" spans="1:46" s="1" customFormat="1" ht="26.25" customHeight="1">
      <c r="B7" s="20"/>
      <c r="E7" s="763" t="str">
        <f>'Rekapitulace stavby'!K6</f>
        <v>Stavební úpravy a dostavba KD v Zábřehu - II. etapa rev. 08/2022 bez</v>
      </c>
      <c r="F7" s="764"/>
      <c r="G7" s="764"/>
      <c r="H7" s="764"/>
      <c r="L7" s="20"/>
    </row>
    <row r="8" spans="1:46" s="2" customFormat="1" ht="12" customHeight="1">
      <c r="A8" s="34"/>
      <c r="B8" s="39"/>
      <c r="C8" s="34"/>
      <c r="D8" s="108" t="s">
        <v>87</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765" t="s">
        <v>88</v>
      </c>
      <c r="F9" s="766"/>
      <c r="G9" s="766"/>
      <c r="H9" s="766"/>
      <c r="I9" s="34"/>
      <c r="J9" s="34"/>
      <c r="K9" s="34"/>
      <c r="L9" s="51"/>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08" t="s">
        <v>18</v>
      </c>
      <c r="E11" s="34"/>
      <c r="F11" s="109" t="s">
        <v>1</v>
      </c>
      <c r="G11" s="34"/>
      <c r="H11" s="34"/>
      <c r="I11" s="108" t="s">
        <v>19</v>
      </c>
      <c r="J11" s="109" t="s">
        <v>1</v>
      </c>
      <c r="K11" s="34"/>
      <c r="L11" s="51"/>
      <c r="S11" s="34"/>
      <c r="T11" s="34"/>
      <c r="U11" s="34"/>
      <c r="V11" s="34"/>
      <c r="W11" s="34"/>
      <c r="X11" s="34"/>
      <c r="Y11" s="34"/>
      <c r="Z11" s="34"/>
      <c r="AA11" s="34"/>
      <c r="AB11" s="34"/>
      <c r="AC11" s="34"/>
      <c r="AD11" s="34"/>
      <c r="AE11" s="34"/>
    </row>
    <row r="12" spans="1:46" s="2" customFormat="1" ht="12" customHeight="1">
      <c r="A12" s="34"/>
      <c r="B12" s="39"/>
      <c r="C12" s="34"/>
      <c r="D12" s="108" t="s">
        <v>20</v>
      </c>
      <c r="E12" s="34"/>
      <c r="F12" s="109" t="s">
        <v>21</v>
      </c>
      <c r="G12" s="34"/>
      <c r="H12" s="34"/>
      <c r="I12" s="108" t="s">
        <v>22</v>
      </c>
      <c r="J12" s="110" t="str">
        <f>'Rekapitulace stavby'!AN8</f>
        <v>28. 3. 2023</v>
      </c>
      <c r="K12" s="34"/>
      <c r="L12" s="51"/>
      <c r="S12" s="34"/>
      <c r="T12" s="34"/>
      <c r="U12" s="34"/>
      <c r="V12" s="34"/>
      <c r="W12" s="34"/>
      <c r="X12" s="34"/>
      <c r="Y12" s="34"/>
      <c r="Z12" s="34"/>
      <c r="AA12" s="34"/>
      <c r="AB12" s="34"/>
      <c r="AC12" s="34"/>
      <c r="AD12" s="34"/>
      <c r="AE12" s="34"/>
    </row>
    <row r="13" spans="1:46" s="2" customFormat="1" ht="10.8"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08" t="s">
        <v>24</v>
      </c>
      <c r="E14" s="34"/>
      <c r="F14" s="34"/>
      <c r="G14" s="34"/>
      <c r="H14" s="34"/>
      <c r="I14" s="108" t="s">
        <v>25</v>
      </c>
      <c r="J14" s="109" t="s">
        <v>1</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09" t="s">
        <v>26</v>
      </c>
      <c r="F15" s="34"/>
      <c r="G15" s="34"/>
      <c r="H15" s="34"/>
      <c r="I15" s="108" t="s">
        <v>27</v>
      </c>
      <c r="J15" s="109" t="s">
        <v>1</v>
      </c>
      <c r="K15" s="34"/>
      <c r="L15" s="51"/>
      <c r="S15" s="34"/>
      <c r="T15" s="34"/>
      <c r="U15" s="34"/>
      <c r="V15" s="34"/>
      <c r="W15" s="34"/>
      <c r="X15" s="34"/>
      <c r="Y15" s="34"/>
      <c r="Z15" s="34"/>
      <c r="AA15" s="34"/>
      <c r="AB15" s="34"/>
      <c r="AC15" s="34"/>
      <c r="AD15" s="34"/>
      <c r="AE15" s="34"/>
    </row>
    <row r="16" spans="1:46" s="2" customFormat="1" ht="7.0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08" t="s">
        <v>28</v>
      </c>
      <c r="E17" s="34"/>
      <c r="F17" s="34"/>
      <c r="G17" s="34"/>
      <c r="H17" s="34"/>
      <c r="I17" s="108"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767" t="str">
        <f>'Rekapitulace stavby'!E14</f>
        <v>Vyplň údaj</v>
      </c>
      <c r="F18" s="768"/>
      <c r="G18" s="768"/>
      <c r="H18" s="768"/>
      <c r="I18" s="108"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7.0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08" t="s">
        <v>30</v>
      </c>
      <c r="E20" s="34"/>
      <c r="F20" s="34"/>
      <c r="G20" s="34"/>
      <c r="H20" s="34"/>
      <c r="I20" s="108" t="s">
        <v>25</v>
      </c>
      <c r="J20" s="109" t="s">
        <v>1</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09" t="s">
        <v>31</v>
      </c>
      <c r="F21" s="34"/>
      <c r="G21" s="34"/>
      <c r="H21" s="34"/>
      <c r="I21" s="108" t="s">
        <v>27</v>
      </c>
      <c r="J21" s="109" t="s">
        <v>1</v>
      </c>
      <c r="K21" s="34"/>
      <c r="L21" s="51"/>
      <c r="S21" s="34"/>
      <c r="T21" s="34"/>
      <c r="U21" s="34"/>
      <c r="V21" s="34"/>
      <c r="W21" s="34"/>
      <c r="X21" s="34"/>
      <c r="Y21" s="34"/>
      <c r="Z21" s="34"/>
      <c r="AA21" s="34"/>
      <c r="AB21" s="34"/>
      <c r="AC21" s="34"/>
      <c r="AD21" s="34"/>
      <c r="AE21" s="34"/>
    </row>
    <row r="22" spans="1:31" s="2" customFormat="1" ht="7.0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08" t="s">
        <v>33</v>
      </c>
      <c r="E23" s="34"/>
      <c r="F23" s="34"/>
      <c r="G23" s="34"/>
      <c r="H23" s="34"/>
      <c r="I23" s="108" t="s">
        <v>25</v>
      </c>
      <c r="J23" s="109"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09" t="s">
        <v>34</v>
      </c>
      <c r="F24" s="34"/>
      <c r="G24" s="34"/>
      <c r="H24" s="34"/>
      <c r="I24" s="108" t="s">
        <v>27</v>
      </c>
      <c r="J24" s="109" t="s">
        <v>1</v>
      </c>
      <c r="K24" s="34"/>
      <c r="L24" s="51"/>
      <c r="S24" s="34"/>
      <c r="T24" s="34"/>
      <c r="U24" s="34"/>
      <c r="V24" s="34"/>
      <c r="W24" s="34"/>
      <c r="X24" s="34"/>
      <c r="Y24" s="34"/>
      <c r="Z24" s="34"/>
      <c r="AA24" s="34"/>
      <c r="AB24" s="34"/>
      <c r="AC24" s="34"/>
      <c r="AD24" s="34"/>
      <c r="AE24" s="34"/>
    </row>
    <row r="25" spans="1:31" s="2" customFormat="1" ht="7.0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08" t="s">
        <v>35</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1"/>
      <c r="B27" s="112"/>
      <c r="C27" s="111"/>
      <c r="D27" s="111"/>
      <c r="E27" s="769" t="s">
        <v>1</v>
      </c>
      <c r="F27" s="769"/>
      <c r="G27" s="769"/>
      <c r="H27" s="769"/>
      <c r="I27" s="111"/>
      <c r="J27" s="111"/>
      <c r="K27" s="111"/>
      <c r="L27" s="113"/>
      <c r="S27" s="111"/>
      <c r="T27" s="111"/>
      <c r="U27" s="111"/>
      <c r="V27" s="111"/>
      <c r="W27" s="111"/>
      <c r="X27" s="111"/>
      <c r="Y27" s="111"/>
      <c r="Z27" s="111"/>
      <c r="AA27" s="111"/>
      <c r="AB27" s="111"/>
      <c r="AC27" s="111"/>
      <c r="AD27" s="111"/>
      <c r="AE27" s="111"/>
    </row>
    <row r="28" spans="1:31" s="2" customFormat="1" ht="7.0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7.05" customHeight="1">
      <c r="A29" s="34"/>
      <c r="B29" s="39"/>
      <c r="C29" s="34"/>
      <c r="D29" s="114"/>
      <c r="E29" s="114"/>
      <c r="F29" s="114"/>
      <c r="G29" s="114"/>
      <c r="H29" s="114"/>
      <c r="I29" s="114"/>
      <c r="J29" s="114"/>
      <c r="K29" s="114"/>
      <c r="L29" s="51"/>
      <c r="S29" s="34"/>
      <c r="T29" s="34"/>
      <c r="U29" s="34"/>
      <c r="V29" s="34"/>
      <c r="W29" s="34"/>
      <c r="X29" s="34"/>
      <c r="Y29" s="34"/>
      <c r="Z29" s="34"/>
      <c r="AA29" s="34"/>
      <c r="AB29" s="34"/>
      <c r="AC29" s="34"/>
      <c r="AD29" s="34"/>
      <c r="AE29" s="34"/>
    </row>
    <row r="30" spans="1:31" s="2" customFormat="1" ht="25.35" customHeight="1">
      <c r="A30" s="34"/>
      <c r="B30" s="39"/>
      <c r="C30" s="34"/>
      <c r="D30" s="115" t="s">
        <v>36</v>
      </c>
      <c r="E30" s="34"/>
      <c r="F30" s="34"/>
      <c r="G30" s="34"/>
      <c r="H30" s="34"/>
      <c r="I30" s="34"/>
      <c r="J30" s="116">
        <f>ROUND(J152, 2)</f>
        <v>0</v>
      </c>
      <c r="K30" s="34"/>
      <c r="L30" s="51"/>
      <c r="S30" s="34"/>
      <c r="T30" s="34"/>
      <c r="U30" s="34"/>
      <c r="V30" s="34"/>
      <c r="W30" s="34"/>
      <c r="X30" s="34"/>
      <c r="Y30" s="34"/>
      <c r="Z30" s="34"/>
      <c r="AA30" s="34"/>
      <c r="AB30" s="34"/>
      <c r="AC30" s="34"/>
      <c r="AD30" s="34"/>
      <c r="AE30" s="34"/>
    </row>
    <row r="31" spans="1:31" s="2" customFormat="1" ht="7.05" customHeight="1">
      <c r="A31" s="34"/>
      <c r="B31" s="39"/>
      <c r="C31" s="34"/>
      <c r="D31" s="114"/>
      <c r="E31" s="114"/>
      <c r="F31" s="114"/>
      <c r="G31" s="114"/>
      <c r="H31" s="114"/>
      <c r="I31" s="114"/>
      <c r="J31" s="114"/>
      <c r="K31" s="114"/>
      <c r="L31" s="51"/>
      <c r="S31" s="34"/>
      <c r="T31" s="34"/>
      <c r="U31" s="34"/>
      <c r="V31" s="34"/>
      <c r="W31" s="34"/>
      <c r="X31" s="34"/>
      <c r="Y31" s="34"/>
      <c r="Z31" s="34"/>
      <c r="AA31" s="34"/>
      <c r="AB31" s="34"/>
      <c r="AC31" s="34"/>
      <c r="AD31" s="34"/>
      <c r="AE31" s="34"/>
    </row>
    <row r="32" spans="1:31" s="2" customFormat="1" ht="14.4" customHeight="1">
      <c r="A32" s="34"/>
      <c r="B32" s="39"/>
      <c r="C32" s="34"/>
      <c r="D32" s="34"/>
      <c r="E32" s="34"/>
      <c r="F32" s="117" t="s">
        <v>38</v>
      </c>
      <c r="G32" s="34"/>
      <c r="H32" s="34"/>
      <c r="I32" s="117" t="s">
        <v>37</v>
      </c>
      <c r="J32" s="117" t="s">
        <v>39</v>
      </c>
      <c r="K32" s="34"/>
      <c r="L32" s="51"/>
      <c r="S32" s="34"/>
      <c r="T32" s="34"/>
      <c r="U32" s="34"/>
      <c r="V32" s="34"/>
      <c r="W32" s="34"/>
      <c r="X32" s="34"/>
      <c r="Y32" s="34"/>
      <c r="Z32" s="34"/>
      <c r="AA32" s="34"/>
      <c r="AB32" s="34"/>
      <c r="AC32" s="34"/>
      <c r="AD32" s="34"/>
      <c r="AE32" s="34"/>
    </row>
    <row r="33" spans="1:31" s="2" customFormat="1" ht="14.4" customHeight="1">
      <c r="A33" s="34"/>
      <c r="B33" s="39"/>
      <c r="C33" s="34"/>
      <c r="D33" s="118" t="s">
        <v>40</v>
      </c>
      <c r="E33" s="108" t="s">
        <v>41</v>
      </c>
      <c r="F33" s="119">
        <f>ROUND((SUM(BE152:BE1208)),  2)</f>
        <v>0</v>
      </c>
      <c r="G33" s="34"/>
      <c r="H33" s="34"/>
      <c r="I33" s="120">
        <v>0.21</v>
      </c>
      <c r="J33" s="119">
        <f>ROUND(((SUM(BE152:BE1208))*I33),  2)</f>
        <v>0</v>
      </c>
      <c r="K33" s="34"/>
      <c r="L33" s="51"/>
      <c r="S33" s="34"/>
      <c r="T33" s="34"/>
      <c r="U33" s="34"/>
      <c r="V33" s="34"/>
      <c r="W33" s="34"/>
      <c r="X33" s="34"/>
      <c r="Y33" s="34"/>
      <c r="Z33" s="34"/>
      <c r="AA33" s="34"/>
      <c r="AB33" s="34"/>
      <c r="AC33" s="34"/>
      <c r="AD33" s="34"/>
      <c r="AE33" s="34"/>
    </row>
    <row r="34" spans="1:31" s="2" customFormat="1" ht="14.4" customHeight="1">
      <c r="A34" s="34"/>
      <c r="B34" s="39"/>
      <c r="C34" s="34"/>
      <c r="D34" s="34"/>
      <c r="E34" s="108" t="s">
        <v>42</v>
      </c>
      <c r="F34" s="119">
        <f>ROUND((SUM(BF152:BF1208)),  2)</f>
        <v>0</v>
      </c>
      <c r="G34" s="34"/>
      <c r="H34" s="34"/>
      <c r="I34" s="120">
        <v>0.15</v>
      </c>
      <c r="J34" s="119">
        <f>ROUND(((SUM(BF152:BF1208))*I34),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08" t="s">
        <v>43</v>
      </c>
      <c r="F35" s="119">
        <f>ROUND((SUM(BG152:BG1208)),  2)</f>
        <v>0</v>
      </c>
      <c r="G35" s="34"/>
      <c r="H35" s="34"/>
      <c r="I35" s="120">
        <v>0.21</v>
      </c>
      <c r="J35" s="119">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08" t="s">
        <v>44</v>
      </c>
      <c r="F36" s="119">
        <f>ROUND((SUM(BH152:BH1208)),  2)</f>
        <v>0</v>
      </c>
      <c r="G36" s="34"/>
      <c r="H36" s="34"/>
      <c r="I36" s="120">
        <v>0.15</v>
      </c>
      <c r="J36" s="119">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08" t="s">
        <v>45</v>
      </c>
      <c r="F37" s="119">
        <f>ROUND((SUM(BI152:BI1208)),  2)</f>
        <v>0</v>
      </c>
      <c r="G37" s="34"/>
      <c r="H37" s="34"/>
      <c r="I37" s="120">
        <v>0</v>
      </c>
      <c r="J37" s="119">
        <f>0</f>
        <v>0</v>
      </c>
      <c r="K37" s="34"/>
      <c r="L37" s="51"/>
      <c r="S37" s="34"/>
      <c r="T37" s="34"/>
      <c r="U37" s="34"/>
      <c r="V37" s="34"/>
      <c r="W37" s="34"/>
      <c r="X37" s="34"/>
      <c r="Y37" s="34"/>
      <c r="Z37" s="34"/>
      <c r="AA37" s="34"/>
      <c r="AB37" s="34"/>
      <c r="AC37" s="34"/>
      <c r="AD37" s="34"/>
      <c r="AE37" s="34"/>
    </row>
    <row r="38" spans="1:31" s="2" customFormat="1" ht="7.0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1"/>
      <c r="D39" s="122" t="s">
        <v>46</v>
      </c>
      <c r="E39" s="123"/>
      <c r="F39" s="123"/>
      <c r="G39" s="124" t="s">
        <v>47</v>
      </c>
      <c r="H39" s="125" t="s">
        <v>48</v>
      </c>
      <c r="I39" s="123"/>
      <c r="J39" s="126">
        <f>SUM(J30:J37)</f>
        <v>0</v>
      </c>
      <c r="K39" s="127"/>
      <c r="L39" s="51"/>
      <c r="S39" s="34"/>
      <c r="T39" s="34"/>
      <c r="U39" s="34"/>
      <c r="V39" s="34"/>
      <c r="W39" s="34"/>
      <c r="X39" s="34"/>
      <c r="Y39" s="34"/>
      <c r="Z39" s="34"/>
      <c r="AA39" s="34"/>
      <c r="AB39" s="34"/>
      <c r="AC39" s="34"/>
      <c r="AD39" s="34"/>
      <c r="AE39" s="34"/>
    </row>
    <row r="40" spans="1:31" s="2" customFormat="1" ht="14.4"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28" t="s">
        <v>49</v>
      </c>
      <c r="E50" s="129"/>
      <c r="F50" s="129"/>
      <c r="G50" s="128" t="s">
        <v>50</v>
      </c>
      <c r="H50" s="129"/>
      <c r="I50" s="129"/>
      <c r="J50" s="129"/>
      <c r="K50" s="129"/>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3.2">
      <c r="A61" s="34"/>
      <c r="B61" s="39"/>
      <c r="C61" s="34"/>
      <c r="D61" s="130" t="s">
        <v>51</v>
      </c>
      <c r="E61" s="131"/>
      <c r="F61" s="132" t="s">
        <v>52</v>
      </c>
      <c r="G61" s="130" t="s">
        <v>51</v>
      </c>
      <c r="H61" s="131"/>
      <c r="I61" s="131"/>
      <c r="J61" s="133" t="s">
        <v>52</v>
      </c>
      <c r="K61" s="131"/>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2" customFormat="1" ht="13.2">
      <c r="A65" s="34"/>
      <c r="B65" s="39"/>
      <c r="C65" s="34"/>
      <c r="D65" s="128" t="s">
        <v>53</v>
      </c>
      <c r="E65" s="134"/>
      <c r="F65" s="134"/>
      <c r="G65" s="128" t="s">
        <v>54</v>
      </c>
      <c r="H65" s="134"/>
      <c r="I65" s="134"/>
      <c r="J65" s="134"/>
      <c r="K65" s="134"/>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3.2">
      <c r="A76" s="34"/>
      <c r="B76" s="39"/>
      <c r="C76" s="34"/>
      <c r="D76" s="130" t="s">
        <v>51</v>
      </c>
      <c r="E76" s="131"/>
      <c r="F76" s="132" t="s">
        <v>52</v>
      </c>
      <c r="G76" s="130" t="s">
        <v>51</v>
      </c>
      <c r="H76" s="131"/>
      <c r="I76" s="131"/>
      <c r="J76" s="133" t="s">
        <v>52</v>
      </c>
      <c r="K76" s="131"/>
      <c r="L76" s="51"/>
      <c r="S76" s="34"/>
      <c r="T76" s="34"/>
      <c r="U76" s="34"/>
      <c r="V76" s="34"/>
      <c r="W76" s="34"/>
      <c r="X76" s="34"/>
      <c r="Y76" s="34"/>
      <c r="Z76" s="34"/>
      <c r="AA76" s="34"/>
      <c r="AB76" s="34"/>
      <c r="AC76" s="34"/>
      <c r="AD76" s="34"/>
      <c r="AE76" s="34"/>
    </row>
    <row r="77" spans="1:31" s="2" customFormat="1" ht="14.4" customHeight="1">
      <c r="A77" s="34"/>
      <c r="B77" s="135"/>
      <c r="C77" s="136"/>
      <c r="D77" s="136"/>
      <c r="E77" s="136"/>
      <c r="F77" s="136"/>
      <c r="G77" s="136"/>
      <c r="H77" s="136"/>
      <c r="I77" s="136"/>
      <c r="J77" s="136"/>
      <c r="K77" s="136"/>
      <c r="L77" s="51"/>
      <c r="S77" s="34"/>
      <c r="T77" s="34"/>
      <c r="U77" s="34"/>
      <c r="V77" s="34"/>
      <c r="W77" s="34"/>
      <c r="X77" s="34"/>
      <c r="Y77" s="34"/>
      <c r="Z77" s="34"/>
      <c r="AA77" s="34"/>
      <c r="AB77" s="34"/>
      <c r="AC77" s="34"/>
      <c r="AD77" s="34"/>
      <c r="AE77" s="34"/>
    </row>
    <row r="81" spans="1:47" s="2" customFormat="1" ht="7.05" customHeight="1">
      <c r="A81" s="34"/>
      <c r="B81" s="137"/>
      <c r="C81" s="138"/>
      <c r="D81" s="138"/>
      <c r="E81" s="138"/>
      <c r="F81" s="138"/>
      <c r="G81" s="138"/>
      <c r="H81" s="138"/>
      <c r="I81" s="138"/>
      <c r="J81" s="138"/>
      <c r="K81" s="138"/>
      <c r="L81" s="51"/>
      <c r="S81" s="34"/>
      <c r="T81" s="34"/>
      <c r="U81" s="34"/>
      <c r="V81" s="34"/>
      <c r="W81" s="34"/>
      <c r="X81" s="34"/>
      <c r="Y81" s="34"/>
      <c r="Z81" s="34"/>
      <c r="AA81" s="34"/>
      <c r="AB81" s="34"/>
      <c r="AC81" s="34"/>
      <c r="AD81" s="34"/>
      <c r="AE81" s="34"/>
    </row>
    <row r="82" spans="1:47" s="2" customFormat="1" ht="25.05" customHeight="1">
      <c r="A82" s="34"/>
      <c r="B82" s="35"/>
      <c r="C82" s="23" t="s">
        <v>89</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7.0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26.25" customHeight="1">
      <c r="A85" s="34"/>
      <c r="B85" s="35"/>
      <c r="C85" s="36"/>
      <c r="D85" s="36"/>
      <c r="E85" s="761" t="str">
        <f>E7</f>
        <v>Stavební úpravy a dostavba KD v Zábřehu - II. etapa rev. 08/2022 bez</v>
      </c>
      <c r="F85" s="762"/>
      <c r="G85" s="762"/>
      <c r="H85" s="762"/>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87</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725" t="str">
        <f>E9</f>
        <v xml:space="preserve">1 - Stavba bez zateplení stávajícího objektu  </v>
      </c>
      <c r="F87" s="760"/>
      <c r="G87" s="760"/>
      <c r="H87" s="760"/>
      <c r="I87" s="36"/>
      <c r="J87" s="36"/>
      <c r="K87" s="36"/>
      <c r="L87" s="51"/>
      <c r="S87" s="34"/>
      <c r="T87" s="34"/>
      <c r="U87" s="34"/>
      <c r="V87" s="34"/>
      <c r="W87" s="34"/>
      <c r="X87" s="34"/>
      <c r="Y87" s="34"/>
      <c r="Z87" s="34"/>
      <c r="AA87" s="34"/>
      <c r="AB87" s="34"/>
      <c r="AC87" s="34"/>
      <c r="AD87" s="34"/>
      <c r="AE87" s="34"/>
    </row>
    <row r="88" spans="1:47" s="2" customFormat="1" ht="7.0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Zábřeh</v>
      </c>
      <c r="G89" s="36"/>
      <c r="H89" s="36"/>
      <c r="I89" s="29" t="s">
        <v>22</v>
      </c>
      <c r="J89" s="66" t="str">
        <f>IF(J12="","",J12)</f>
        <v>28. 3. 2023</v>
      </c>
      <c r="K89" s="36"/>
      <c r="L89" s="51"/>
      <c r="S89" s="34"/>
      <c r="T89" s="34"/>
      <c r="U89" s="34"/>
      <c r="V89" s="34"/>
      <c r="W89" s="34"/>
      <c r="X89" s="34"/>
      <c r="Y89" s="34"/>
      <c r="Z89" s="34"/>
      <c r="AA89" s="34"/>
      <c r="AB89" s="34"/>
      <c r="AC89" s="34"/>
      <c r="AD89" s="34"/>
      <c r="AE89" s="34"/>
    </row>
    <row r="90" spans="1:47" s="2" customFormat="1" ht="7.0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customHeight="1">
      <c r="A91" s="34"/>
      <c r="B91" s="35"/>
      <c r="C91" s="29" t="s">
        <v>24</v>
      </c>
      <c r="D91" s="36"/>
      <c r="E91" s="36"/>
      <c r="F91" s="27" t="str">
        <f>E15</f>
        <v>Město Zábřeh</v>
      </c>
      <c r="G91" s="36"/>
      <c r="H91" s="36"/>
      <c r="I91" s="29" t="s">
        <v>30</v>
      </c>
      <c r="J91" s="32" t="str">
        <f>E21</f>
        <v>BDA Architekti s.r.o.</v>
      </c>
      <c r="K91" s="36"/>
      <c r="L91" s="51"/>
      <c r="S91" s="34"/>
      <c r="T91" s="34"/>
      <c r="U91" s="34"/>
      <c r="V91" s="34"/>
      <c r="W91" s="34"/>
      <c r="X91" s="34"/>
      <c r="Y91" s="34"/>
      <c r="Z91" s="34"/>
      <c r="AA91" s="34"/>
      <c r="AB91" s="34"/>
      <c r="AC91" s="34"/>
      <c r="AD91" s="34"/>
      <c r="AE91" s="34"/>
    </row>
    <row r="92" spans="1:47" s="2" customFormat="1" ht="15.15" customHeight="1">
      <c r="A92" s="34"/>
      <c r="B92" s="35"/>
      <c r="C92" s="29" t="s">
        <v>28</v>
      </c>
      <c r="D92" s="36"/>
      <c r="E92" s="36"/>
      <c r="F92" s="27" t="str">
        <f>IF(E18="","",E18)</f>
        <v>Vyplň údaj</v>
      </c>
      <c r="G92" s="36"/>
      <c r="H92" s="36"/>
      <c r="I92" s="29" t="s">
        <v>33</v>
      </c>
      <c r="J92" s="32" t="str">
        <f>E24</f>
        <v>Ing.P.Čoudek</v>
      </c>
      <c r="K92" s="36"/>
      <c r="L92" s="51"/>
      <c r="S92" s="34"/>
      <c r="T92" s="34"/>
      <c r="U92" s="34"/>
      <c r="V92" s="34"/>
      <c r="W92" s="34"/>
      <c r="X92" s="34"/>
      <c r="Y92" s="34"/>
      <c r="Z92" s="34"/>
      <c r="AA92" s="34"/>
      <c r="AB92" s="34"/>
      <c r="AC92" s="34"/>
      <c r="AD92" s="34"/>
      <c r="AE92" s="34"/>
    </row>
    <row r="93" spans="1:47" s="2" customFormat="1" ht="10.199999999999999"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39" t="s">
        <v>90</v>
      </c>
      <c r="D94" s="140"/>
      <c r="E94" s="140"/>
      <c r="F94" s="140"/>
      <c r="G94" s="140"/>
      <c r="H94" s="140"/>
      <c r="I94" s="140"/>
      <c r="J94" s="141" t="s">
        <v>91</v>
      </c>
      <c r="K94" s="140"/>
      <c r="L94" s="51"/>
      <c r="S94" s="34"/>
      <c r="T94" s="34"/>
      <c r="U94" s="34"/>
      <c r="V94" s="34"/>
      <c r="W94" s="34"/>
      <c r="X94" s="34"/>
      <c r="Y94" s="34"/>
      <c r="Z94" s="34"/>
      <c r="AA94" s="34"/>
      <c r="AB94" s="34"/>
      <c r="AC94" s="34"/>
      <c r="AD94" s="34"/>
      <c r="AE94" s="34"/>
    </row>
    <row r="95" spans="1:47" s="2" customFormat="1" ht="10.199999999999999"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 customHeight="1">
      <c r="A96" s="34"/>
      <c r="B96" s="35"/>
      <c r="C96" s="142" t="s">
        <v>92</v>
      </c>
      <c r="D96" s="36"/>
      <c r="E96" s="36"/>
      <c r="F96" s="36"/>
      <c r="G96" s="36"/>
      <c r="H96" s="36"/>
      <c r="I96" s="36"/>
      <c r="J96" s="84">
        <f>J152</f>
        <v>0</v>
      </c>
      <c r="K96" s="36"/>
      <c r="L96" s="51"/>
      <c r="S96" s="34"/>
      <c r="T96" s="34"/>
      <c r="U96" s="34"/>
      <c r="V96" s="34"/>
      <c r="W96" s="34"/>
      <c r="X96" s="34"/>
      <c r="Y96" s="34"/>
      <c r="Z96" s="34"/>
      <c r="AA96" s="34"/>
      <c r="AB96" s="34"/>
      <c r="AC96" s="34"/>
      <c r="AD96" s="34"/>
      <c r="AE96" s="34"/>
      <c r="AU96" s="17" t="s">
        <v>93</v>
      </c>
    </row>
    <row r="97" spans="2:12" s="9" customFormat="1" ht="25.05" customHeight="1">
      <c r="B97" s="143"/>
      <c r="C97" s="144"/>
      <c r="D97" s="145" t="s">
        <v>94</v>
      </c>
      <c r="E97" s="146"/>
      <c r="F97" s="146"/>
      <c r="G97" s="146"/>
      <c r="H97" s="146"/>
      <c r="I97" s="146"/>
      <c r="J97" s="147">
        <f>J153</f>
        <v>0</v>
      </c>
      <c r="K97" s="144"/>
      <c r="L97" s="148"/>
    </row>
    <row r="98" spans="2:12" s="10" customFormat="1" ht="19.95" customHeight="1">
      <c r="B98" s="149"/>
      <c r="C98" s="150"/>
      <c r="D98" s="151" t="s">
        <v>95</v>
      </c>
      <c r="E98" s="152"/>
      <c r="F98" s="152"/>
      <c r="G98" s="152"/>
      <c r="H98" s="152"/>
      <c r="I98" s="152"/>
      <c r="J98" s="153">
        <f>J154</f>
        <v>0</v>
      </c>
      <c r="K98" s="150"/>
      <c r="L98" s="154"/>
    </row>
    <row r="99" spans="2:12" s="10" customFormat="1" ht="19.95" customHeight="1">
      <c r="B99" s="149"/>
      <c r="C99" s="150"/>
      <c r="D99" s="151" t="s">
        <v>96</v>
      </c>
      <c r="E99" s="152"/>
      <c r="F99" s="152"/>
      <c r="G99" s="152"/>
      <c r="H99" s="152"/>
      <c r="I99" s="152"/>
      <c r="J99" s="153">
        <f>J188</f>
        <v>0</v>
      </c>
      <c r="K99" s="150"/>
      <c r="L99" s="154"/>
    </row>
    <row r="100" spans="2:12" s="10" customFormat="1" ht="19.95" customHeight="1">
      <c r="B100" s="149"/>
      <c r="C100" s="150"/>
      <c r="D100" s="151" t="s">
        <v>97</v>
      </c>
      <c r="E100" s="152"/>
      <c r="F100" s="152"/>
      <c r="G100" s="152"/>
      <c r="H100" s="152"/>
      <c r="I100" s="152"/>
      <c r="J100" s="153">
        <f>J250</f>
        <v>0</v>
      </c>
      <c r="K100" s="150"/>
      <c r="L100" s="154"/>
    </row>
    <row r="101" spans="2:12" s="10" customFormat="1" ht="19.95" customHeight="1">
      <c r="B101" s="149"/>
      <c r="C101" s="150"/>
      <c r="D101" s="151" t="s">
        <v>98</v>
      </c>
      <c r="E101" s="152"/>
      <c r="F101" s="152"/>
      <c r="G101" s="152"/>
      <c r="H101" s="152"/>
      <c r="I101" s="152"/>
      <c r="J101" s="153">
        <f>J334</f>
        <v>0</v>
      </c>
      <c r="K101" s="150"/>
      <c r="L101" s="154"/>
    </row>
    <row r="102" spans="2:12" s="10" customFormat="1" ht="19.95" customHeight="1">
      <c r="B102" s="149"/>
      <c r="C102" s="150"/>
      <c r="D102" s="151" t="s">
        <v>99</v>
      </c>
      <c r="E102" s="152"/>
      <c r="F102" s="152"/>
      <c r="G102" s="152"/>
      <c r="H102" s="152"/>
      <c r="I102" s="152"/>
      <c r="J102" s="153">
        <f>J460</f>
        <v>0</v>
      </c>
      <c r="K102" s="150"/>
      <c r="L102" s="154"/>
    </row>
    <row r="103" spans="2:12" s="10" customFormat="1" ht="19.95" customHeight="1">
      <c r="B103" s="149"/>
      <c r="C103" s="150"/>
      <c r="D103" s="151" t="s">
        <v>100</v>
      </c>
      <c r="E103" s="152"/>
      <c r="F103" s="152"/>
      <c r="G103" s="152"/>
      <c r="H103" s="152"/>
      <c r="I103" s="152"/>
      <c r="J103" s="153">
        <f>J464</f>
        <v>0</v>
      </c>
      <c r="K103" s="150"/>
      <c r="L103" s="154"/>
    </row>
    <row r="104" spans="2:12" s="10" customFormat="1" ht="19.95" customHeight="1">
      <c r="B104" s="149"/>
      <c r="C104" s="150"/>
      <c r="D104" s="151" t="s">
        <v>101</v>
      </c>
      <c r="E104" s="152"/>
      <c r="F104" s="152"/>
      <c r="G104" s="152"/>
      <c r="H104" s="152"/>
      <c r="I104" s="152"/>
      <c r="J104" s="153">
        <f>J561</f>
        <v>0</v>
      </c>
      <c r="K104" s="150"/>
      <c r="L104" s="154"/>
    </row>
    <row r="105" spans="2:12" s="10" customFormat="1" ht="19.95" customHeight="1">
      <c r="B105" s="149"/>
      <c r="C105" s="150"/>
      <c r="D105" s="151" t="s">
        <v>102</v>
      </c>
      <c r="E105" s="152"/>
      <c r="F105" s="152"/>
      <c r="G105" s="152"/>
      <c r="H105" s="152"/>
      <c r="I105" s="152"/>
      <c r="J105" s="153">
        <f>J563</f>
        <v>0</v>
      </c>
      <c r="K105" s="150"/>
      <c r="L105" s="154"/>
    </row>
    <row r="106" spans="2:12" s="10" customFormat="1" ht="19.95" customHeight="1">
      <c r="B106" s="149"/>
      <c r="C106" s="150"/>
      <c r="D106" s="151" t="s">
        <v>103</v>
      </c>
      <c r="E106" s="152"/>
      <c r="F106" s="152"/>
      <c r="G106" s="152"/>
      <c r="H106" s="152"/>
      <c r="I106" s="152"/>
      <c r="J106" s="153">
        <f>J676</f>
        <v>0</v>
      </c>
      <c r="K106" s="150"/>
      <c r="L106" s="154"/>
    </row>
    <row r="107" spans="2:12" s="10" customFormat="1" ht="19.95" customHeight="1">
      <c r="B107" s="149"/>
      <c r="C107" s="150"/>
      <c r="D107" s="151" t="s">
        <v>104</v>
      </c>
      <c r="E107" s="152"/>
      <c r="F107" s="152"/>
      <c r="G107" s="152"/>
      <c r="H107" s="152"/>
      <c r="I107" s="152"/>
      <c r="J107" s="153">
        <f>J683</f>
        <v>0</v>
      </c>
      <c r="K107" s="150"/>
      <c r="L107" s="154"/>
    </row>
    <row r="108" spans="2:12" s="9" customFormat="1" ht="25.05" customHeight="1">
      <c r="B108" s="143"/>
      <c r="C108" s="144"/>
      <c r="D108" s="145" t="s">
        <v>105</v>
      </c>
      <c r="E108" s="146"/>
      <c r="F108" s="146"/>
      <c r="G108" s="146"/>
      <c r="H108" s="146"/>
      <c r="I108" s="146"/>
      <c r="J108" s="147">
        <f>J686</f>
        <v>0</v>
      </c>
      <c r="K108" s="144"/>
      <c r="L108" s="148"/>
    </row>
    <row r="109" spans="2:12" s="10" customFormat="1" ht="19.95" customHeight="1">
      <c r="B109" s="149"/>
      <c r="C109" s="150"/>
      <c r="D109" s="151" t="s">
        <v>106</v>
      </c>
      <c r="E109" s="152"/>
      <c r="F109" s="152"/>
      <c r="G109" s="152"/>
      <c r="H109" s="152"/>
      <c r="I109" s="152"/>
      <c r="J109" s="153">
        <f>J687</f>
        <v>0</v>
      </c>
      <c r="K109" s="150"/>
      <c r="L109" s="154"/>
    </row>
    <row r="110" spans="2:12" s="10" customFormat="1" ht="19.95" customHeight="1">
      <c r="B110" s="149"/>
      <c r="C110" s="150"/>
      <c r="D110" s="151" t="s">
        <v>107</v>
      </c>
      <c r="E110" s="152"/>
      <c r="F110" s="152"/>
      <c r="G110" s="152"/>
      <c r="H110" s="152"/>
      <c r="I110" s="152"/>
      <c r="J110" s="153">
        <f>J759</f>
        <v>0</v>
      </c>
      <c r="K110" s="150"/>
      <c r="L110" s="154"/>
    </row>
    <row r="111" spans="2:12" s="10" customFormat="1" ht="19.95" customHeight="1">
      <c r="B111" s="149"/>
      <c r="C111" s="150"/>
      <c r="D111" s="151" t="s">
        <v>108</v>
      </c>
      <c r="E111" s="152"/>
      <c r="F111" s="152"/>
      <c r="G111" s="152"/>
      <c r="H111" s="152"/>
      <c r="I111" s="152"/>
      <c r="J111" s="153">
        <f>J795</f>
        <v>0</v>
      </c>
      <c r="K111" s="150"/>
      <c r="L111" s="154"/>
    </row>
    <row r="112" spans="2:12" s="10" customFormat="1" ht="19.95" customHeight="1">
      <c r="B112" s="149"/>
      <c r="C112" s="150"/>
      <c r="D112" s="151" t="s">
        <v>109</v>
      </c>
      <c r="E112" s="152"/>
      <c r="F112" s="152"/>
      <c r="G112" s="152"/>
      <c r="H112" s="152"/>
      <c r="I112" s="152"/>
      <c r="J112" s="153">
        <f>J829</f>
        <v>0</v>
      </c>
      <c r="K112" s="150"/>
      <c r="L112" s="154"/>
    </row>
    <row r="113" spans="2:12" s="10" customFormat="1" ht="19.95" customHeight="1">
      <c r="B113" s="149"/>
      <c r="C113" s="150"/>
      <c r="D113" s="151" t="s">
        <v>110</v>
      </c>
      <c r="E113" s="152"/>
      <c r="F113" s="152"/>
      <c r="G113" s="152"/>
      <c r="H113" s="152"/>
      <c r="I113" s="152"/>
      <c r="J113" s="153">
        <f>J835</f>
        <v>0</v>
      </c>
      <c r="K113" s="150"/>
      <c r="L113" s="154"/>
    </row>
    <row r="114" spans="2:12" s="10" customFormat="1" ht="19.95" customHeight="1">
      <c r="B114" s="149"/>
      <c r="C114" s="150"/>
      <c r="D114" s="151" t="s">
        <v>111</v>
      </c>
      <c r="E114" s="152"/>
      <c r="F114" s="152"/>
      <c r="G114" s="152"/>
      <c r="H114" s="152"/>
      <c r="I114" s="152"/>
      <c r="J114" s="153">
        <f>J837</f>
        <v>0</v>
      </c>
      <c r="K114" s="150"/>
      <c r="L114" s="154"/>
    </row>
    <row r="115" spans="2:12" s="10" customFormat="1" ht="19.95" customHeight="1">
      <c r="B115" s="149"/>
      <c r="C115" s="150"/>
      <c r="D115" s="151" t="s">
        <v>112</v>
      </c>
      <c r="E115" s="152"/>
      <c r="F115" s="152"/>
      <c r="G115" s="152"/>
      <c r="H115" s="152"/>
      <c r="I115" s="152"/>
      <c r="J115" s="153">
        <f>J844</f>
        <v>0</v>
      </c>
      <c r="K115" s="150"/>
      <c r="L115" s="154"/>
    </row>
    <row r="116" spans="2:12" s="10" customFormat="1" ht="19.95" customHeight="1">
      <c r="B116" s="149"/>
      <c r="C116" s="150"/>
      <c r="D116" s="151" t="s">
        <v>113</v>
      </c>
      <c r="E116" s="152"/>
      <c r="F116" s="152"/>
      <c r="G116" s="152"/>
      <c r="H116" s="152"/>
      <c r="I116" s="152"/>
      <c r="J116" s="153">
        <f>J846</f>
        <v>0</v>
      </c>
      <c r="K116" s="150"/>
      <c r="L116" s="154"/>
    </row>
    <row r="117" spans="2:12" s="10" customFormat="1" ht="19.95" customHeight="1">
      <c r="B117" s="149"/>
      <c r="C117" s="150"/>
      <c r="D117" s="151" t="s">
        <v>114</v>
      </c>
      <c r="E117" s="152"/>
      <c r="F117" s="152"/>
      <c r="G117" s="152"/>
      <c r="H117" s="152"/>
      <c r="I117" s="152"/>
      <c r="J117" s="153">
        <f>J892</f>
        <v>0</v>
      </c>
      <c r="K117" s="150"/>
      <c r="L117" s="154"/>
    </row>
    <row r="118" spans="2:12" s="10" customFormat="1" ht="19.95" customHeight="1">
      <c r="B118" s="149"/>
      <c r="C118" s="150"/>
      <c r="D118" s="151" t="s">
        <v>115</v>
      </c>
      <c r="E118" s="152"/>
      <c r="F118" s="152"/>
      <c r="G118" s="152"/>
      <c r="H118" s="152"/>
      <c r="I118" s="152"/>
      <c r="J118" s="153">
        <f>J908</f>
        <v>0</v>
      </c>
      <c r="K118" s="150"/>
      <c r="L118" s="154"/>
    </row>
    <row r="119" spans="2:12" s="10" customFormat="1" ht="19.95" customHeight="1">
      <c r="B119" s="149"/>
      <c r="C119" s="150"/>
      <c r="D119" s="151" t="s">
        <v>116</v>
      </c>
      <c r="E119" s="152"/>
      <c r="F119" s="152"/>
      <c r="G119" s="152"/>
      <c r="H119" s="152"/>
      <c r="I119" s="152"/>
      <c r="J119" s="153">
        <f>J987</f>
        <v>0</v>
      </c>
      <c r="K119" s="150"/>
      <c r="L119" s="154"/>
    </row>
    <row r="120" spans="2:12" s="10" customFormat="1" ht="19.95" customHeight="1">
      <c r="B120" s="149"/>
      <c r="C120" s="150"/>
      <c r="D120" s="151" t="s">
        <v>117</v>
      </c>
      <c r="E120" s="152"/>
      <c r="F120" s="152"/>
      <c r="G120" s="152"/>
      <c r="H120" s="152"/>
      <c r="I120" s="152"/>
      <c r="J120" s="153">
        <f>J1023</f>
        <v>0</v>
      </c>
      <c r="K120" s="150"/>
      <c r="L120" s="154"/>
    </row>
    <row r="121" spans="2:12" s="10" customFormat="1" ht="19.95" customHeight="1">
      <c r="B121" s="149"/>
      <c r="C121" s="150"/>
      <c r="D121" s="151" t="s">
        <v>118</v>
      </c>
      <c r="E121" s="152"/>
      <c r="F121" s="152"/>
      <c r="G121" s="152"/>
      <c r="H121" s="152"/>
      <c r="I121" s="152"/>
      <c r="J121" s="153">
        <f>J1093</f>
        <v>0</v>
      </c>
      <c r="K121" s="150"/>
      <c r="L121" s="154"/>
    </row>
    <row r="122" spans="2:12" s="10" customFormat="1" ht="19.95" customHeight="1">
      <c r="B122" s="149"/>
      <c r="C122" s="150"/>
      <c r="D122" s="151" t="s">
        <v>119</v>
      </c>
      <c r="E122" s="152"/>
      <c r="F122" s="152"/>
      <c r="G122" s="152"/>
      <c r="H122" s="152"/>
      <c r="I122" s="152"/>
      <c r="J122" s="153">
        <f>J1097</f>
        <v>0</v>
      </c>
      <c r="K122" s="150"/>
      <c r="L122" s="154"/>
    </row>
    <row r="123" spans="2:12" s="10" customFormat="1" ht="19.95" customHeight="1">
      <c r="B123" s="149"/>
      <c r="C123" s="150"/>
      <c r="D123" s="151" t="s">
        <v>120</v>
      </c>
      <c r="E123" s="152"/>
      <c r="F123" s="152"/>
      <c r="G123" s="152"/>
      <c r="H123" s="152"/>
      <c r="I123" s="152"/>
      <c r="J123" s="153">
        <f>J1123</f>
        <v>0</v>
      </c>
      <c r="K123" s="150"/>
      <c r="L123" s="154"/>
    </row>
    <row r="124" spans="2:12" s="10" customFormat="1" ht="19.95" customHeight="1">
      <c r="B124" s="149"/>
      <c r="C124" s="150"/>
      <c r="D124" s="151" t="s">
        <v>121</v>
      </c>
      <c r="E124" s="152"/>
      <c r="F124" s="152"/>
      <c r="G124" s="152"/>
      <c r="H124" s="152"/>
      <c r="I124" s="152"/>
      <c r="J124" s="153">
        <f>J1143</f>
        <v>0</v>
      </c>
      <c r="K124" s="150"/>
      <c r="L124" s="154"/>
    </row>
    <row r="125" spans="2:12" s="10" customFormat="1" ht="19.95" customHeight="1">
      <c r="B125" s="149"/>
      <c r="C125" s="150"/>
      <c r="D125" s="151" t="s">
        <v>122</v>
      </c>
      <c r="E125" s="152"/>
      <c r="F125" s="152"/>
      <c r="G125" s="152"/>
      <c r="H125" s="152"/>
      <c r="I125" s="152"/>
      <c r="J125" s="153">
        <f>J1160</f>
        <v>0</v>
      </c>
      <c r="K125" s="150"/>
      <c r="L125" s="154"/>
    </row>
    <row r="126" spans="2:12" s="9" customFormat="1" ht="25.05" customHeight="1">
      <c r="B126" s="143"/>
      <c r="C126" s="144"/>
      <c r="D126" s="145" t="s">
        <v>123</v>
      </c>
      <c r="E126" s="146"/>
      <c r="F126" s="146"/>
      <c r="G126" s="146"/>
      <c r="H126" s="146"/>
      <c r="I126" s="146"/>
      <c r="J126" s="147">
        <f>J1183</f>
        <v>0</v>
      </c>
      <c r="K126" s="144"/>
      <c r="L126" s="148"/>
    </row>
    <row r="127" spans="2:12" s="10" customFormat="1" ht="19.95" customHeight="1">
      <c r="B127" s="149"/>
      <c r="C127" s="150"/>
      <c r="D127" s="151" t="s">
        <v>124</v>
      </c>
      <c r="E127" s="152"/>
      <c r="F127" s="152"/>
      <c r="G127" s="152"/>
      <c r="H127" s="152"/>
      <c r="I127" s="152"/>
      <c r="J127" s="153">
        <f>J1184</f>
        <v>0</v>
      </c>
      <c r="K127" s="150"/>
      <c r="L127" s="154"/>
    </row>
    <row r="128" spans="2:12" s="10" customFormat="1" ht="19.95" customHeight="1">
      <c r="B128" s="149"/>
      <c r="C128" s="150"/>
      <c r="D128" s="151" t="s">
        <v>125</v>
      </c>
      <c r="E128" s="152"/>
      <c r="F128" s="152"/>
      <c r="G128" s="152"/>
      <c r="H128" s="152"/>
      <c r="I128" s="152"/>
      <c r="J128" s="153">
        <f>J1187</f>
        <v>0</v>
      </c>
      <c r="K128" s="150"/>
      <c r="L128" s="154"/>
    </row>
    <row r="129" spans="1:31" s="9" customFormat="1" ht="25.05" customHeight="1">
      <c r="B129" s="143"/>
      <c r="C129" s="144"/>
      <c r="D129" s="145" t="s">
        <v>126</v>
      </c>
      <c r="E129" s="146"/>
      <c r="F129" s="146"/>
      <c r="G129" s="146"/>
      <c r="H129" s="146"/>
      <c r="I129" s="146"/>
      <c r="J129" s="147">
        <f>J1189</f>
        <v>0</v>
      </c>
      <c r="K129" s="144"/>
      <c r="L129" s="148"/>
    </row>
    <row r="130" spans="1:31" s="10" customFormat="1" ht="19.95" customHeight="1">
      <c r="B130" s="149"/>
      <c r="C130" s="150"/>
      <c r="D130" s="151" t="s">
        <v>127</v>
      </c>
      <c r="E130" s="152"/>
      <c r="F130" s="152"/>
      <c r="G130" s="152"/>
      <c r="H130" s="152"/>
      <c r="I130" s="152"/>
      <c r="J130" s="153">
        <f>J1190</f>
        <v>0</v>
      </c>
      <c r="K130" s="150"/>
      <c r="L130" s="154"/>
    </row>
    <row r="131" spans="1:31" s="10" customFormat="1" ht="19.95" customHeight="1">
      <c r="B131" s="149"/>
      <c r="C131" s="150"/>
      <c r="D131" s="151" t="s">
        <v>128</v>
      </c>
      <c r="E131" s="152"/>
      <c r="F131" s="152"/>
      <c r="G131" s="152"/>
      <c r="H131" s="152"/>
      <c r="I131" s="152"/>
      <c r="J131" s="153">
        <f>J1194</f>
        <v>0</v>
      </c>
      <c r="K131" s="150"/>
      <c r="L131" s="154"/>
    </row>
    <row r="132" spans="1:31" s="10" customFormat="1" ht="19.95" customHeight="1">
      <c r="B132" s="149"/>
      <c r="C132" s="150"/>
      <c r="D132" s="151" t="s">
        <v>129</v>
      </c>
      <c r="E132" s="152"/>
      <c r="F132" s="152"/>
      <c r="G132" s="152"/>
      <c r="H132" s="152"/>
      <c r="I132" s="152"/>
      <c r="J132" s="153">
        <f>J1198</f>
        <v>0</v>
      </c>
      <c r="K132" s="150"/>
      <c r="L132" s="154"/>
    </row>
    <row r="133" spans="1:31" s="2" customFormat="1" ht="21.75" customHeight="1">
      <c r="A133" s="34"/>
      <c r="B133" s="35"/>
      <c r="C133" s="36"/>
      <c r="D133" s="36"/>
      <c r="E133" s="36"/>
      <c r="F133" s="36"/>
      <c r="G133" s="36"/>
      <c r="H133" s="36"/>
      <c r="I133" s="36"/>
      <c r="J133" s="36"/>
      <c r="K133" s="36"/>
      <c r="L133" s="51"/>
      <c r="S133" s="34"/>
      <c r="T133" s="34"/>
      <c r="U133" s="34"/>
      <c r="V133" s="34"/>
      <c r="W133" s="34"/>
      <c r="X133" s="34"/>
      <c r="Y133" s="34"/>
      <c r="Z133" s="34"/>
      <c r="AA133" s="34"/>
      <c r="AB133" s="34"/>
      <c r="AC133" s="34"/>
      <c r="AD133" s="34"/>
      <c r="AE133" s="34"/>
    </row>
    <row r="134" spans="1:31" s="2" customFormat="1" ht="7.05" customHeight="1">
      <c r="A134" s="34"/>
      <c r="B134" s="54"/>
      <c r="C134" s="55"/>
      <c r="D134" s="55"/>
      <c r="E134" s="55"/>
      <c r="F134" s="55"/>
      <c r="G134" s="55"/>
      <c r="H134" s="55"/>
      <c r="I134" s="55"/>
      <c r="J134" s="55"/>
      <c r="K134" s="55"/>
      <c r="L134" s="51"/>
      <c r="S134" s="34"/>
      <c r="T134" s="34"/>
      <c r="U134" s="34"/>
      <c r="V134" s="34"/>
      <c r="W134" s="34"/>
      <c r="X134" s="34"/>
      <c r="Y134" s="34"/>
      <c r="Z134" s="34"/>
      <c r="AA134" s="34"/>
      <c r="AB134" s="34"/>
      <c r="AC134" s="34"/>
      <c r="AD134" s="34"/>
      <c r="AE134" s="34"/>
    </row>
    <row r="138" spans="1:31" s="2" customFormat="1" ht="7.05" customHeight="1">
      <c r="A138" s="34"/>
      <c r="B138" s="56"/>
      <c r="C138" s="57"/>
      <c r="D138" s="57"/>
      <c r="E138" s="57"/>
      <c r="F138" s="57"/>
      <c r="G138" s="57"/>
      <c r="H138" s="57"/>
      <c r="I138" s="57"/>
      <c r="J138" s="57"/>
      <c r="K138" s="57"/>
      <c r="L138" s="51"/>
      <c r="S138" s="34"/>
      <c r="T138" s="34"/>
      <c r="U138" s="34"/>
      <c r="V138" s="34"/>
      <c r="W138" s="34"/>
      <c r="X138" s="34"/>
      <c r="Y138" s="34"/>
      <c r="Z138" s="34"/>
      <c r="AA138" s="34"/>
      <c r="AB138" s="34"/>
      <c r="AC138" s="34"/>
      <c r="AD138" s="34"/>
      <c r="AE138" s="34"/>
    </row>
    <row r="139" spans="1:31" s="2" customFormat="1" ht="25.05" customHeight="1">
      <c r="A139" s="34"/>
      <c r="B139" s="35"/>
      <c r="C139" s="23" t="s">
        <v>130</v>
      </c>
      <c r="D139" s="36"/>
      <c r="E139" s="36"/>
      <c r="F139" s="36"/>
      <c r="G139" s="36"/>
      <c r="H139" s="36"/>
      <c r="I139" s="36"/>
      <c r="J139" s="36"/>
      <c r="K139" s="36"/>
      <c r="L139" s="51"/>
      <c r="S139" s="34"/>
      <c r="T139" s="34"/>
      <c r="U139" s="34"/>
      <c r="V139" s="34"/>
      <c r="W139" s="34"/>
      <c r="X139" s="34"/>
      <c r="Y139" s="34"/>
      <c r="Z139" s="34"/>
      <c r="AA139" s="34"/>
      <c r="AB139" s="34"/>
      <c r="AC139" s="34"/>
      <c r="AD139" s="34"/>
      <c r="AE139" s="34"/>
    </row>
    <row r="140" spans="1:31" s="2" customFormat="1" ht="7.05" customHeight="1">
      <c r="A140" s="34"/>
      <c r="B140" s="35"/>
      <c r="C140" s="36"/>
      <c r="D140" s="36"/>
      <c r="E140" s="36"/>
      <c r="F140" s="36"/>
      <c r="G140" s="36"/>
      <c r="H140" s="36"/>
      <c r="I140" s="36"/>
      <c r="J140" s="36"/>
      <c r="K140" s="36"/>
      <c r="L140" s="51"/>
      <c r="S140" s="34"/>
      <c r="T140" s="34"/>
      <c r="U140" s="34"/>
      <c r="V140" s="34"/>
      <c r="W140" s="34"/>
      <c r="X140" s="34"/>
      <c r="Y140" s="34"/>
      <c r="Z140" s="34"/>
      <c r="AA140" s="34"/>
      <c r="AB140" s="34"/>
      <c r="AC140" s="34"/>
      <c r="AD140" s="34"/>
      <c r="AE140" s="34"/>
    </row>
    <row r="141" spans="1:31" s="2" customFormat="1" ht="12" customHeight="1">
      <c r="A141" s="34"/>
      <c r="B141" s="35"/>
      <c r="C141" s="29" t="s">
        <v>16</v>
      </c>
      <c r="D141" s="36"/>
      <c r="E141" s="36"/>
      <c r="F141" s="36"/>
      <c r="G141" s="36"/>
      <c r="H141" s="36"/>
      <c r="I141" s="36"/>
      <c r="J141" s="36"/>
      <c r="K141" s="36"/>
      <c r="L141" s="51"/>
      <c r="S141" s="34"/>
      <c r="T141" s="34"/>
      <c r="U141" s="34"/>
      <c r="V141" s="34"/>
      <c r="W141" s="34"/>
      <c r="X141" s="34"/>
      <c r="Y141" s="34"/>
      <c r="Z141" s="34"/>
      <c r="AA141" s="34"/>
      <c r="AB141" s="34"/>
      <c r="AC141" s="34"/>
      <c r="AD141" s="34"/>
      <c r="AE141" s="34"/>
    </row>
    <row r="142" spans="1:31" s="2" customFormat="1" ht="26.25" customHeight="1">
      <c r="A142" s="34"/>
      <c r="B142" s="35"/>
      <c r="C142" s="36"/>
      <c r="D142" s="36"/>
      <c r="E142" s="761" t="str">
        <f>E7</f>
        <v>Stavební úpravy a dostavba KD v Zábřehu - II. etapa rev. 08/2022 bez</v>
      </c>
      <c r="F142" s="762"/>
      <c r="G142" s="762"/>
      <c r="H142" s="762"/>
      <c r="I142" s="36"/>
      <c r="J142" s="36"/>
      <c r="K142" s="36"/>
      <c r="L142" s="51"/>
      <c r="S142" s="34"/>
      <c r="T142" s="34"/>
      <c r="U142" s="34"/>
      <c r="V142" s="34"/>
      <c r="W142" s="34"/>
      <c r="X142" s="34"/>
      <c r="Y142" s="34"/>
      <c r="Z142" s="34"/>
      <c r="AA142" s="34"/>
      <c r="AB142" s="34"/>
      <c r="AC142" s="34"/>
      <c r="AD142" s="34"/>
      <c r="AE142" s="34"/>
    </row>
    <row r="143" spans="1:31" s="2" customFormat="1" ht="12" customHeight="1">
      <c r="A143" s="34"/>
      <c r="B143" s="35"/>
      <c r="C143" s="29" t="s">
        <v>87</v>
      </c>
      <c r="D143" s="36"/>
      <c r="E143" s="36"/>
      <c r="F143" s="36"/>
      <c r="G143" s="36"/>
      <c r="H143" s="36"/>
      <c r="I143" s="36"/>
      <c r="J143" s="36"/>
      <c r="K143" s="36"/>
      <c r="L143" s="51"/>
      <c r="S143" s="34"/>
      <c r="T143" s="34"/>
      <c r="U143" s="34"/>
      <c r="V143" s="34"/>
      <c r="W143" s="34"/>
      <c r="X143" s="34"/>
      <c r="Y143" s="34"/>
      <c r="Z143" s="34"/>
      <c r="AA143" s="34"/>
      <c r="AB143" s="34"/>
      <c r="AC143" s="34"/>
      <c r="AD143" s="34"/>
      <c r="AE143" s="34"/>
    </row>
    <row r="144" spans="1:31" s="2" customFormat="1" ht="16.5" customHeight="1">
      <c r="A144" s="34"/>
      <c r="B144" s="35"/>
      <c r="C144" s="36"/>
      <c r="D144" s="36"/>
      <c r="E144" s="725" t="str">
        <f>E9</f>
        <v xml:space="preserve">1 - Stavba bez zateplení stávajícího objektu  </v>
      </c>
      <c r="F144" s="760"/>
      <c r="G144" s="760"/>
      <c r="H144" s="760"/>
      <c r="I144" s="36"/>
      <c r="J144" s="36"/>
      <c r="K144" s="36"/>
      <c r="L144" s="51"/>
      <c r="S144" s="34"/>
      <c r="T144" s="34"/>
      <c r="U144" s="34"/>
      <c r="V144" s="34"/>
      <c r="W144" s="34"/>
      <c r="X144" s="34"/>
      <c r="Y144" s="34"/>
      <c r="Z144" s="34"/>
      <c r="AA144" s="34"/>
      <c r="AB144" s="34"/>
      <c r="AC144" s="34"/>
      <c r="AD144" s="34"/>
      <c r="AE144" s="34"/>
    </row>
    <row r="145" spans="1:65" s="2" customFormat="1" ht="7.05" customHeight="1">
      <c r="A145" s="34"/>
      <c r="B145" s="35"/>
      <c r="C145" s="36"/>
      <c r="D145" s="36"/>
      <c r="E145" s="36"/>
      <c r="F145" s="36"/>
      <c r="G145" s="36"/>
      <c r="H145" s="36"/>
      <c r="I145" s="36"/>
      <c r="J145" s="36"/>
      <c r="K145" s="36"/>
      <c r="L145" s="51"/>
      <c r="S145" s="34"/>
      <c r="T145" s="34"/>
      <c r="U145" s="34"/>
      <c r="V145" s="34"/>
      <c r="W145" s="34"/>
      <c r="X145" s="34"/>
      <c r="Y145" s="34"/>
      <c r="Z145" s="34"/>
      <c r="AA145" s="34"/>
      <c r="AB145" s="34"/>
      <c r="AC145" s="34"/>
      <c r="AD145" s="34"/>
      <c r="AE145" s="34"/>
    </row>
    <row r="146" spans="1:65" s="2" customFormat="1" ht="12" customHeight="1">
      <c r="A146" s="34"/>
      <c r="B146" s="35"/>
      <c r="C146" s="29" t="s">
        <v>20</v>
      </c>
      <c r="D146" s="36"/>
      <c r="E146" s="36"/>
      <c r="F146" s="27" t="str">
        <f>F12</f>
        <v>Zábřeh</v>
      </c>
      <c r="G146" s="36"/>
      <c r="H146" s="36"/>
      <c r="I146" s="29" t="s">
        <v>22</v>
      </c>
      <c r="J146" s="66" t="str">
        <f>IF(J12="","",J12)</f>
        <v>28. 3. 2023</v>
      </c>
      <c r="K146" s="36"/>
      <c r="L146" s="51"/>
      <c r="S146" s="34"/>
      <c r="T146" s="34"/>
      <c r="U146" s="34"/>
      <c r="V146" s="34"/>
      <c r="W146" s="34"/>
      <c r="X146" s="34"/>
      <c r="Y146" s="34"/>
      <c r="Z146" s="34"/>
      <c r="AA146" s="34"/>
      <c r="AB146" s="34"/>
      <c r="AC146" s="34"/>
      <c r="AD146" s="34"/>
      <c r="AE146" s="34"/>
    </row>
    <row r="147" spans="1:65" s="2" customFormat="1" ht="7.05" customHeight="1">
      <c r="A147" s="34"/>
      <c r="B147" s="35"/>
      <c r="C147" s="36"/>
      <c r="D147" s="36"/>
      <c r="E147" s="36"/>
      <c r="F147" s="36"/>
      <c r="G147" s="36"/>
      <c r="H147" s="36"/>
      <c r="I147" s="36"/>
      <c r="J147" s="36"/>
      <c r="K147" s="36"/>
      <c r="L147" s="51"/>
      <c r="S147" s="34"/>
      <c r="T147" s="34"/>
      <c r="U147" s="34"/>
      <c r="V147" s="34"/>
      <c r="W147" s="34"/>
      <c r="X147" s="34"/>
      <c r="Y147" s="34"/>
      <c r="Z147" s="34"/>
      <c r="AA147" s="34"/>
      <c r="AB147" s="34"/>
      <c r="AC147" s="34"/>
      <c r="AD147" s="34"/>
      <c r="AE147" s="34"/>
    </row>
    <row r="148" spans="1:65" s="2" customFormat="1" ht="15.15" customHeight="1">
      <c r="A148" s="34"/>
      <c r="B148" s="35"/>
      <c r="C148" s="29" t="s">
        <v>24</v>
      </c>
      <c r="D148" s="36"/>
      <c r="E148" s="36"/>
      <c r="F148" s="27" t="str">
        <f>E15</f>
        <v>Město Zábřeh</v>
      </c>
      <c r="G148" s="36"/>
      <c r="H148" s="36"/>
      <c r="I148" s="29" t="s">
        <v>30</v>
      </c>
      <c r="J148" s="32" t="str">
        <f>E21</f>
        <v>BDA Architekti s.r.o.</v>
      </c>
      <c r="K148" s="36"/>
      <c r="L148" s="51"/>
      <c r="S148" s="34"/>
      <c r="T148" s="34"/>
      <c r="U148" s="34"/>
      <c r="V148" s="34"/>
      <c r="W148" s="34"/>
      <c r="X148" s="34"/>
      <c r="Y148" s="34"/>
      <c r="Z148" s="34"/>
      <c r="AA148" s="34"/>
      <c r="AB148" s="34"/>
      <c r="AC148" s="34"/>
      <c r="AD148" s="34"/>
      <c r="AE148" s="34"/>
    </row>
    <row r="149" spans="1:65" s="2" customFormat="1" ht="15.15" customHeight="1">
      <c r="A149" s="34"/>
      <c r="B149" s="35"/>
      <c r="C149" s="29" t="s">
        <v>28</v>
      </c>
      <c r="D149" s="36"/>
      <c r="E149" s="36"/>
      <c r="F149" s="27" t="str">
        <f>IF(E18="","",E18)</f>
        <v>Vyplň údaj</v>
      </c>
      <c r="G149" s="36"/>
      <c r="H149" s="36"/>
      <c r="I149" s="29" t="s">
        <v>33</v>
      </c>
      <c r="J149" s="32" t="str">
        <f>E24</f>
        <v>Ing.P.Čoudek</v>
      </c>
      <c r="K149" s="36"/>
      <c r="L149" s="51"/>
      <c r="S149" s="34"/>
      <c r="T149" s="34"/>
      <c r="U149" s="34"/>
      <c r="V149" s="34"/>
      <c r="W149" s="34"/>
      <c r="X149" s="34"/>
      <c r="Y149" s="34"/>
      <c r="Z149" s="34"/>
      <c r="AA149" s="34"/>
      <c r="AB149" s="34"/>
      <c r="AC149" s="34"/>
      <c r="AD149" s="34"/>
      <c r="AE149" s="34"/>
    </row>
    <row r="150" spans="1:65" s="2" customFormat="1" ht="10.199999999999999" customHeight="1">
      <c r="A150" s="34"/>
      <c r="B150" s="35"/>
      <c r="C150" s="36"/>
      <c r="D150" s="36"/>
      <c r="E150" s="36"/>
      <c r="F150" s="36"/>
      <c r="G150" s="36"/>
      <c r="H150" s="36"/>
      <c r="I150" s="36"/>
      <c r="J150" s="36"/>
      <c r="K150" s="36"/>
      <c r="L150" s="51"/>
      <c r="S150" s="34"/>
      <c r="T150" s="34"/>
      <c r="U150" s="34"/>
      <c r="V150" s="34"/>
      <c r="W150" s="34"/>
      <c r="X150" s="34"/>
      <c r="Y150" s="34"/>
      <c r="Z150" s="34"/>
      <c r="AA150" s="34"/>
      <c r="AB150" s="34"/>
      <c r="AC150" s="34"/>
      <c r="AD150" s="34"/>
      <c r="AE150" s="34"/>
    </row>
    <row r="151" spans="1:65" s="11" customFormat="1" ht="29.25" customHeight="1">
      <c r="A151" s="155"/>
      <c r="B151" s="156"/>
      <c r="C151" s="157" t="s">
        <v>131</v>
      </c>
      <c r="D151" s="158" t="s">
        <v>61</v>
      </c>
      <c r="E151" s="158" t="s">
        <v>57</v>
      </c>
      <c r="F151" s="158" t="s">
        <v>58</v>
      </c>
      <c r="G151" s="158" t="s">
        <v>132</v>
      </c>
      <c r="H151" s="158" t="s">
        <v>133</v>
      </c>
      <c r="I151" s="158" t="s">
        <v>134</v>
      </c>
      <c r="J151" s="159" t="s">
        <v>91</v>
      </c>
      <c r="K151" s="160" t="s">
        <v>135</v>
      </c>
      <c r="L151" s="161"/>
      <c r="M151" s="75" t="s">
        <v>1</v>
      </c>
      <c r="N151" s="76" t="s">
        <v>40</v>
      </c>
      <c r="O151" s="76" t="s">
        <v>136</v>
      </c>
      <c r="P151" s="76" t="s">
        <v>137</v>
      </c>
      <c r="Q151" s="76" t="s">
        <v>138</v>
      </c>
      <c r="R151" s="76" t="s">
        <v>139</v>
      </c>
      <c r="S151" s="76" t="s">
        <v>140</v>
      </c>
      <c r="T151" s="77" t="s">
        <v>141</v>
      </c>
      <c r="U151" s="155"/>
      <c r="V151" s="155"/>
      <c r="W151" s="155"/>
      <c r="X151" s="155"/>
      <c r="Y151" s="155"/>
      <c r="Z151" s="155"/>
      <c r="AA151" s="155"/>
      <c r="AB151" s="155"/>
      <c r="AC151" s="155"/>
      <c r="AD151" s="155"/>
      <c r="AE151" s="155"/>
    </row>
    <row r="152" spans="1:65" s="2" customFormat="1" ht="22.8" customHeight="1">
      <c r="A152" s="34"/>
      <c r="B152" s="35"/>
      <c r="C152" s="82" t="s">
        <v>142</v>
      </c>
      <c r="D152" s="36"/>
      <c r="E152" s="36"/>
      <c r="F152" s="36"/>
      <c r="G152" s="36"/>
      <c r="H152" s="36"/>
      <c r="I152" s="36"/>
      <c r="J152" s="162">
        <f>BK152</f>
        <v>0</v>
      </c>
      <c r="K152" s="36"/>
      <c r="L152" s="39"/>
      <c r="M152" s="78"/>
      <c r="N152" s="163"/>
      <c r="O152" s="79"/>
      <c r="P152" s="164">
        <f>P153+P686+P1183+P1189</f>
        <v>0</v>
      </c>
      <c r="Q152" s="79"/>
      <c r="R152" s="164">
        <f>R153+R686+R1183+R1189</f>
        <v>1972.1098478400002</v>
      </c>
      <c r="S152" s="79"/>
      <c r="T152" s="165">
        <f>T153+T686+T1183+T1189</f>
        <v>228.12442099999998</v>
      </c>
      <c r="U152" s="34"/>
      <c r="V152" s="34"/>
      <c r="W152" s="34"/>
      <c r="X152" s="34"/>
      <c r="Y152" s="34"/>
      <c r="Z152" s="34"/>
      <c r="AA152" s="34"/>
      <c r="AB152" s="34"/>
      <c r="AC152" s="34"/>
      <c r="AD152" s="34"/>
      <c r="AE152" s="34"/>
      <c r="AT152" s="17" t="s">
        <v>75</v>
      </c>
      <c r="AU152" s="17" t="s">
        <v>93</v>
      </c>
      <c r="BK152" s="166">
        <f>BK153+BK686+BK1183+BK1189</f>
        <v>0</v>
      </c>
    </row>
    <row r="153" spans="1:65" s="12" customFormat="1" ht="25.95" customHeight="1">
      <c r="B153" s="167"/>
      <c r="C153" s="168"/>
      <c r="D153" s="169" t="s">
        <v>75</v>
      </c>
      <c r="E153" s="170" t="s">
        <v>143</v>
      </c>
      <c r="F153" s="170" t="s">
        <v>144</v>
      </c>
      <c r="G153" s="168"/>
      <c r="H153" s="168"/>
      <c r="I153" s="171"/>
      <c r="J153" s="172">
        <f>BK153</f>
        <v>0</v>
      </c>
      <c r="K153" s="168"/>
      <c r="L153" s="173"/>
      <c r="M153" s="174"/>
      <c r="N153" s="175"/>
      <c r="O153" s="175"/>
      <c r="P153" s="176">
        <f>P154+P188+P250+P334+P460+P464+P561+P563+P676+P683</f>
        <v>0</v>
      </c>
      <c r="Q153" s="175"/>
      <c r="R153" s="176">
        <f>R154+R188+R250+R334+R460+R464+R561+R563+R676+R683</f>
        <v>1876.6044796900001</v>
      </c>
      <c r="S153" s="175"/>
      <c r="T153" s="177">
        <f>T154+T188+T250+T334+T460+T464+T561+T563+T676+T683</f>
        <v>161.140861</v>
      </c>
      <c r="AR153" s="178" t="s">
        <v>81</v>
      </c>
      <c r="AT153" s="179" t="s">
        <v>75</v>
      </c>
      <c r="AU153" s="179" t="s">
        <v>76</v>
      </c>
      <c r="AY153" s="178" t="s">
        <v>145</v>
      </c>
      <c r="BK153" s="180">
        <f>BK154+BK188+BK250+BK334+BK460+BK464+BK561+BK563+BK676+BK683</f>
        <v>0</v>
      </c>
    </row>
    <row r="154" spans="1:65" s="12" customFormat="1" ht="22.8" customHeight="1">
      <c r="B154" s="167"/>
      <c r="C154" s="168"/>
      <c r="D154" s="169" t="s">
        <v>75</v>
      </c>
      <c r="E154" s="181" t="s">
        <v>81</v>
      </c>
      <c r="F154" s="181" t="s">
        <v>146</v>
      </c>
      <c r="G154" s="168"/>
      <c r="H154" s="168"/>
      <c r="I154" s="171"/>
      <c r="J154" s="182">
        <f>BK154</f>
        <v>0</v>
      </c>
      <c r="K154" s="168"/>
      <c r="L154" s="173"/>
      <c r="M154" s="174"/>
      <c r="N154" s="175"/>
      <c r="O154" s="175"/>
      <c r="P154" s="176">
        <f>SUM(P155:P187)</f>
        <v>0</v>
      </c>
      <c r="Q154" s="175"/>
      <c r="R154" s="176">
        <f>SUM(R155:R187)</f>
        <v>0</v>
      </c>
      <c r="S154" s="175"/>
      <c r="T154" s="177">
        <f>SUM(T155:T187)</f>
        <v>0</v>
      </c>
      <c r="AR154" s="178" t="s">
        <v>81</v>
      </c>
      <c r="AT154" s="179" t="s">
        <v>75</v>
      </c>
      <c r="AU154" s="179" t="s">
        <v>81</v>
      </c>
      <c r="AY154" s="178" t="s">
        <v>145</v>
      </c>
      <c r="BK154" s="180">
        <f>SUM(BK155:BK187)</f>
        <v>0</v>
      </c>
    </row>
    <row r="155" spans="1:65" s="2" customFormat="1" ht="16.5" customHeight="1">
      <c r="A155" s="34"/>
      <c r="B155" s="35"/>
      <c r="C155" s="183" t="s">
        <v>81</v>
      </c>
      <c r="D155" s="183" t="s">
        <v>147</v>
      </c>
      <c r="E155" s="184" t="s">
        <v>148</v>
      </c>
      <c r="F155" s="185" t="s">
        <v>149</v>
      </c>
      <c r="G155" s="186" t="s">
        <v>150</v>
      </c>
      <c r="H155" s="187">
        <v>10</v>
      </c>
      <c r="I155" s="188"/>
      <c r="J155" s="189">
        <f>ROUND(I155*H155,2)</f>
        <v>0</v>
      </c>
      <c r="K155" s="190"/>
      <c r="L155" s="39"/>
      <c r="M155" s="191" t="s">
        <v>1</v>
      </c>
      <c r="N155" s="192" t="s">
        <v>41</v>
      </c>
      <c r="O155" s="71"/>
      <c r="P155" s="193">
        <f>O155*H155</f>
        <v>0</v>
      </c>
      <c r="Q155" s="193">
        <v>0</v>
      </c>
      <c r="R155" s="193">
        <f>Q155*H155</f>
        <v>0</v>
      </c>
      <c r="S155" s="193">
        <v>0</v>
      </c>
      <c r="T155" s="194">
        <f>S155*H155</f>
        <v>0</v>
      </c>
      <c r="U155" s="34"/>
      <c r="V155" s="34"/>
      <c r="W155" s="34"/>
      <c r="X155" s="34"/>
      <c r="Y155" s="34"/>
      <c r="Z155" s="34"/>
      <c r="AA155" s="34"/>
      <c r="AB155" s="34"/>
      <c r="AC155" s="34"/>
      <c r="AD155" s="34"/>
      <c r="AE155" s="34"/>
      <c r="AR155" s="195" t="s">
        <v>151</v>
      </c>
      <c r="AT155" s="195" t="s">
        <v>147</v>
      </c>
      <c r="AU155" s="195" t="s">
        <v>85</v>
      </c>
      <c r="AY155" s="17" t="s">
        <v>145</v>
      </c>
      <c r="BE155" s="196">
        <f>IF(N155="základní",J155,0)</f>
        <v>0</v>
      </c>
      <c r="BF155" s="196">
        <f>IF(N155="snížená",J155,0)</f>
        <v>0</v>
      </c>
      <c r="BG155" s="196">
        <f>IF(N155="zákl. přenesená",J155,0)</f>
        <v>0</v>
      </c>
      <c r="BH155" s="196">
        <f>IF(N155="sníž. přenesená",J155,0)</f>
        <v>0</v>
      </c>
      <c r="BI155" s="196">
        <f>IF(N155="nulová",J155,0)</f>
        <v>0</v>
      </c>
      <c r="BJ155" s="17" t="s">
        <v>81</v>
      </c>
      <c r="BK155" s="196">
        <f>ROUND(I155*H155,2)</f>
        <v>0</v>
      </c>
      <c r="BL155" s="17" t="s">
        <v>151</v>
      </c>
      <c r="BM155" s="195" t="s">
        <v>152</v>
      </c>
    </row>
    <row r="156" spans="1:65" s="2" customFormat="1" ht="24.15" customHeight="1">
      <c r="A156" s="34"/>
      <c r="B156" s="35"/>
      <c r="C156" s="183" t="s">
        <v>85</v>
      </c>
      <c r="D156" s="183" t="s">
        <v>147</v>
      </c>
      <c r="E156" s="184" t="s">
        <v>153</v>
      </c>
      <c r="F156" s="185" t="s">
        <v>154</v>
      </c>
      <c r="G156" s="186" t="s">
        <v>155</v>
      </c>
      <c r="H156" s="187">
        <v>471.4</v>
      </c>
      <c r="I156" s="188"/>
      <c r="J156" s="189">
        <f>ROUND(I156*H156,2)</f>
        <v>0</v>
      </c>
      <c r="K156" s="190"/>
      <c r="L156" s="39"/>
      <c r="M156" s="191" t="s">
        <v>1</v>
      </c>
      <c r="N156" s="192" t="s">
        <v>41</v>
      </c>
      <c r="O156" s="71"/>
      <c r="P156" s="193">
        <f>O156*H156</f>
        <v>0</v>
      </c>
      <c r="Q156" s="193">
        <v>0</v>
      </c>
      <c r="R156" s="193">
        <f>Q156*H156</f>
        <v>0</v>
      </c>
      <c r="S156" s="193">
        <v>0</v>
      </c>
      <c r="T156" s="194">
        <f>S156*H156</f>
        <v>0</v>
      </c>
      <c r="U156" s="34"/>
      <c r="V156" s="34"/>
      <c r="W156" s="34"/>
      <c r="X156" s="34"/>
      <c r="Y156" s="34"/>
      <c r="Z156" s="34"/>
      <c r="AA156" s="34"/>
      <c r="AB156" s="34"/>
      <c r="AC156" s="34"/>
      <c r="AD156" s="34"/>
      <c r="AE156" s="34"/>
      <c r="AR156" s="195" t="s">
        <v>151</v>
      </c>
      <c r="AT156" s="195" t="s">
        <v>147</v>
      </c>
      <c r="AU156" s="195" t="s">
        <v>85</v>
      </c>
      <c r="AY156" s="17" t="s">
        <v>145</v>
      </c>
      <c r="BE156" s="196">
        <f>IF(N156="základní",J156,0)</f>
        <v>0</v>
      </c>
      <c r="BF156" s="196">
        <f>IF(N156="snížená",J156,0)</f>
        <v>0</v>
      </c>
      <c r="BG156" s="196">
        <f>IF(N156="zákl. přenesená",J156,0)</f>
        <v>0</v>
      </c>
      <c r="BH156" s="196">
        <f>IF(N156="sníž. přenesená",J156,0)</f>
        <v>0</v>
      </c>
      <c r="BI156" s="196">
        <f>IF(N156="nulová",J156,0)</f>
        <v>0</v>
      </c>
      <c r="BJ156" s="17" t="s">
        <v>81</v>
      </c>
      <c r="BK156" s="196">
        <f>ROUND(I156*H156,2)</f>
        <v>0</v>
      </c>
      <c r="BL156" s="17" t="s">
        <v>151</v>
      </c>
      <c r="BM156" s="195" t="s">
        <v>156</v>
      </c>
    </row>
    <row r="157" spans="1:65" s="13" customFormat="1">
      <c r="B157" s="197"/>
      <c r="C157" s="198"/>
      <c r="D157" s="199" t="s">
        <v>157</v>
      </c>
      <c r="E157" s="200" t="s">
        <v>1</v>
      </c>
      <c r="F157" s="201" t="s">
        <v>158</v>
      </c>
      <c r="G157" s="198"/>
      <c r="H157" s="202">
        <v>458</v>
      </c>
      <c r="I157" s="203"/>
      <c r="J157" s="198"/>
      <c r="K157" s="198"/>
      <c r="L157" s="204"/>
      <c r="M157" s="205"/>
      <c r="N157" s="206"/>
      <c r="O157" s="206"/>
      <c r="P157" s="206"/>
      <c r="Q157" s="206"/>
      <c r="R157" s="206"/>
      <c r="S157" s="206"/>
      <c r="T157" s="207"/>
      <c r="AT157" s="208" t="s">
        <v>157</v>
      </c>
      <c r="AU157" s="208" t="s">
        <v>85</v>
      </c>
      <c r="AV157" s="13" t="s">
        <v>85</v>
      </c>
      <c r="AW157" s="13" t="s">
        <v>32</v>
      </c>
      <c r="AX157" s="13" t="s">
        <v>76</v>
      </c>
      <c r="AY157" s="208" t="s">
        <v>145</v>
      </c>
    </row>
    <row r="158" spans="1:65" s="13" customFormat="1">
      <c r="B158" s="197"/>
      <c r="C158" s="198"/>
      <c r="D158" s="199" t="s">
        <v>157</v>
      </c>
      <c r="E158" s="200" t="s">
        <v>1</v>
      </c>
      <c r="F158" s="201" t="s">
        <v>159</v>
      </c>
      <c r="G158" s="198"/>
      <c r="H158" s="202">
        <v>13.4</v>
      </c>
      <c r="I158" s="203"/>
      <c r="J158" s="198"/>
      <c r="K158" s="198"/>
      <c r="L158" s="204"/>
      <c r="M158" s="205"/>
      <c r="N158" s="206"/>
      <c r="O158" s="206"/>
      <c r="P158" s="206"/>
      <c r="Q158" s="206"/>
      <c r="R158" s="206"/>
      <c r="S158" s="206"/>
      <c r="T158" s="207"/>
      <c r="AT158" s="208" t="s">
        <v>157</v>
      </c>
      <c r="AU158" s="208" t="s">
        <v>85</v>
      </c>
      <c r="AV158" s="13" t="s">
        <v>85</v>
      </c>
      <c r="AW158" s="13" t="s">
        <v>32</v>
      </c>
      <c r="AX158" s="13" t="s">
        <v>76</v>
      </c>
      <c r="AY158" s="208" t="s">
        <v>145</v>
      </c>
    </row>
    <row r="159" spans="1:65" s="14" customFormat="1">
      <c r="B159" s="209"/>
      <c r="C159" s="210"/>
      <c r="D159" s="199" t="s">
        <v>157</v>
      </c>
      <c r="E159" s="211" t="s">
        <v>1</v>
      </c>
      <c r="F159" s="212" t="s">
        <v>160</v>
      </c>
      <c r="G159" s="210"/>
      <c r="H159" s="213">
        <v>471.4</v>
      </c>
      <c r="I159" s="214"/>
      <c r="J159" s="210"/>
      <c r="K159" s="210"/>
      <c r="L159" s="215"/>
      <c r="M159" s="216"/>
      <c r="N159" s="217"/>
      <c r="O159" s="217"/>
      <c r="P159" s="217"/>
      <c r="Q159" s="217"/>
      <c r="R159" s="217"/>
      <c r="S159" s="217"/>
      <c r="T159" s="218"/>
      <c r="AT159" s="219" t="s">
        <v>157</v>
      </c>
      <c r="AU159" s="219" t="s">
        <v>85</v>
      </c>
      <c r="AV159" s="14" t="s">
        <v>151</v>
      </c>
      <c r="AW159" s="14" t="s">
        <v>32</v>
      </c>
      <c r="AX159" s="14" t="s">
        <v>81</v>
      </c>
      <c r="AY159" s="219" t="s">
        <v>145</v>
      </c>
    </row>
    <row r="160" spans="1:65" s="2" customFormat="1" ht="33" customHeight="1">
      <c r="A160" s="34"/>
      <c r="B160" s="35"/>
      <c r="C160" s="183" t="s">
        <v>161</v>
      </c>
      <c r="D160" s="183" t="s">
        <v>147</v>
      </c>
      <c r="E160" s="184" t="s">
        <v>162</v>
      </c>
      <c r="F160" s="185" t="s">
        <v>163</v>
      </c>
      <c r="G160" s="186" t="s">
        <v>164</v>
      </c>
      <c r="H160" s="187">
        <v>907.73299999999995</v>
      </c>
      <c r="I160" s="188"/>
      <c r="J160" s="189">
        <f>ROUND(I160*H160,2)</f>
        <v>0</v>
      </c>
      <c r="K160" s="190"/>
      <c r="L160" s="39"/>
      <c r="M160" s="191" t="s">
        <v>1</v>
      </c>
      <c r="N160" s="192" t="s">
        <v>41</v>
      </c>
      <c r="O160" s="71"/>
      <c r="P160" s="193">
        <f>O160*H160</f>
        <v>0</v>
      </c>
      <c r="Q160" s="193">
        <v>0</v>
      </c>
      <c r="R160" s="193">
        <f>Q160*H160</f>
        <v>0</v>
      </c>
      <c r="S160" s="193">
        <v>0</v>
      </c>
      <c r="T160" s="194">
        <f>S160*H160</f>
        <v>0</v>
      </c>
      <c r="U160" s="34"/>
      <c r="V160" s="34"/>
      <c r="W160" s="34"/>
      <c r="X160" s="34"/>
      <c r="Y160" s="34"/>
      <c r="Z160" s="34"/>
      <c r="AA160" s="34"/>
      <c r="AB160" s="34"/>
      <c r="AC160" s="34"/>
      <c r="AD160" s="34"/>
      <c r="AE160" s="34"/>
      <c r="AR160" s="195" t="s">
        <v>151</v>
      </c>
      <c r="AT160" s="195" t="s">
        <v>147</v>
      </c>
      <c r="AU160" s="195" t="s">
        <v>85</v>
      </c>
      <c r="AY160" s="17" t="s">
        <v>145</v>
      </c>
      <c r="BE160" s="196">
        <f>IF(N160="základní",J160,0)</f>
        <v>0</v>
      </c>
      <c r="BF160" s="196">
        <f>IF(N160="snížená",J160,0)</f>
        <v>0</v>
      </c>
      <c r="BG160" s="196">
        <f>IF(N160="zákl. přenesená",J160,0)</f>
        <v>0</v>
      </c>
      <c r="BH160" s="196">
        <f>IF(N160="sníž. přenesená",J160,0)</f>
        <v>0</v>
      </c>
      <c r="BI160" s="196">
        <f>IF(N160="nulová",J160,0)</f>
        <v>0</v>
      </c>
      <c r="BJ160" s="17" t="s">
        <v>81</v>
      </c>
      <c r="BK160" s="196">
        <f>ROUND(I160*H160,2)</f>
        <v>0</v>
      </c>
      <c r="BL160" s="17" t="s">
        <v>151</v>
      </c>
      <c r="BM160" s="195" t="s">
        <v>165</v>
      </c>
    </row>
    <row r="161" spans="1:65" s="13" customFormat="1">
      <c r="B161" s="197"/>
      <c r="C161" s="198"/>
      <c r="D161" s="199" t="s">
        <v>157</v>
      </c>
      <c r="E161" s="200" t="s">
        <v>1</v>
      </c>
      <c r="F161" s="201" t="s">
        <v>166</v>
      </c>
      <c r="G161" s="198"/>
      <c r="H161" s="202">
        <v>907.73299999999995</v>
      </c>
      <c r="I161" s="203"/>
      <c r="J161" s="198"/>
      <c r="K161" s="198"/>
      <c r="L161" s="204"/>
      <c r="M161" s="205"/>
      <c r="N161" s="206"/>
      <c r="O161" s="206"/>
      <c r="P161" s="206"/>
      <c r="Q161" s="206"/>
      <c r="R161" s="206"/>
      <c r="S161" s="206"/>
      <c r="T161" s="207"/>
      <c r="AT161" s="208" t="s">
        <v>157</v>
      </c>
      <c r="AU161" s="208" t="s">
        <v>85</v>
      </c>
      <c r="AV161" s="13" t="s">
        <v>85</v>
      </c>
      <c r="AW161" s="13" t="s">
        <v>32</v>
      </c>
      <c r="AX161" s="13" t="s">
        <v>81</v>
      </c>
      <c r="AY161" s="208" t="s">
        <v>145</v>
      </c>
    </row>
    <row r="162" spans="1:65" s="2" customFormat="1" ht="33" customHeight="1">
      <c r="A162" s="34"/>
      <c r="B162" s="35"/>
      <c r="C162" s="183" t="s">
        <v>151</v>
      </c>
      <c r="D162" s="183" t="s">
        <v>147</v>
      </c>
      <c r="E162" s="184" t="s">
        <v>167</v>
      </c>
      <c r="F162" s="185" t="s">
        <v>168</v>
      </c>
      <c r="G162" s="186" t="s">
        <v>164</v>
      </c>
      <c r="H162" s="187">
        <v>133.99199999999999</v>
      </c>
      <c r="I162" s="188"/>
      <c r="J162" s="189">
        <f>ROUND(I162*H162,2)</f>
        <v>0</v>
      </c>
      <c r="K162" s="190"/>
      <c r="L162" s="39"/>
      <c r="M162" s="191" t="s">
        <v>1</v>
      </c>
      <c r="N162" s="192" t="s">
        <v>41</v>
      </c>
      <c r="O162" s="71"/>
      <c r="P162" s="193">
        <f>O162*H162</f>
        <v>0</v>
      </c>
      <c r="Q162" s="193">
        <v>0</v>
      </c>
      <c r="R162" s="193">
        <f>Q162*H162</f>
        <v>0</v>
      </c>
      <c r="S162" s="193">
        <v>0</v>
      </c>
      <c r="T162" s="194">
        <f>S162*H162</f>
        <v>0</v>
      </c>
      <c r="U162" s="34"/>
      <c r="V162" s="34"/>
      <c r="W162" s="34"/>
      <c r="X162" s="34"/>
      <c r="Y162" s="34"/>
      <c r="Z162" s="34"/>
      <c r="AA162" s="34"/>
      <c r="AB162" s="34"/>
      <c r="AC162" s="34"/>
      <c r="AD162" s="34"/>
      <c r="AE162" s="34"/>
      <c r="AR162" s="195" t="s">
        <v>151</v>
      </c>
      <c r="AT162" s="195" t="s">
        <v>147</v>
      </c>
      <c r="AU162" s="195" t="s">
        <v>85</v>
      </c>
      <c r="AY162" s="17" t="s">
        <v>145</v>
      </c>
      <c r="BE162" s="196">
        <f>IF(N162="základní",J162,0)</f>
        <v>0</v>
      </c>
      <c r="BF162" s="196">
        <f>IF(N162="snížená",J162,0)</f>
        <v>0</v>
      </c>
      <c r="BG162" s="196">
        <f>IF(N162="zákl. přenesená",J162,0)</f>
        <v>0</v>
      </c>
      <c r="BH162" s="196">
        <f>IF(N162="sníž. přenesená",J162,0)</f>
        <v>0</v>
      </c>
      <c r="BI162" s="196">
        <f>IF(N162="nulová",J162,0)</f>
        <v>0</v>
      </c>
      <c r="BJ162" s="17" t="s">
        <v>81</v>
      </c>
      <c r="BK162" s="196">
        <f>ROUND(I162*H162,2)</f>
        <v>0</v>
      </c>
      <c r="BL162" s="17" t="s">
        <v>151</v>
      </c>
      <c r="BM162" s="195" t="s">
        <v>169</v>
      </c>
    </row>
    <row r="163" spans="1:65" s="13" customFormat="1">
      <c r="B163" s="197"/>
      <c r="C163" s="198"/>
      <c r="D163" s="199" t="s">
        <v>157</v>
      </c>
      <c r="E163" s="200" t="s">
        <v>1</v>
      </c>
      <c r="F163" s="201" t="s">
        <v>170</v>
      </c>
      <c r="G163" s="198"/>
      <c r="H163" s="202">
        <v>53.637999999999998</v>
      </c>
      <c r="I163" s="203"/>
      <c r="J163" s="198"/>
      <c r="K163" s="198"/>
      <c r="L163" s="204"/>
      <c r="M163" s="205"/>
      <c r="N163" s="206"/>
      <c r="O163" s="206"/>
      <c r="P163" s="206"/>
      <c r="Q163" s="206"/>
      <c r="R163" s="206"/>
      <c r="S163" s="206"/>
      <c r="T163" s="207"/>
      <c r="AT163" s="208" t="s">
        <v>157</v>
      </c>
      <c r="AU163" s="208" t="s">
        <v>85</v>
      </c>
      <c r="AV163" s="13" t="s">
        <v>85</v>
      </c>
      <c r="AW163" s="13" t="s">
        <v>32</v>
      </c>
      <c r="AX163" s="13" t="s">
        <v>76</v>
      </c>
      <c r="AY163" s="208" t="s">
        <v>145</v>
      </c>
    </row>
    <row r="164" spans="1:65" s="13" customFormat="1">
      <c r="B164" s="197"/>
      <c r="C164" s="198"/>
      <c r="D164" s="199" t="s">
        <v>157</v>
      </c>
      <c r="E164" s="200" t="s">
        <v>1</v>
      </c>
      <c r="F164" s="201" t="s">
        <v>171</v>
      </c>
      <c r="G164" s="198"/>
      <c r="H164" s="202">
        <v>67.192999999999998</v>
      </c>
      <c r="I164" s="203"/>
      <c r="J164" s="198"/>
      <c r="K164" s="198"/>
      <c r="L164" s="204"/>
      <c r="M164" s="205"/>
      <c r="N164" s="206"/>
      <c r="O164" s="206"/>
      <c r="P164" s="206"/>
      <c r="Q164" s="206"/>
      <c r="R164" s="206"/>
      <c r="S164" s="206"/>
      <c r="T164" s="207"/>
      <c r="AT164" s="208" t="s">
        <v>157</v>
      </c>
      <c r="AU164" s="208" t="s">
        <v>85</v>
      </c>
      <c r="AV164" s="13" t="s">
        <v>85</v>
      </c>
      <c r="AW164" s="13" t="s">
        <v>32</v>
      </c>
      <c r="AX164" s="13" t="s">
        <v>76</v>
      </c>
      <c r="AY164" s="208" t="s">
        <v>145</v>
      </c>
    </row>
    <row r="165" spans="1:65" s="13" customFormat="1">
      <c r="B165" s="197"/>
      <c r="C165" s="198"/>
      <c r="D165" s="199" t="s">
        <v>157</v>
      </c>
      <c r="E165" s="200" t="s">
        <v>1</v>
      </c>
      <c r="F165" s="201" t="s">
        <v>172</v>
      </c>
      <c r="G165" s="198"/>
      <c r="H165" s="202">
        <v>13.161</v>
      </c>
      <c r="I165" s="203"/>
      <c r="J165" s="198"/>
      <c r="K165" s="198"/>
      <c r="L165" s="204"/>
      <c r="M165" s="205"/>
      <c r="N165" s="206"/>
      <c r="O165" s="206"/>
      <c r="P165" s="206"/>
      <c r="Q165" s="206"/>
      <c r="R165" s="206"/>
      <c r="S165" s="206"/>
      <c r="T165" s="207"/>
      <c r="AT165" s="208" t="s">
        <v>157</v>
      </c>
      <c r="AU165" s="208" t="s">
        <v>85</v>
      </c>
      <c r="AV165" s="13" t="s">
        <v>85</v>
      </c>
      <c r="AW165" s="13" t="s">
        <v>32</v>
      </c>
      <c r="AX165" s="13" t="s">
        <v>76</v>
      </c>
      <c r="AY165" s="208" t="s">
        <v>145</v>
      </c>
    </row>
    <row r="166" spans="1:65" s="14" customFormat="1">
      <c r="B166" s="209"/>
      <c r="C166" s="210"/>
      <c r="D166" s="199" t="s">
        <v>157</v>
      </c>
      <c r="E166" s="211" t="s">
        <v>1</v>
      </c>
      <c r="F166" s="212" t="s">
        <v>160</v>
      </c>
      <c r="G166" s="210"/>
      <c r="H166" s="213">
        <v>133.99199999999999</v>
      </c>
      <c r="I166" s="214"/>
      <c r="J166" s="210"/>
      <c r="K166" s="210"/>
      <c r="L166" s="215"/>
      <c r="M166" s="216"/>
      <c r="N166" s="217"/>
      <c r="O166" s="217"/>
      <c r="P166" s="217"/>
      <c r="Q166" s="217"/>
      <c r="R166" s="217"/>
      <c r="S166" s="217"/>
      <c r="T166" s="218"/>
      <c r="AT166" s="219" t="s">
        <v>157</v>
      </c>
      <c r="AU166" s="219" t="s">
        <v>85</v>
      </c>
      <c r="AV166" s="14" t="s">
        <v>151</v>
      </c>
      <c r="AW166" s="14" t="s">
        <v>32</v>
      </c>
      <c r="AX166" s="14" t="s">
        <v>81</v>
      </c>
      <c r="AY166" s="219" t="s">
        <v>145</v>
      </c>
    </row>
    <row r="167" spans="1:65" s="2" customFormat="1" ht="24.15" customHeight="1">
      <c r="A167" s="34"/>
      <c r="B167" s="35"/>
      <c r="C167" s="183" t="s">
        <v>173</v>
      </c>
      <c r="D167" s="183" t="s">
        <v>147</v>
      </c>
      <c r="E167" s="184" t="s">
        <v>174</v>
      </c>
      <c r="F167" s="185" t="s">
        <v>175</v>
      </c>
      <c r="G167" s="186" t="s">
        <v>164</v>
      </c>
      <c r="H167" s="187">
        <v>92.25</v>
      </c>
      <c r="I167" s="188"/>
      <c r="J167" s="189">
        <f>ROUND(I167*H167,2)</f>
        <v>0</v>
      </c>
      <c r="K167" s="190"/>
      <c r="L167" s="39"/>
      <c r="M167" s="191" t="s">
        <v>1</v>
      </c>
      <c r="N167" s="192" t="s">
        <v>41</v>
      </c>
      <c r="O167" s="71"/>
      <c r="P167" s="193">
        <f>O167*H167</f>
        <v>0</v>
      </c>
      <c r="Q167" s="193">
        <v>0</v>
      </c>
      <c r="R167" s="193">
        <f>Q167*H167</f>
        <v>0</v>
      </c>
      <c r="S167" s="193">
        <v>0</v>
      </c>
      <c r="T167" s="194">
        <f>S167*H167</f>
        <v>0</v>
      </c>
      <c r="U167" s="34"/>
      <c r="V167" s="34"/>
      <c r="W167" s="34"/>
      <c r="X167" s="34"/>
      <c r="Y167" s="34"/>
      <c r="Z167" s="34"/>
      <c r="AA167" s="34"/>
      <c r="AB167" s="34"/>
      <c r="AC167" s="34"/>
      <c r="AD167" s="34"/>
      <c r="AE167" s="34"/>
      <c r="AR167" s="195" t="s">
        <v>151</v>
      </c>
      <c r="AT167" s="195" t="s">
        <v>147</v>
      </c>
      <c r="AU167" s="195" t="s">
        <v>85</v>
      </c>
      <c r="AY167" s="17" t="s">
        <v>145</v>
      </c>
      <c r="BE167" s="196">
        <f>IF(N167="základní",J167,0)</f>
        <v>0</v>
      </c>
      <c r="BF167" s="196">
        <f>IF(N167="snížená",J167,0)</f>
        <v>0</v>
      </c>
      <c r="BG167" s="196">
        <f>IF(N167="zákl. přenesená",J167,0)</f>
        <v>0</v>
      </c>
      <c r="BH167" s="196">
        <f>IF(N167="sníž. přenesená",J167,0)</f>
        <v>0</v>
      </c>
      <c r="BI167" s="196">
        <f>IF(N167="nulová",J167,0)</f>
        <v>0</v>
      </c>
      <c r="BJ167" s="17" t="s">
        <v>81</v>
      </c>
      <c r="BK167" s="196">
        <f>ROUND(I167*H167,2)</f>
        <v>0</v>
      </c>
      <c r="BL167" s="17" t="s">
        <v>151</v>
      </c>
      <c r="BM167" s="195" t="s">
        <v>176</v>
      </c>
    </row>
    <row r="168" spans="1:65" s="13" customFormat="1">
      <c r="B168" s="197"/>
      <c r="C168" s="198"/>
      <c r="D168" s="199" t="s">
        <v>157</v>
      </c>
      <c r="E168" s="200" t="s">
        <v>1</v>
      </c>
      <c r="F168" s="201" t="s">
        <v>177</v>
      </c>
      <c r="G168" s="198"/>
      <c r="H168" s="202">
        <v>92.25</v>
      </c>
      <c r="I168" s="203"/>
      <c r="J168" s="198"/>
      <c r="K168" s="198"/>
      <c r="L168" s="204"/>
      <c r="M168" s="205"/>
      <c r="N168" s="206"/>
      <c r="O168" s="206"/>
      <c r="P168" s="206"/>
      <c r="Q168" s="206"/>
      <c r="R168" s="206"/>
      <c r="S168" s="206"/>
      <c r="T168" s="207"/>
      <c r="AT168" s="208" t="s">
        <v>157</v>
      </c>
      <c r="AU168" s="208" t="s">
        <v>85</v>
      </c>
      <c r="AV168" s="13" t="s">
        <v>85</v>
      </c>
      <c r="AW168" s="13" t="s">
        <v>32</v>
      </c>
      <c r="AX168" s="13" t="s">
        <v>81</v>
      </c>
      <c r="AY168" s="208" t="s">
        <v>145</v>
      </c>
    </row>
    <row r="169" spans="1:65" s="2" customFormat="1" ht="37.799999999999997" customHeight="1">
      <c r="A169" s="34"/>
      <c r="B169" s="35"/>
      <c r="C169" s="183" t="s">
        <v>178</v>
      </c>
      <c r="D169" s="183" t="s">
        <v>147</v>
      </c>
      <c r="E169" s="184" t="s">
        <v>179</v>
      </c>
      <c r="F169" s="185" t="s">
        <v>180</v>
      </c>
      <c r="G169" s="186" t="s">
        <v>164</v>
      </c>
      <c r="H169" s="187">
        <v>698.50300000000004</v>
      </c>
      <c r="I169" s="188"/>
      <c r="J169" s="189">
        <f>ROUND(I169*H169,2)</f>
        <v>0</v>
      </c>
      <c r="K169" s="190"/>
      <c r="L169" s="39"/>
      <c r="M169" s="191" t="s">
        <v>1</v>
      </c>
      <c r="N169" s="192" t="s">
        <v>41</v>
      </c>
      <c r="O169" s="71"/>
      <c r="P169" s="193">
        <f>O169*H169</f>
        <v>0</v>
      </c>
      <c r="Q169" s="193">
        <v>0</v>
      </c>
      <c r="R169" s="193">
        <f>Q169*H169</f>
        <v>0</v>
      </c>
      <c r="S169" s="193">
        <v>0</v>
      </c>
      <c r="T169" s="194">
        <f>S169*H169</f>
        <v>0</v>
      </c>
      <c r="U169" s="34"/>
      <c r="V169" s="34"/>
      <c r="W169" s="34"/>
      <c r="X169" s="34"/>
      <c r="Y169" s="34"/>
      <c r="Z169" s="34"/>
      <c r="AA169" s="34"/>
      <c r="AB169" s="34"/>
      <c r="AC169" s="34"/>
      <c r="AD169" s="34"/>
      <c r="AE169" s="34"/>
      <c r="AR169" s="195" t="s">
        <v>151</v>
      </c>
      <c r="AT169" s="195" t="s">
        <v>147</v>
      </c>
      <c r="AU169" s="195" t="s">
        <v>85</v>
      </c>
      <c r="AY169" s="17" t="s">
        <v>145</v>
      </c>
      <c r="BE169" s="196">
        <f>IF(N169="základní",J169,0)</f>
        <v>0</v>
      </c>
      <c r="BF169" s="196">
        <f>IF(N169="snížená",J169,0)</f>
        <v>0</v>
      </c>
      <c r="BG169" s="196">
        <f>IF(N169="zákl. přenesená",J169,0)</f>
        <v>0</v>
      </c>
      <c r="BH169" s="196">
        <f>IF(N169="sníž. přenesená",J169,0)</f>
        <v>0</v>
      </c>
      <c r="BI169" s="196">
        <f>IF(N169="nulová",J169,0)</f>
        <v>0</v>
      </c>
      <c r="BJ169" s="17" t="s">
        <v>81</v>
      </c>
      <c r="BK169" s="196">
        <f>ROUND(I169*H169,2)</f>
        <v>0</v>
      </c>
      <c r="BL169" s="17" t="s">
        <v>151</v>
      </c>
      <c r="BM169" s="195" t="s">
        <v>181</v>
      </c>
    </row>
    <row r="170" spans="1:65" s="13" customFormat="1">
      <c r="B170" s="197"/>
      <c r="C170" s="198"/>
      <c r="D170" s="199" t="s">
        <v>157</v>
      </c>
      <c r="E170" s="200" t="s">
        <v>1</v>
      </c>
      <c r="F170" s="201" t="s">
        <v>182</v>
      </c>
      <c r="G170" s="198"/>
      <c r="H170" s="202">
        <v>698.50300000000004</v>
      </c>
      <c r="I170" s="203"/>
      <c r="J170" s="198"/>
      <c r="K170" s="198"/>
      <c r="L170" s="204"/>
      <c r="M170" s="205"/>
      <c r="N170" s="206"/>
      <c r="O170" s="206"/>
      <c r="P170" s="206"/>
      <c r="Q170" s="206"/>
      <c r="R170" s="206"/>
      <c r="S170" s="206"/>
      <c r="T170" s="207"/>
      <c r="AT170" s="208" t="s">
        <v>157</v>
      </c>
      <c r="AU170" s="208" t="s">
        <v>85</v>
      </c>
      <c r="AV170" s="13" t="s">
        <v>85</v>
      </c>
      <c r="AW170" s="13" t="s">
        <v>32</v>
      </c>
      <c r="AX170" s="13" t="s">
        <v>81</v>
      </c>
      <c r="AY170" s="208" t="s">
        <v>145</v>
      </c>
    </row>
    <row r="171" spans="1:65" s="2" customFormat="1" ht="21.75" customHeight="1">
      <c r="A171" s="34"/>
      <c r="B171" s="35"/>
      <c r="C171" s="183" t="s">
        <v>183</v>
      </c>
      <c r="D171" s="183" t="s">
        <v>147</v>
      </c>
      <c r="E171" s="184" t="s">
        <v>184</v>
      </c>
      <c r="F171" s="185" t="s">
        <v>185</v>
      </c>
      <c r="G171" s="186" t="s">
        <v>186</v>
      </c>
      <c r="H171" s="187">
        <v>1117.605</v>
      </c>
      <c r="I171" s="188"/>
      <c r="J171" s="189">
        <f>ROUND(I171*H171,2)</f>
        <v>0</v>
      </c>
      <c r="K171" s="190"/>
      <c r="L171" s="39"/>
      <c r="M171" s="191" t="s">
        <v>1</v>
      </c>
      <c r="N171" s="192" t="s">
        <v>41</v>
      </c>
      <c r="O171" s="71"/>
      <c r="P171" s="193">
        <f>O171*H171</f>
        <v>0</v>
      </c>
      <c r="Q171" s="193">
        <v>0</v>
      </c>
      <c r="R171" s="193">
        <f>Q171*H171</f>
        <v>0</v>
      </c>
      <c r="S171" s="193">
        <v>0</v>
      </c>
      <c r="T171" s="194">
        <f>S171*H171</f>
        <v>0</v>
      </c>
      <c r="U171" s="34"/>
      <c r="V171" s="34"/>
      <c r="W171" s="34"/>
      <c r="X171" s="34"/>
      <c r="Y171" s="34"/>
      <c r="Z171" s="34"/>
      <c r="AA171" s="34"/>
      <c r="AB171" s="34"/>
      <c r="AC171" s="34"/>
      <c r="AD171" s="34"/>
      <c r="AE171" s="34"/>
      <c r="AR171" s="195" t="s">
        <v>151</v>
      </c>
      <c r="AT171" s="195" t="s">
        <v>147</v>
      </c>
      <c r="AU171" s="195" t="s">
        <v>85</v>
      </c>
      <c r="AY171" s="17" t="s">
        <v>145</v>
      </c>
      <c r="BE171" s="196">
        <f>IF(N171="základní",J171,0)</f>
        <v>0</v>
      </c>
      <c r="BF171" s="196">
        <f>IF(N171="snížená",J171,0)</f>
        <v>0</v>
      </c>
      <c r="BG171" s="196">
        <f>IF(N171="zákl. přenesená",J171,0)</f>
        <v>0</v>
      </c>
      <c r="BH171" s="196">
        <f>IF(N171="sníž. přenesená",J171,0)</f>
        <v>0</v>
      </c>
      <c r="BI171" s="196">
        <f>IF(N171="nulová",J171,0)</f>
        <v>0</v>
      </c>
      <c r="BJ171" s="17" t="s">
        <v>81</v>
      </c>
      <c r="BK171" s="196">
        <f>ROUND(I171*H171,2)</f>
        <v>0</v>
      </c>
      <c r="BL171" s="17" t="s">
        <v>151</v>
      </c>
      <c r="BM171" s="195" t="s">
        <v>187</v>
      </c>
    </row>
    <row r="172" spans="1:65" s="13" customFormat="1">
      <c r="B172" s="197"/>
      <c r="C172" s="198"/>
      <c r="D172" s="199" t="s">
        <v>157</v>
      </c>
      <c r="E172" s="200" t="s">
        <v>1</v>
      </c>
      <c r="F172" s="201" t="s">
        <v>188</v>
      </c>
      <c r="G172" s="198"/>
      <c r="H172" s="202">
        <v>1117.605</v>
      </c>
      <c r="I172" s="203"/>
      <c r="J172" s="198"/>
      <c r="K172" s="198"/>
      <c r="L172" s="204"/>
      <c r="M172" s="205"/>
      <c r="N172" s="206"/>
      <c r="O172" s="206"/>
      <c r="P172" s="206"/>
      <c r="Q172" s="206"/>
      <c r="R172" s="206"/>
      <c r="S172" s="206"/>
      <c r="T172" s="207"/>
      <c r="AT172" s="208" t="s">
        <v>157</v>
      </c>
      <c r="AU172" s="208" t="s">
        <v>85</v>
      </c>
      <c r="AV172" s="13" t="s">
        <v>85</v>
      </c>
      <c r="AW172" s="13" t="s">
        <v>32</v>
      </c>
      <c r="AX172" s="13" t="s">
        <v>81</v>
      </c>
      <c r="AY172" s="208" t="s">
        <v>145</v>
      </c>
    </row>
    <row r="173" spans="1:65" s="2" customFormat="1" ht="16.5" customHeight="1">
      <c r="A173" s="34"/>
      <c r="B173" s="35"/>
      <c r="C173" s="183" t="s">
        <v>189</v>
      </c>
      <c r="D173" s="183" t="s">
        <v>147</v>
      </c>
      <c r="E173" s="184" t="s">
        <v>190</v>
      </c>
      <c r="F173" s="185" t="s">
        <v>191</v>
      </c>
      <c r="G173" s="186" t="s">
        <v>164</v>
      </c>
      <c r="H173" s="187">
        <v>698.50300000000004</v>
      </c>
      <c r="I173" s="188"/>
      <c r="J173" s="189">
        <f>ROUND(I173*H173,2)</f>
        <v>0</v>
      </c>
      <c r="K173" s="190"/>
      <c r="L173" s="39"/>
      <c r="M173" s="191" t="s">
        <v>1</v>
      </c>
      <c r="N173" s="192" t="s">
        <v>41</v>
      </c>
      <c r="O173" s="71"/>
      <c r="P173" s="193">
        <f>O173*H173</f>
        <v>0</v>
      </c>
      <c r="Q173" s="193">
        <v>0</v>
      </c>
      <c r="R173" s="193">
        <f>Q173*H173</f>
        <v>0</v>
      </c>
      <c r="S173" s="193">
        <v>0</v>
      </c>
      <c r="T173" s="194">
        <f>S173*H173</f>
        <v>0</v>
      </c>
      <c r="U173" s="34"/>
      <c r="V173" s="34"/>
      <c r="W173" s="34"/>
      <c r="X173" s="34"/>
      <c r="Y173" s="34"/>
      <c r="Z173" s="34"/>
      <c r="AA173" s="34"/>
      <c r="AB173" s="34"/>
      <c r="AC173" s="34"/>
      <c r="AD173" s="34"/>
      <c r="AE173" s="34"/>
      <c r="AR173" s="195" t="s">
        <v>151</v>
      </c>
      <c r="AT173" s="195" t="s">
        <v>147</v>
      </c>
      <c r="AU173" s="195" t="s">
        <v>85</v>
      </c>
      <c r="AY173" s="17" t="s">
        <v>145</v>
      </c>
      <c r="BE173" s="196">
        <f>IF(N173="základní",J173,0)</f>
        <v>0</v>
      </c>
      <c r="BF173" s="196">
        <f>IF(N173="snížená",J173,0)</f>
        <v>0</v>
      </c>
      <c r="BG173" s="196">
        <f>IF(N173="zákl. přenesená",J173,0)</f>
        <v>0</v>
      </c>
      <c r="BH173" s="196">
        <f>IF(N173="sníž. přenesená",J173,0)</f>
        <v>0</v>
      </c>
      <c r="BI173" s="196">
        <f>IF(N173="nulová",J173,0)</f>
        <v>0</v>
      </c>
      <c r="BJ173" s="17" t="s">
        <v>81</v>
      </c>
      <c r="BK173" s="196">
        <f>ROUND(I173*H173,2)</f>
        <v>0</v>
      </c>
      <c r="BL173" s="17" t="s">
        <v>151</v>
      </c>
      <c r="BM173" s="195" t="s">
        <v>192</v>
      </c>
    </row>
    <row r="174" spans="1:65" s="2" customFormat="1" ht="24.15" customHeight="1">
      <c r="A174" s="34"/>
      <c r="B174" s="35"/>
      <c r="C174" s="183" t="s">
        <v>193</v>
      </c>
      <c r="D174" s="183" t="s">
        <v>147</v>
      </c>
      <c r="E174" s="184" t="s">
        <v>194</v>
      </c>
      <c r="F174" s="185" t="s">
        <v>195</v>
      </c>
      <c r="G174" s="186" t="s">
        <v>164</v>
      </c>
      <c r="H174" s="187">
        <v>209.23</v>
      </c>
      <c r="I174" s="188"/>
      <c r="J174" s="189">
        <f>ROUND(I174*H174,2)</f>
        <v>0</v>
      </c>
      <c r="K174" s="190"/>
      <c r="L174" s="39"/>
      <c r="M174" s="191" t="s">
        <v>1</v>
      </c>
      <c r="N174" s="192" t="s">
        <v>41</v>
      </c>
      <c r="O174" s="71"/>
      <c r="P174" s="193">
        <f>O174*H174</f>
        <v>0</v>
      </c>
      <c r="Q174" s="193">
        <v>0</v>
      </c>
      <c r="R174" s="193">
        <f>Q174*H174</f>
        <v>0</v>
      </c>
      <c r="S174" s="193">
        <v>0</v>
      </c>
      <c r="T174" s="194">
        <f>S174*H174</f>
        <v>0</v>
      </c>
      <c r="U174" s="34"/>
      <c r="V174" s="34"/>
      <c r="W174" s="34"/>
      <c r="X174" s="34"/>
      <c r="Y174" s="34"/>
      <c r="Z174" s="34"/>
      <c r="AA174" s="34"/>
      <c r="AB174" s="34"/>
      <c r="AC174" s="34"/>
      <c r="AD174" s="34"/>
      <c r="AE174" s="34"/>
      <c r="AR174" s="195" t="s">
        <v>151</v>
      </c>
      <c r="AT174" s="195" t="s">
        <v>147</v>
      </c>
      <c r="AU174" s="195" t="s">
        <v>85</v>
      </c>
      <c r="AY174" s="17" t="s">
        <v>145</v>
      </c>
      <c r="BE174" s="196">
        <f>IF(N174="základní",J174,0)</f>
        <v>0</v>
      </c>
      <c r="BF174" s="196">
        <f>IF(N174="snížená",J174,0)</f>
        <v>0</v>
      </c>
      <c r="BG174" s="196">
        <f>IF(N174="zákl. přenesená",J174,0)</f>
        <v>0</v>
      </c>
      <c r="BH174" s="196">
        <f>IF(N174="sníž. přenesená",J174,0)</f>
        <v>0</v>
      </c>
      <c r="BI174" s="196">
        <f>IF(N174="nulová",J174,0)</f>
        <v>0</v>
      </c>
      <c r="BJ174" s="17" t="s">
        <v>81</v>
      </c>
      <c r="BK174" s="196">
        <f>ROUND(I174*H174,2)</f>
        <v>0</v>
      </c>
      <c r="BL174" s="17" t="s">
        <v>151</v>
      </c>
      <c r="BM174" s="195" t="s">
        <v>196</v>
      </c>
    </row>
    <row r="175" spans="1:65" s="15" customFormat="1">
      <c r="B175" s="220"/>
      <c r="C175" s="221"/>
      <c r="D175" s="199" t="s">
        <v>157</v>
      </c>
      <c r="E175" s="222" t="s">
        <v>1</v>
      </c>
      <c r="F175" s="223" t="s">
        <v>197</v>
      </c>
      <c r="G175" s="221"/>
      <c r="H175" s="222" t="s">
        <v>1</v>
      </c>
      <c r="I175" s="224"/>
      <c r="J175" s="221"/>
      <c r="K175" s="221"/>
      <c r="L175" s="225"/>
      <c r="M175" s="226"/>
      <c r="N175" s="227"/>
      <c r="O175" s="227"/>
      <c r="P175" s="227"/>
      <c r="Q175" s="227"/>
      <c r="R175" s="227"/>
      <c r="S175" s="227"/>
      <c r="T175" s="228"/>
      <c r="AT175" s="229" t="s">
        <v>157</v>
      </c>
      <c r="AU175" s="229" t="s">
        <v>85</v>
      </c>
      <c r="AV175" s="15" t="s">
        <v>81</v>
      </c>
      <c r="AW175" s="15" t="s">
        <v>32</v>
      </c>
      <c r="AX175" s="15" t="s">
        <v>76</v>
      </c>
      <c r="AY175" s="229" t="s">
        <v>145</v>
      </c>
    </row>
    <row r="176" spans="1:65" s="13" customFormat="1">
      <c r="B176" s="197"/>
      <c r="C176" s="198"/>
      <c r="D176" s="199" t="s">
        <v>157</v>
      </c>
      <c r="E176" s="200" t="s">
        <v>1</v>
      </c>
      <c r="F176" s="201" t="s">
        <v>198</v>
      </c>
      <c r="G176" s="198"/>
      <c r="H176" s="202">
        <v>64.013999999999996</v>
      </c>
      <c r="I176" s="203"/>
      <c r="J176" s="198"/>
      <c r="K176" s="198"/>
      <c r="L176" s="204"/>
      <c r="M176" s="205"/>
      <c r="N176" s="206"/>
      <c r="O176" s="206"/>
      <c r="P176" s="206"/>
      <c r="Q176" s="206"/>
      <c r="R176" s="206"/>
      <c r="S176" s="206"/>
      <c r="T176" s="207"/>
      <c r="AT176" s="208" t="s">
        <v>157</v>
      </c>
      <c r="AU176" s="208" t="s">
        <v>85</v>
      </c>
      <c r="AV176" s="13" t="s">
        <v>85</v>
      </c>
      <c r="AW176" s="13" t="s">
        <v>32</v>
      </c>
      <c r="AX176" s="13" t="s">
        <v>76</v>
      </c>
      <c r="AY176" s="208" t="s">
        <v>145</v>
      </c>
    </row>
    <row r="177" spans="1:65" s="13" customFormat="1">
      <c r="B177" s="197"/>
      <c r="C177" s="198"/>
      <c r="D177" s="199" t="s">
        <v>157</v>
      </c>
      <c r="E177" s="200" t="s">
        <v>1</v>
      </c>
      <c r="F177" s="201" t="s">
        <v>199</v>
      </c>
      <c r="G177" s="198"/>
      <c r="H177" s="202">
        <v>31.184999999999999</v>
      </c>
      <c r="I177" s="203"/>
      <c r="J177" s="198"/>
      <c r="K177" s="198"/>
      <c r="L177" s="204"/>
      <c r="M177" s="205"/>
      <c r="N177" s="206"/>
      <c r="O177" s="206"/>
      <c r="P177" s="206"/>
      <c r="Q177" s="206"/>
      <c r="R177" s="206"/>
      <c r="S177" s="206"/>
      <c r="T177" s="207"/>
      <c r="AT177" s="208" t="s">
        <v>157</v>
      </c>
      <c r="AU177" s="208" t="s">
        <v>85</v>
      </c>
      <c r="AV177" s="13" t="s">
        <v>85</v>
      </c>
      <c r="AW177" s="13" t="s">
        <v>32</v>
      </c>
      <c r="AX177" s="13" t="s">
        <v>76</v>
      </c>
      <c r="AY177" s="208" t="s">
        <v>145</v>
      </c>
    </row>
    <row r="178" spans="1:65" s="13" customFormat="1">
      <c r="B178" s="197"/>
      <c r="C178" s="198"/>
      <c r="D178" s="199" t="s">
        <v>157</v>
      </c>
      <c r="E178" s="200" t="s">
        <v>1</v>
      </c>
      <c r="F178" s="201" t="s">
        <v>200</v>
      </c>
      <c r="G178" s="198"/>
      <c r="H178" s="202">
        <v>10.92</v>
      </c>
      <c r="I178" s="203"/>
      <c r="J178" s="198"/>
      <c r="K178" s="198"/>
      <c r="L178" s="204"/>
      <c r="M178" s="205"/>
      <c r="N178" s="206"/>
      <c r="O178" s="206"/>
      <c r="P178" s="206"/>
      <c r="Q178" s="206"/>
      <c r="R178" s="206"/>
      <c r="S178" s="206"/>
      <c r="T178" s="207"/>
      <c r="AT178" s="208" t="s">
        <v>157</v>
      </c>
      <c r="AU178" s="208" t="s">
        <v>85</v>
      </c>
      <c r="AV178" s="13" t="s">
        <v>85</v>
      </c>
      <c r="AW178" s="13" t="s">
        <v>32</v>
      </c>
      <c r="AX178" s="13" t="s">
        <v>76</v>
      </c>
      <c r="AY178" s="208" t="s">
        <v>145</v>
      </c>
    </row>
    <row r="179" spans="1:65" s="13" customFormat="1">
      <c r="B179" s="197"/>
      <c r="C179" s="198"/>
      <c r="D179" s="199" t="s">
        <v>157</v>
      </c>
      <c r="E179" s="200" t="s">
        <v>1</v>
      </c>
      <c r="F179" s="201" t="s">
        <v>201</v>
      </c>
      <c r="G179" s="198"/>
      <c r="H179" s="202">
        <v>59.85</v>
      </c>
      <c r="I179" s="203"/>
      <c r="J179" s="198"/>
      <c r="K179" s="198"/>
      <c r="L179" s="204"/>
      <c r="M179" s="205"/>
      <c r="N179" s="206"/>
      <c r="O179" s="206"/>
      <c r="P179" s="206"/>
      <c r="Q179" s="206"/>
      <c r="R179" s="206"/>
      <c r="S179" s="206"/>
      <c r="T179" s="207"/>
      <c r="AT179" s="208" t="s">
        <v>157</v>
      </c>
      <c r="AU179" s="208" t="s">
        <v>85</v>
      </c>
      <c r="AV179" s="13" t="s">
        <v>85</v>
      </c>
      <c r="AW179" s="13" t="s">
        <v>32</v>
      </c>
      <c r="AX179" s="13" t="s">
        <v>76</v>
      </c>
      <c r="AY179" s="208" t="s">
        <v>145</v>
      </c>
    </row>
    <row r="180" spans="1:65" s="13" customFormat="1">
      <c r="B180" s="197"/>
      <c r="C180" s="198"/>
      <c r="D180" s="199" t="s">
        <v>157</v>
      </c>
      <c r="E180" s="200" t="s">
        <v>1</v>
      </c>
      <c r="F180" s="201" t="s">
        <v>202</v>
      </c>
      <c r="G180" s="198"/>
      <c r="H180" s="202">
        <v>30.1</v>
      </c>
      <c r="I180" s="203"/>
      <c r="J180" s="198"/>
      <c r="K180" s="198"/>
      <c r="L180" s="204"/>
      <c r="M180" s="205"/>
      <c r="N180" s="206"/>
      <c r="O180" s="206"/>
      <c r="P180" s="206"/>
      <c r="Q180" s="206"/>
      <c r="R180" s="206"/>
      <c r="S180" s="206"/>
      <c r="T180" s="207"/>
      <c r="AT180" s="208" t="s">
        <v>157</v>
      </c>
      <c r="AU180" s="208" t="s">
        <v>85</v>
      </c>
      <c r="AV180" s="13" t="s">
        <v>85</v>
      </c>
      <c r="AW180" s="13" t="s">
        <v>32</v>
      </c>
      <c r="AX180" s="13" t="s">
        <v>76</v>
      </c>
      <c r="AY180" s="208" t="s">
        <v>145</v>
      </c>
    </row>
    <row r="181" spans="1:65" s="15" customFormat="1">
      <c r="B181" s="220"/>
      <c r="C181" s="221"/>
      <c r="D181" s="199" t="s">
        <v>157</v>
      </c>
      <c r="E181" s="222" t="s">
        <v>1</v>
      </c>
      <c r="F181" s="223" t="s">
        <v>203</v>
      </c>
      <c r="G181" s="221"/>
      <c r="H181" s="222" t="s">
        <v>1</v>
      </c>
      <c r="I181" s="224"/>
      <c r="J181" s="221"/>
      <c r="K181" s="221"/>
      <c r="L181" s="225"/>
      <c r="M181" s="226"/>
      <c r="N181" s="227"/>
      <c r="O181" s="227"/>
      <c r="P181" s="227"/>
      <c r="Q181" s="227"/>
      <c r="R181" s="227"/>
      <c r="S181" s="227"/>
      <c r="T181" s="228"/>
      <c r="AT181" s="229" t="s">
        <v>157</v>
      </c>
      <c r="AU181" s="229" t="s">
        <v>85</v>
      </c>
      <c r="AV181" s="15" t="s">
        <v>81</v>
      </c>
      <c r="AW181" s="15" t="s">
        <v>32</v>
      </c>
      <c r="AX181" s="15" t="s">
        <v>76</v>
      </c>
      <c r="AY181" s="229" t="s">
        <v>145</v>
      </c>
    </row>
    <row r="182" spans="1:65" s="13" customFormat="1">
      <c r="B182" s="197"/>
      <c r="C182" s="198"/>
      <c r="D182" s="199" t="s">
        <v>157</v>
      </c>
      <c r="E182" s="200" t="s">
        <v>1</v>
      </c>
      <c r="F182" s="201" t="s">
        <v>204</v>
      </c>
      <c r="G182" s="198"/>
      <c r="H182" s="202">
        <v>8.2200000000000006</v>
      </c>
      <c r="I182" s="203"/>
      <c r="J182" s="198"/>
      <c r="K182" s="198"/>
      <c r="L182" s="204"/>
      <c r="M182" s="205"/>
      <c r="N182" s="206"/>
      <c r="O182" s="206"/>
      <c r="P182" s="206"/>
      <c r="Q182" s="206"/>
      <c r="R182" s="206"/>
      <c r="S182" s="206"/>
      <c r="T182" s="207"/>
      <c r="AT182" s="208" t="s">
        <v>157</v>
      </c>
      <c r="AU182" s="208" t="s">
        <v>85</v>
      </c>
      <c r="AV182" s="13" t="s">
        <v>85</v>
      </c>
      <c r="AW182" s="13" t="s">
        <v>32</v>
      </c>
      <c r="AX182" s="13" t="s">
        <v>76</v>
      </c>
      <c r="AY182" s="208" t="s">
        <v>145</v>
      </c>
    </row>
    <row r="183" spans="1:65" s="13" customFormat="1">
      <c r="B183" s="197"/>
      <c r="C183" s="198"/>
      <c r="D183" s="199" t="s">
        <v>157</v>
      </c>
      <c r="E183" s="200" t="s">
        <v>1</v>
      </c>
      <c r="F183" s="201" t="s">
        <v>205</v>
      </c>
      <c r="G183" s="198"/>
      <c r="H183" s="202">
        <v>4.9409999999999998</v>
      </c>
      <c r="I183" s="203"/>
      <c r="J183" s="198"/>
      <c r="K183" s="198"/>
      <c r="L183" s="204"/>
      <c r="M183" s="205"/>
      <c r="N183" s="206"/>
      <c r="O183" s="206"/>
      <c r="P183" s="206"/>
      <c r="Q183" s="206"/>
      <c r="R183" s="206"/>
      <c r="S183" s="206"/>
      <c r="T183" s="207"/>
      <c r="AT183" s="208" t="s">
        <v>157</v>
      </c>
      <c r="AU183" s="208" t="s">
        <v>85</v>
      </c>
      <c r="AV183" s="13" t="s">
        <v>85</v>
      </c>
      <c r="AW183" s="13" t="s">
        <v>32</v>
      </c>
      <c r="AX183" s="13" t="s">
        <v>76</v>
      </c>
      <c r="AY183" s="208" t="s">
        <v>145</v>
      </c>
    </row>
    <row r="184" spans="1:65" s="14" customFormat="1">
      <c r="B184" s="209"/>
      <c r="C184" s="210"/>
      <c r="D184" s="199" t="s">
        <v>157</v>
      </c>
      <c r="E184" s="211" t="s">
        <v>1</v>
      </c>
      <c r="F184" s="212" t="s">
        <v>160</v>
      </c>
      <c r="G184" s="210"/>
      <c r="H184" s="213">
        <v>209.23</v>
      </c>
      <c r="I184" s="214"/>
      <c r="J184" s="210"/>
      <c r="K184" s="210"/>
      <c r="L184" s="215"/>
      <c r="M184" s="216"/>
      <c r="N184" s="217"/>
      <c r="O184" s="217"/>
      <c r="P184" s="217"/>
      <c r="Q184" s="217"/>
      <c r="R184" s="217"/>
      <c r="S184" s="217"/>
      <c r="T184" s="218"/>
      <c r="AT184" s="219" t="s">
        <v>157</v>
      </c>
      <c r="AU184" s="219" t="s">
        <v>85</v>
      </c>
      <c r="AV184" s="14" t="s">
        <v>151</v>
      </c>
      <c r="AW184" s="14" t="s">
        <v>32</v>
      </c>
      <c r="AX184" s="14" t="s">
        <v>81</v>
      </c>
      <c r="AY184" s="219" t="s">
        <v>145</v>
      </c>
    </row>
    <row r="185" spans="1:65" s="2" customFormat="1" ht="37.799999999999997" customHeight="1">
      <c r="A185" s="34"/>
      <c r="B185" s="35"/>
      <c r="C185" s="183" t="s">
        <v>206</v>
      </c>
      <c r="D185" s="183" t="s">
        <v>147</v>
      </c>
      <c r="E185" s="184" t="s">
        <v>207</v>
      </c>
      <c r="F185" s="185" t="s">
        <v>208</v>
      </c>
      <c r="G185" s="186" t="s">
        <v>155</v>
      </c>
      <c r="H185" s="187">
        <v>471.4</v>
      </c>
      <c r="I185" s="188"/>
      <c r="J185" s="189">
        <f>ROUND(I185*H185,2)</f>
        <v>0</v>
      </c>
      <c r="K185" s="190"/>
      <c r="L185" s="39"/>
      <c r="M185" s="191" t="s">
        <v>1</v>
      </c>
      <c r="N185" s="192" t="s">
        <v>41</v>
      </c>
      <c r="O185" s="71"/>
      <c r="P185" s="193">
        <f>O185*H185</f>
        <v>0</v>
      </c>
      <c r="Q185" s="193">
        <v>0</v>
      </c>
      <c r="R185" s="193">
        <f>Q185*H185</f>
        <v>0</v>
      </c>
      <c r="S185" s="193">
        <v>0</v>
      </c>
      <c r="T185" s="194">
        <f>S185*H185</f>
        <v>0</v>
      </c>
      <c r="U185" s="34"/>
      <c r="V185" s="34"/>
      <c r="W185" s="34"/>
      <c r="X185" s="34"/>
      <c r="Y185" s="34"/>
      <c r="Z185" s="34"/>
      <c r="AA185" s="34"/>
      <c r="AB185" s="34"/>
      <c r="AC185" s="34"/>
      <c r="AD185" s="34"/>
      <c r="AE185" s="34"/>
      <c r="AR185" s="195" t="s">
        <v>151</v>
      </c>
      <c r="AT185" s="195" t="s">
        <v>147</v>
      </c>
      <c r="AU185" s="195" t="s">
        <v>85</v>
      </c>
      <c r="AY185" s="17" t="s">
        <v>145</v>
      </c>
      <c r="BE185" s="196">
        <f>IF(N185="základní",J185,0)</f>
        <v>0</v>
      </c>
      <c r="BF185" s="196">
        <f>IF(N185="snížená",J185,0)</f>
        <v>0</v>
      </c>
      <c r="BG185" s="196">
        <f>IF(N185="zákl. přenesená",J185,0)</f>
        <v>0</v>
      </c>
      <c r="BH185" s="196">
        <f>IF(N185="sníž. přenesená",J185,0)</f>
        <v>0</v>
      </c>
      <c r="BI185" s="196">
        <f>IF(N185="nulová",J185,0)</f>
        <v>0</v>
      </c>
      <c r="BJ185" s="17" t="s">
        <v>81</v>
      </c>
      <c r="BK185" s="196">
        <f>ROUND(I185*H185,2)</f>
        <v>0</v>
      </c>
      <c r="BL185" s="17" t="s">
        <v>151</v>
      </c>
      <c r="BM185" s="195" t="s">
        <v>209</v>
      </c>
    </row>
    <row r="186" spans="1:65" s="13" customFormat="1">
      <c r="B186" s="197"/>
      <c r="C186" s="198"/>
      <c r="D186" s="199" t="s">
        <v>157</v>
      </c>
      <c r="E186" s="200" t="s">
        <v>1</v>
      </c>
      <c r="F186" s="201" t="s">
        <v>210</v>
      </c>
      <c r="G186" s="198"/>
      <c r="H186" s="202">
        <v>471.4</v>
      </c>
      <c r="I186" s="203"/>
      <c r="J186" s="198"/>
      <c r="K186" s="198"/>
      <c r="L186" s="204"/>
      <c r="M186" s="205"/>
      <c r="N186" s="206"/>
      <c r="O186" s="206"/>
      <c r="P186" s="206"/>
      <c r="Q186" s="206"/>
      <c r="R186" s="206"/>
      <c r="S186" s="206"/>
      <c r="T186" s="207"/>
      <c r="AT186" s="208" t="s">
        <v>157</v>
      </c>
      <c r="AU186" s="208" t="s">
        <v>85</v>
      </c>
      <c r="AV186" s="13" t="s">
        <v>85</v>
      </c>
      <c r="AW186" s="13" t="s">
        <v>32</v>
      </c>
      <c r="AX186" s="13" t="s">
        <v>81</v>
      </c>
      <c r="AY186" s="208" t="s">
        <v>145</v>
      </c>
    </row>
    <row r="187" spans="1:65" s="2" customFormat="1" ht="33" customHeight="1">
      <c r="A187" s="34"/>
      <c r="B187" s="35"/>
      <c r="C187" s="183" t="s">
        <v>211</v>
      </c>
      <c r="D187" s="183" t="s">
        <v>147</v>
      </c>
      <c r="E187" s="184" t="s">
        <v>212</v>
      </c>
      <c r="F187" s="185" t="s">
        <v>213</v>
      </c>
      <c r="G187" s="186" t="s">
        <v>155</v>
      </c>
      <c r="H187" s="187">
        <v>471.4</v>
      </c>
      <c r="I187" s="188"/>
      <c r="J187" s="189">
        <f>ROUND(I187*H187,2)</f>
        <v>0</v>
      </c>
      <c r="K187" s="190"/>
      <c r="L187" s="39"/>
      <c r="M187" s="191" t="s">
        <v>1</v>
      </c>
      <c r="N187" s="192" t="s">
        <v>41</v>
      </c>
      <c r="O187" s="71"/>
      <c r="P187" s="193">
        <f>O187*H187</f>
        <v>0</v>
      </c>
      <c r="Q187" s="193">
        <v>0</v>
      </c>
      <c r="R187" s="193">
        <f>Q187*H187</f>
        <v>0</v>
      </c>
      <c r="S187" s="193">
        <v>0</v>
      </c>
      <c r="T187" s="194">
        <f>S187*H187</f>
        <v>0</v>
      </c>
      <c r="U187" s="34"/>
      <c r="V187" s="34"/>
      <c r="W187" s="34"/>
      <c r="X187" s="34"/>
      <c r="Y187" s="34"/>
      <c r="Z187" s="34"/>
      <c r="AA187" s="34"/>
      <c r="AB187" s="34"/>
      <c r="AC187" s="34"/>
      <c r="AD187" s="34"/>
      <c r="AE187" s="34"/>
      <c r="AR187" s="195" t="s">
        <v>151</v>
      </c>
      <c r="AT187" s="195" t="s">
        <v>147</v>
      </c>
      <c r="AU187" s="195" t="s">
        <v>85</v>
      </c>
      <c r="AY187" s="17" t="s">
        <v>145</v>
      </c>
      <c r="BE187" s="196">
        <f>IF(N187="základní",J187,0)</f>
        <v>0</v>
      </c>
      <c r="BF187" s="196">
        <f>IF(N187="snížená",J187,0)</f>
        <v>0</v>
      </c>
      <c r="BG187" s="196">
        <f>IF(N187="zákl. přenesená",J187,0)</f>
        <v>0</v>
      </c>
      <c r="BH187" s="196">
        <f>IF(N187="sníž. přenesená",J187,0)</f>
        <v>0</v>
      </c>
      <c r="BI187" s="196">
        <f>IF(N187="nulová",J187,0)</f>
        <v>0</v>
      </c>
      <c r="BJ187" s="17" t="s">
        <v>81</v>
      </c>
      <c r="BK187" s="196">
        <f>ROUND(I187*H187,2)</f>
        <v>0</v>
      </c>
      <c r="BL187" s="17" t="s">
        <v>151</v>
      </c>
      <c r="BM187" s="195" t="s">
        <v>214</v>
      </c>
    </row>
    <row r="188" spans="1:65" s="12" customFormat="1" ht="22.8" customHeight="1">
      <c r="B188" s="167"/>
      <c r="C188" s="168"/>
      <c r="D188" s="169" t="s">
        <v>75</v>
      </c>
      <c r="E188" s="181" t="s">
        <v>85</v>
      </c>
      <c r="F188" s="181" t="s">
        <v>215</v>
      </c>
      <c r="G188" s="168"/>
      <c r="H188" s="168"/>
      <c r="I188" s="171"/>
      <c r="J188" s="182">
        <f>BK188</f>
        <v>0</v>
      </c>
      <c r="K188" s="168"/>
      <c r="L188" s="173"/>
      <c r="M188" s="174"/>
      <c r="N188" s="175"/>
      <c r="O188" s="175"/>
      <c r="P188" s="176">
        <f>SUM(P189:P249)</f>
        <v>0</v>
      </c>
      <c r="Q188" s="175"/>
      <c r="R188" s="176">
        <f>SUM(R189:R249)</f>
        <v>839.33003016999987</v>
      </c>
      <c r="S188" s="175"/>
      <c r="T188" s="177">
        <f>SUM(T189:T249)</f>
        <v>0</v>
      </c>
      <c r="AR188" s="178" t="s">
        <v>81</v>
      </c>
      <c r="AT188" s="179" t="s">
        <v>75</v>
      </c>
      <c r="AU188" s="179" t="s">
        <v>81</v>
      </c>
      <c r="AY188" s="178" t="s">
        <v>145</v>
      </c>
      <c r="BK188" s="180">
        <f>SUM(BK189:BK249)</f>
        <v>0</v>
      </c>
    </row>
    <row r="189" spans="1:65" s="2" customFormat="1" ht="16.5" customHeight="1">
      <c r="A189" s="34"/>
      <c r="B189" s="35"/>
      <c r="C189" s="183" t="s">
        <v>216</v>
      </c>
      <c r="D189" s="183" t="s">
        <v>147</v>
      </c>
      <c r="E189" s="184" t="s">
        <v>217</v>
      </c>
      <c r="F189" s="185" t="s">
        <v>218</v>
      </c>
      <c r="G189" s="186" t="s">
        <v>164</v>
      </c>
      <c r="H189" s="187">
        <v>54.871000000000002</v>
      </c>
      <c r="I189" s="188"/>
      <c r="J189" s="189">
        <f>ROUND(I189*H189,2)</f>
        <v>0</v>
      </c>
      <c r="K189" s="190"/>
      <c r="L189" s="39"/>
      <c r="M189" s="191" t="s">
        <v>1</v>
      </c>
      <c r="N189" s="192" t="s">
        <v>41</v>
      </c>
      <c r="O189" s="71"/>
      <c r="P189" s="193">
        <f>O189*H189</f>
        <v>0</v>
      </c>
      <c r="Q189" s="193">
        <v>2.2563399999999998</v>
      </c>
      <c r="R189" s="193">
        <f>Q189*H189</f>
        <v>123.80763214</v>
      </c>
      <c r="S189" s="193">
        <v>0</v>
      </c>
      <c r="T189" s="194">
        <f>S189*H189</f>
        <v>0</v>
      </c>
      <c r="U189" s="34"/>
      <c r="V189" s="34"/>
      <c r="W189" s="34"/>
      <c r="X189" s="34"/>
      <c r="Y189" s="34"/>
      <c r="Z189" s="34"/>
      <c r="AA189" s="34"/>
      <c r="AB189" s="34"/>
      <c r="AC189" s="34"/>
      <c r="AD189" s="34"/>
      <c r="AE189" s="34"/>
      <c r="AR189" s="195" t="s">
        <v>151</v>
      </c>
      <c r="AT189" s="195" t="s">
        <v>147</v>
      </c>
      <c r="AU189" s="195" t="s">
        <v>85</v>
      </c>
      <c r="AY189" s="17" t="s">
        <v>145</v>
      </c>
      <c r="BE189" s="196">
        <f>IF(N189="základní",J189,0)</f>
        <v>0</v>
      </c>
      <c r="BF189" s="196">
        <f>IF(N189="snížená",J189,0)</f>
        <v>0</v>
      </c>
      <c r="BG189" s="196">
        <f>IF(N189="zákl. přenesená",J189,0)</f>
        <v>0</v>
      </c>
      <c r="BH189" s="196">
        <f>IF(N189="sníž. přenesená",J189,0)</f>
        <v>0</v>
      </c>
      <c r="BI189" s="196">
        <f>IF(N189="nulová",J189,0)</f>
        <v>0</v>
      </c>
      <c r="BJ189" s="17" t="s">
        <v>81</v>
      </c>
      <c r="BK189" s="196">
        <f>ROUND(I189*H189,2)</f>
        <v>0</v>
      </c>
      <c r="BL189" s="17" t="s">
        <v>151</v>
      </c>
      <c r="BM189" s="195" t="s">
        <v>219</v>
      </c>
    </row>
    <row r="190" spans="1:65" s="13" customFormat="1">
      <c r="B190" s="197"/>
      <c r="C190" s="198"/>
      <c r="D190" s="199" t="s">
        <v>157</v>
      </c>
      <c r="E190" s="200" t="s">
        <v>1</v>
      </c>
      <c r="F190" s="201" t="s">
        <v>220</v>
      </c>
      <c r="G190" s="198"/>
      <c r="H190" s="202">
        <v>54.871000000000002</v>
      </c>
      <c r="I190" s="203"/>
      <c r="J190" s="198"/>
      <c r="K190" s="198"/>
      <c r="L190" s="204"/>
      <c r="M190" s="205"/>
      <c r="N190" s="206"/>
      <c r="O190" s="206"/>
      <c r="P190" s="206"/>
      <c r="Q190" s="206"/>
      <c r="R190" s="206"/>
      <c r="S190" s="206"/>
      <c r="T190" s="207"/>
      <c r="AT190" s="208" t="s">
        <v>157</v>
      </c>
      <c r="AU190" s="208" t="s">
        <v>85</v>
      </c>
      <c r="AV190" s="13" t="s">
        <v>85</v>
      </c>
      <c r="AW190" s="13" t="s">
        <v>32</v>
      </c>
      <c r="AX190" s="13" t="s">
        <v>81</v>
      </c>
      <c r="AY190" s="208" t="s">
        <v>145</v>
      </c>
    </row>
    <row r="191" spans="1:65" s="2" customFormat="1" ht="24.15" customHeight="1">
      <c r="A191" s="34"/>
      <c r="B191" s="35"/>
      <c r="C191" s="183" t="s">
        <v>221</v>
      </c>
      <c r="D191" s="183" t="s">
        <v>147</v>
      </c>
      <c r="E191" s="184" t="s">
        <v>222</v>
      </c>
      <c r="F191" s="185" t="s">
        <v>223</v>
      </c>
      <c r="G191" s="186" t="s">
        <v>224</v>
      </c>
      <c r="H191" s="187">
        <v>61.15</v>
      </c>
      <c r="I191" s="188"/>
      <c r="J191" s="189">
        <f>ROUND(I191*H191,2)</f>
        <v>0</v>
      </c>
      <c r="K191" s="190"/>
      <c r="L191" s="39"/>
      <c r="M191" s="191" t="s">
        <v>1</v>
      </c>
      <c r="N191" s="192" t="s">
        <v>41</v>
      </c>
      <c r="O191" s="71"/>
      <c r="P191" s="193">
        <f>O191*H191</f>
        <v>0</v>
      </c>
      <c r="Q191" s="193">
        <v>4.8999999999999998E-4</v>
      </c>
      <c r="R191" s="193">
        <f>Q191*H191</f>
        <v>2.9963499999999997E-2</v>
      </c>
      <c r="S191" s="193">
        <v>0</v>
      </c>
      <c r="T191" s="194">
        <f>S191*H191</f>
        <v>0</v>
      </c>
      <c r="U191" s="34"/>
      <c r="V191" s="34"/>
      <c r="W191" s="34"/>
      <c r="X191" s="34"/>
      <c r="Y191" s="34"/>
      <c r="Z191" s="34"/>
      <c r="AA191" s="34"/>
      <c r="AB191" s="34"/>
      <c r="AC191" s="34"/>
      <c r="AD191" s="34"/>
      <c r="AE191" s="34"/>
      <c r="AR191" s="195" t="s">
        <v>151</v>
      </c>
      <c r="AT191" s="195" t="s">
        <v>147</v>
      </c>
      <c r="AU191" s="195" t="s">
        <v>85</v>
      </c>
      <c r="AY191" s="17" t="s">
        <v>145</v>
      </c>
      <c r="BE191" s="196">
        <f>IF(N191="základní",J191,0)</f>
        <v>0</v>
      </c>
      <c r="BF191" s="196">
        <f>IF(N191="snížená",J191,0)</f>
        <v>0</v>
      </c>
      <c r="BG191" s="196">
        <f>IF(N191="zákl. přenesená",J191,0)</f>
        <v>0</v>
      </c>
      <c r="BH191" s="196">
        <f>IF(N191="sníž. přenesená",J191,0)</f>
        <v>0</v>
      </c>
      <c r="BI191" s="196">
        <f>IF(N191="nulová",J191,0)</f>
        <v>0</v>
      </c>
      <c r="BJ191" s="17" t="s">
        <v>81</v>
      </c>
      <c r="BK191" s="196">
        <f>ROUND(I191*H191,2)</f>
        <v>0</v>
      </c>
      <c r="BL191" s="17" t="s">
        <v>151</v>
      </c>
      <c r="BM191" s="195" t="s">
        <v>225</v>
      </c>
    </row>
    <row r="192" spans="1:65" s="13" customFormat="1">
      <c r="B192" s="197"/>
      <c r="C192" s="198"/>
      <c r="D192" s="199" t="s">
        <v>157</v>
      </c>
      <c r="E192" s="200" t="s">
        <v>1</v>
      </c>
      <c r="F192" s="201" t="s">
        <v>226</v>
      </c>
      <c r="G192" s="198"/>
      <c r="H192" s="202">
        <v>61.15</v>
      </c>
      <c r="I192" s="203"/>
      <c r="J192" s="198"/>
      <c r="K192" s="198"/>
      <c r="L192" s="204"/>
      <c r="M192" s="205"/>
      <c r="N192" s="206"/>
      <c r="O192" s="206"/>
      <c r="P192" s="206"/>
      <c r="Q192" s="206"/>
      <c r="R192" s="206"/>
      <c r="S192" s="206"/>
      <c r="T192" s="207"/>
      <c r="AT192" s="208" t="s">
        <v>157</v>
      </c>
      <c r="AU192" s="208" t="s">
        <v>85</v>
      </c>
      <c r="AV192" s="13" t="s">
        <v>85</v>
      </c>
      <c r="AW192" s="13" t="s">
        <v>32</v>
      </c>
      <c r="AX192" s="13" t="s">
        <v>81</v>
      </c>
      <c r="AY192" s="208" t="s">
        <v>145</v>
      </c>
    </row>
    <row r="193" spans="1:65" s="2" customFormat="1" ht="16.5" customHeight="1">
      <c r="A193" s="34"/>
      <c r="B193" s="35"/>
      <c r="C193" s="183" t="s">
        <v>227</v>
      </c>
      <c r="D193" s="183" t="s">
        <v>147</v>
      </c>
      <c r="E193" s="184" t="s">
        <v>228</v>
      </c>
      <c r="F193" s="185" t="s">
        <v>229</v>
      </c>
      <c r="G193" s="186" t="s">
        <v>164</v>
      </c>
      <c r="H193" s="187">
        <v>29.65</v>
      </c>
      <c r="I193" s="188"/>
      <c r="J193" s="189">
        <f>ROUND(I193*H193,2)</f>
        <v>0</v>
      </c>
      <c r="K193" s="190"/>
      <c r="L193" s="39"/>
      <c r="M193" s="191" t="s">
        <v>1</v>
      </c>
      <c r="N193" s="192" t="s">
        <v>41</v>
      </c>
      <c r="O193" s="71"/>
      <c r="P193" s="193">
        <f>O193*H193</f>
        <v>0</v>
      </c>
      <c r="Q193" s="193">
        <v>2.5018699999999998</v>
      </c>
      <c r="R193" s="193">
        <f>Q193*H193</f>
        <v>74.18044549999999</v>
      </c>
      <c r="S193" s="193">
        <v>0</v>
      </c>
      <c r="T193" s="194">
        <f>S193*H193</f>
        <v>0</v>
      </c>
      <c r="U193" s="34"/>
      <c r="V193" s="34"/>
      <c r="W193" s="34"/>
      <c r="X193" s="34"/>
      <c r="Y193" s="34"/>
      <c r="Z193" s="34"/>
      <c r="AA193" s="34"/>
      <c r="AB193" s="34"/>
      <c r="AC193" s="34"/>
      <c r="AD193" s="34"/>
      <c r="AE193" s="34"/>
      <c r="AR193" s="195" t="s">
        <v>151</v>
      </c>
      <c r="AT193" s="195" t="s">
        <v>147</v>
      </c>
      <c r="AU193" s="195" t="s">
        <v>85</v>
      </c>
      <c r="AY193" s="17" t="s">
        <v>145</v>
      </c>
      <c r="BE193" s="196">
        <f>IF(N193="základní",J193,0)</f>
        <v>0</v>
      </c>
      <c r="BF193" s="196">
        <f>IF(N193="snížená",J193,0)</f>
        <v>0</v>
      </c>
      <c r="BG193" s="196">
        <f>IF(N193="zákl. přenesená",J193,0)</f>
        <v>0</v>
      </c>
      <c r="BH193" s="196">
        <f>IF(N193="sníž. přenesená",J193,0)</f>
        <v>0</v>
      </c>
      <c r="BI193" s="196">
        <f>IF(N193="nulová",J193,0)</f>
        <v>0</v>
      </c>
      <c r="BJ193" s="17" t="s">
        <v>81</v>
      </c>
      <c r="BK193" s="196">
        <f>ROUND(I193*H193,2)</f>
        <v>0</v>
      </c>
      <c r="BL193" s="17" t="s">
        <v>151</v>
      </c>
      <c r="BM193" s="195" t="s">
        <v>230</v>
      </c>
    </row>
    <row r="194" spans="1:65" s="13" customFormat="1">
      <c r="B194" s="197"/>
      <c r="C194" s="198"/>
      <c r="D194" s="199" t="s">
        <v>157</v>
      </c>
      <c r="E194" s="200" t="s">
        <v>1</v>
      </c>
      <c r="F194" s="201" t="s">
        <v>231</v>
      </c>
      <c r="G194" s="198"/>
      <c r="H194" s="202">
        <v>29.65</v>
      </c>
      <c r="I194" s="203"/>
      <c r="J194" s="198"/>
      <c r="K194" s="198"/>
      <c r="L194" s="204"/>
      <c r="M194" s="205"/>
      <c r="N194" s="206"/>
      <c r="O194" s="206"/>
      <c r="P194" s="206"/>
      <c r="Q194" s="206"/>
      <c r="R194" s="206"/>
      <c r="S194" s="206"/>
      <c r="T194" s="207"/>
      <c r="AT194" s="208" t="s">
        <v>157</v>
      </c>
      <c r="AU194" s="208" t="s">
        <v>85</v>
      </c>
      <c r="AV194" s="13" t="s">
        <v>85</v>
      </c>
      <c r="AW194" s="13" t="s">
        <v>32</v>
      </c>
      <c r="AX194" s="13" t="s">
        <v>81</v>
      </c>
      <c r="AY194" s="208" t="s">
        <v>145</v>
      </c>
    </row>
    <row r="195" spans="1:65" s="2" customFormat="1" ht="24.15" customHeight="1">
      <c r="A195" s="34"/>
      <c r="B195" s="35"/>
      <c r="C195" s="183" t="s">
        <v>8</v>
      </c>
      <c r="D195" s="183" t="s">
        <v>147</v>
      </c>
      <c r="E195" s="184" t="s">
        <v>232</v>
      </c>
      <c r="F195" s="185" t="s">
        <v>233</v>
      </c>
      <c r="G195" s="186" t="s">
        <v>164</v>
      </c>
      <c r="H195" s="187">
        <v>100.38</v>
      </c>
      <c r="I195" s="188"/>
      <c r="J195" s="189">
        <f>ROUND(I195*H195,2)</f>
        <v>0</v>
      </c>
      <c r="K195" s="190"/>
      <c r="L195" s="39"/>
      <c r="M195" s="191" t="s">
        <v>1</v>
      </c>
      <c r="N195" s="192" t="s">
        <v>41</v>
      </c>
      <c r="O195" s="71"/>
      <c r="P195" s="193">
        <f>O195*H195</f>
        <v>0</v>
      </c>
      <c r="Q195" s="193">
        <v>2.5018699999999998</v>
      </c>
      <c r="R195" s="193">
        <f>Q195*H195</f>
        <v>251.13771059999996</v>
      </c>
      <c r="S195" s="193">
        <v>0</v>
      </c>
      <c r="T195" s="194">
        <f>S195*H195</f>
        <v>0</v>
      </c>
      <c r="U195" s="34"/>
      <c r="V195" s="34"/>
      <c r="W195" s="34"/>
      <c r="X195" s="34"/>
      <c r="Y195" s="34"/>
      <c r="Z195" s="34"/>
      <c r="AA195" s="34"/>
      <c r="AB195" s="34"/>
      <c r="AC195" s="34"/>
      <c r="AD195" s="34"/>
      <c r="AE195" s="34"/>
      <c r="AR195" s="195" t="s">
        <v>151</v>
      </c>
      <c r="AT195" s="195" t="s">
        <v>147</v>
      </c>
      <c r="AU195" s="195" t="s">
        <v>85</v>
      </c>
      <c r="AY195" s="17" t="s">
        <v>145</v>
      </c>
      <c r="BE195" s="196">
        <f>IF(N195="základní",J195,0)</f>
        <v>0</v>
      </c>
      <c r="BF195" s="196">
        <f>IF(N195="snížená",J195,0)</f>
        <v>0</v>
      </c>
      <c r="BG195" s="196">
        <f>IF(N195="zákl. přenesená",J195,0)</f>
        <v>0</v>
      </c>
      <c r="BH195" s="196">
        <f>IF(N195="sníž. přenesená",J195,0)</f>
        <v>0</v>
      </c>
      <c r="BI195" s="196">
        <f>IF(N195="nulová",J195,0)</f>
        <v>0</v>
      </c>
      <c r="BJ195" s="17" t="s">
        <v>81</v>
      </c>
      <c r="BK195" s="196">
        <f>ROUND(I195*H195,2)</f>
        <v>0</v>
      </c>
      <c r="BL195" s="17" t="s">
        <v>151</v>
      </c>
      <c r="BM195" s="195" t="s">
        <v>234</v>
      </c>
    </row>
    <row r="196" spans="1:65" s="13" customFormat="1">
      <c r="B196" s="197"/>
      <c r="C196" s="198"/>
      <c r="D196" s="199" t="s">
        <v>157</v>
      </c>
      <c r="E196" s="200" t="s">
        <v>1</v>
      </c>
      <c r="F196" s="201" t="s">
        <v>235</v>
      </c>
      <c r="G196" s="198"/>
      <c r="H196" s="202">
        <v>65.260000000000005</v>
      </c>
      <c r="I196" s="203"/>
      <c r="J196" s="198"/>
      <c r="K196" s="198"/>
      <c r="L196" s="204"/>
      <c r="M196" s="205"/>
      <c r="N196" s="206"/>
      <c r="O196" s="206"/>
      <c r="P196" s="206"/>
      <c r="Q196" s="206"/>
      <c r="R196" s="206"/>
      <c r="S196" s="206"/>
      <c r="T196" s="207"/>
      <c r="AT196" s="208" t="s">
        <v>157</v>
      </c>
      <c r="AU196" s="208" t="s">
        <v>85</v>
      </c>
      <c r="AV196" s="13" t="s">
        <v>85</v>
      </c>
      <c r="AW196" s="13" t="s">
        <v>32</v>
      </c>
      <c r="AX196" s="13" t="s">
        <v>76</v>
      </c>
      <c r="AY196" s="208" t="s">
        <v>145</v>
      </c>
    </row>
    <row r="197" spans="1:65" s="13" customFormat="1">
      <c r="B197" s="197"/>
      <c r="C197" s="198"/>
      <c r="D197" s="199" t="s">
        <v>157</v>
      </c>
      <c r="E197" s="200" t="s">
        <v>1</v>
      </c>
      <c r="F197" s="201" t="s">
        <v>236</v>
      </c>
      <c r="G197" s="198"/>
      <c r="H197" s="202">
        <v>35.119999999999997</v>
      </c>
      <c r="I197" s="203"/>
      <c r="J197" s="198"/>
      <c r="K197" s="198"/>
      <c r="L197" s="204"/>
      <c r="M197" s="205"/>
      <c r="N197" s="206"/>
      <c r="O197" s="206"/>
      <c r="P197" s="206"/>
      <c r="Q197" s="206"/>
      <c r="R197" s="206"/>
      <c r="S197" s="206"/>
      <c r="T197" s="207"/>
      <c r="AT197" s="208" t="s">
        <v>157</v>
      </c>
      <c r="AU197" s="208" t="s">
        <v>85</v>
      </c>
      <c r="AV197" s="13" t="s">
        <v>85</v>
      </c>
      <c r="AW197" s="13" t="s">
        <v>32</v>
      </c>
      <c r="AX197" s="13" t="s">
        <v>76</v>
      </c>
      <c r="AY197" s="208" t="s">
        <v>145</v>
      </c>
    </row>
    <row r="198" spans="1:65" s="14" customFormat="1">
      <c r="B198" s="209"/>
      <c r="C198" s="210"/>
      <c r="D198" s="199" t="s">
        <v>157</v>
      </c>
      <c r="E198" s="211" t="s">
        <v>1</v>
      </c>
      <c r="F198" s="212" t="s">
        <v>160</v>
      </c>
      <c r="G198" s="210"/>
      <c r="H198" s="213">
        <v>100.38</v>
      </c>
      <c r="I198" s="214"/>
      <c r="J198" s="210"/>
      <c r="K198" s="210"/>
      <c r="L198" s="215"/>
      <c r="M198" s="216"/>
      <c r="N198" s="217"/>
      <c r="O198" s="217"/>
      <c r="P198" s="217"/>
      <c r="Q198" s="217"/>
      <c r="R198" s="217"/>
      <c r="S198" s="217"/>
      <c r="T198" s="218"/>
      <c r="AT198" s="219" t="s">
        <v>157</v>
      </c>
      <c r="AU198" s="219" t="s">
        <v>85</v>
      </c>
      <c r="AV198" s="14" t="s">
        <v>151</v>
      </c>
      <c r="AW198" s="14" t="s">
        <v>32</v>
      </c>
      <c r="AX198" s="14" t="s">
        <v>81</v>
      </c>
      <c r="AY198" s="219" t="s">
        <v>145</v>
      </c>
    </row>
    <row r="199" spans="1:65" s="2" customFormat="1" ht="16.5" customHeight="1">
      <c r="A199" s="34"/>
      <c r="B199" s="35"/>
      <c r="C199" s="183" t="s">
        <v>237</v>
      </c>
      <c r="D199" s="183" t="s">
        <v>147</v>
      </c>
      <c r="E199" s="184" t="s">
        <v>238</v>
      </c>
      <c r="F199" s="185" t="s">
        <v>239</v>
      </c>
      <c r="G199" s="186" t="s">
        <v>155</v>
      </c>
      <c r="H199" s="187">
        <v>31.344999999999999</v>
      </c>
      <c r="I199" s="188"/>
      <c r="J199" s="189">
        <f>ROUND(I199*H199,2)</f>
        <v>0</v>
      </c>
      <c r="K199" s="190"/>
      <c r="L199" s="39"/>
      <c r="M199" s="191" t="s">
        <v>1</v>
      </c>
      <c r="N199" s="192" t="s">
        <v>41</v>
      </c>
      <c r="O199" s="71"/>
      <c r="P199" s="193">
        <f>O199*H199</f>
        <v>0</v>
      </c>
      <c r="Q199" s="193">
        <v>2.47E-3</v>
      </c>
      <c r="R199" s="193">
        <f>Q199*H199</f>
        <v>7.7422149999999995E-2</v>
      </c>
      <c r="S199" s="193">
        <v>0</v>
      </c>
      <c r="T199" s="194">
        <f>S199*H199</f>
        <v>0</v>
      </c>
      <c r="U199" s="34"/>
      <c r="V199" s="34"/>
      <c r="W199" s="34"/>
      <c r="X199" s="34"/>
      <c r="Y199" s="34"/>
      <c r="Z199" s="34"/>
      <c r="AA199" s="34"/>
      <c r="AB199" s="34"/>
      <c r="AC199" s="34"/>
      <c r="AD199" s="34"/>
      <c r="AE199" s="34"/>
      <c r="AR199" s="195" t="s">
        <v>151</v>
      </c>
      <c r="AT199" s="195" t="s">
        <v>147</v>
      </c>
      <c r="AU199" s="195" t="s">
        <v>85</v>
      </c>
      <c r="AY199" s="17" t="s">
        <v>145</v>
      </c>
      <c r="BE199" s="196">
        <f>IF(N199="základní",J199,0)</f>
        <v>0</v>
      </c>
      <c r="BF199" s="196">
        <f>IF(N199="snížená",J199,0)</f>
        <v>0</v>
      </c>
      <c r="BG199" s="196">
        <f>IF(N199="zákl. přenesená",J199,0)</f>
        <v>0</v>
      </c>
      <c r="BH199" s="196">
        <f>IF(N199="sníž. přenesená",J199,0)</f>
        <v>0</v>
      </c>
      <c r="BI199" s="196">
        <f>IF(N199="nulová",J199,0)</f>
        <v>0</v>
      </c>
      <c r="BJ199" s="17" t="s">
        <v>81</v>
      </c>
      <c r="BK199" s="196">
        <f>ROUND(I199*H199,2)</f>
        <v>0</v>
      </c>
      <c r="BL199" s="17" t="s">
        <v>151</v>
      </c>
      <c r="BM199" s="195" t="s">
        <v>240</v>
      </c>
    </row>
    <row r="200" spans="1:65" s="13" customFormat="1">
      <c r="B200" s="197"/>
      <c r="C200" s="198"/>
      <c r="D200" s="199" t="s">
        <v>157</v>
      </c>
      <c r="E200" s="200" t="s">
        <v>1</v>
      </c>
      <c r="F200" s="201" t="s">
        <v>241</v>
      </c>
      <c r="G200" s="198"/>
      <c r="H200" s="202">
        <v>20.76</v>
      </c>
      <c r="I200" s="203"/>
      <c r="J200" s="198"/>
      <c r="K200" s="198"/>
      <c r="L200" s="204"/>
      <c r="M200" s="205"/>
      <c r="N200" s="206"/>
      <c r="O200" s="206"/>
      <c r="P200" s="206"/>
      <c r="Q200" s="206"/>
      <c r="R200" s="206"/>
      <c r="S200" s="206"/>
      <c r="T200" s="207"/>
      <c r="AT200" s="208" t="s">
        <v>157</v>
      </c>
      <c r="AU200" s="208" t="s">
        <v>85</v>
      </c>
      <c r="AV200" s="13" t="s">
        <v>85</v>
      </c>
      <c r="AW200" s="13" t="s">
        <v>32</v>
      </c>
      <c r="AX200" s="13" t="s">
        <v>76</v>
      </c>
      <c r="AY200" s="208" t="s">
        <v>145</v>
      </c>
    </row>
    <row r="201" spans="1:65" s="13" customFormat="1">
      <c r="B201" s="197"/>
      <c r="C201" s="198"/>
      <c r="D201" s="199" t="s">
        <v>157</v>
      </c>
      <c r="E201" s="200" t="s">
        <v>1</v>
      </c>
      <c r="F201" s="201" t="s">
        <v>242</v>
      </c>
      <c r="G201" s="198"/>
      <c r="H201" s="202">
        <v>10.585000000000001</v>
      </c>
      <c r="I201" s="203"/>
      <c r="J201" s="198"/>
      <c r="K201" s="198"/>
      <c r="L201" s="204"/>
      <c r="M201" s="205"/>
      <c r="N201" s="206"/>
      <c r="O201" s="206"/>
      <c r="P201" s="206"/>
      <c r="Q201" s="206"/>
      <c r="R201" s="206"/>
      <c r="S201" s="206"/>
      <c r="T201" s="207"/>
      <c r="AT201" s="208" t="s">
        <v>157</v>
      </c>
      <c r="AU201" s="208" t="s">
        <v>85</v>
      </c>
      <c r="AV201" s="13" t="s">
        <v>85</v>
      </c>
      <c r="AW201" s="13" t="s">
        <v>32</v>
      </c>
      <c r="AX201" s="13" t="s">
        <v>76</v>
      </c>
      <c r="AY201" s="208" t="s">
        <v>145</v>
      </c>
    </row>
    <row r="202" spans="1:65" s="14" customFormat="1">
      <c r="B202" s="209"/>
      <c r="C202" s="210"/>
      <c r="D202" s="199" t="s">
        <v>157</v>
      </c>
      <c r="E202" s="211" t="s">
        <v>1</v>
      </c>
      <c r="F202" s="212" t="s">
        <v>160</v>
      </c>
      <c r="G202" s="210"/>
      <c r="H202" s="213">
        <v>31.344999999999999</v>
      </c>
      <c r="I202" s="214"/>
      <c r="J202" s="210"/>
      <c r="K202" s="210"/>
      <c r="L202" s="215"/>
      <c r="M202" s="216"/>
      <c r="N202" s="217"/>
      <c r="O202" s="217"/>
      <c r="P202" s="217"/>
      <c r="Q202" s="217"/>
      <c r="R202" s="217"/>
      <c r="S202" s="217"/>
      <c r="T202" s="218"/>
      <c r="AT202" s="219" t="s">
        <v>157</v>
      </c>
      <c r="AU202" s="219" t="s">
        <v>85</v>
      </c>
      <c r="AV202" s="14" t="s">
        <v>151</v>
      </c>
      <c r="AW202" s="14" t="s">
        <v>32</v>
      </c>
      <c r="AX202" s="14" t="s">
        <v>81</v>
      </c>
      <c r="AY202" s="219" t="s">
        <v>145</v>
      </c>
    </row>
    <row r="203" spans="1:65" s="2" customFormat="1" ht="16.5" customHeight="1">
      <c r="A203" s="34"/>
      <c r="B203" s="35"/>
      <c r="C203" s="183" t="s">
        <v>243</v>
      </c>
      <c r="D203" s="183" t="s">
        <v>147</v>
      </c>
      <c r="E203" s="184" t="s">
        <v>244</v>
      </c>
      <c r="F203" s="185" t="s">
        <v>245</v>
      </c>
      <c r="G203" s="186" t="s">
        <v>155</v>
      </c>
      <c r="H203" s="187">
        <v>31.344999999999999</v>
      </c>
      <c r="I203" s="188"/>
      <c r="J203" s="189">
        <f>ROUND(I203*H203,2)</f>
        <v>0</v>
      </c>
      <c r="K203" s="190"/>
      <c r="L203" s="39"/>
      <c r="M203" s="191" t="s">
        <v>1</v>
      </c>
      <c r="N203" s="192" t="s">
        <v>41</v>
      </c>
      <c r="O203" s="71"/>
      <c r="P203" s="193">
        <f>O203*H203</f>
        <v>0</v>
      </c>
      <c r="Q203" s="193">
        <v>0</v>
      </c>
      <c r="R203" s="193">
        <f>Q203*H203</f>
        <v>0</v>
      </c>
      <c r="S203" s="193">
        <v>0</v>
      </c>
      <c r="T203" s="194">
        <f>S203*H203</f>
        <v>0</v>
      </c>
      <c r="U203" s="34"/>
      <c r="V203" s="34"/>
      <c r="W203" s="34"/>
      <c r="X203" s="34"/>
      <c r="Y203" s="34"/>
      <c r="Z203" s="34"/>
      <c r="AA203" s="34"/>
      <c r="AB203" s="34"/>
      <c r="AC203" s="34"/>
      <c r="AD203" s="34"/>
      <c r="AE203" s="34"/>
      <c r="AR203" s="195" t="s">
        <v>151</v>
      </c>
      <c r="AT203" s="195" t="s">
        <v>147</v>
      </c>
      <c r="AU203" s="195" t="s">
        <v>85</v>
      </c>
      <c r="AY203" s="17" t="s">
        <v>145</v>
      </c>
      <c r="BE203" s="196">
        <f>IF(N203="základní",J203,0)</f>
        <v>0</v>
      </c>
      <c r="BF203" s="196">
        <f>IF(N203="snížená",J203,0)</f>
        <v>0</v>
      </c>
      <c r="BG203" s="196">
        <f>IF(N203="zákl. přenesená",J203,0)</f>
        <v>0</v>
      </c>
      <c r="BH203" s="196">
        <f>IF(N203="sníž. přenesená",J203,0)</f>
        <v>0</v>
      </c>
      <c r="BI203" s="196">
        <f>IF(N203="nulová",J203,0)</f>
        <v>0</v>
      </c>
      <c r="BJ203" s="17" t="s">
        <v>81</v>
      </c>
      <c r="BK203" s="196">
        <f>ROUND(I203*H203,2)</f>
        <v>0</v>
      </c>
      <c r="BL203" s="17" t="s">
        <v>151</v>
      </c>
      <c r="BM203" s="195" t="s">
        <v>246</v>
      </c>
    </row>
    <row r="204" spans="1:65" s="2" customFormat="1" ht="21.75" customHeight="1">
      <c r="A204" s="34"/>
      <c r="B204" s="35"/>
      <c r="C204" s="183" t="s">
        <v>247</v>
      </c>
      <c r="D204" s="183" t="s">
        <v>147</v>
      </c>
      <c r="E204" s="184" t="s">
        <v>248</v>
      </c>
      <c r="F204" s="185" t="s">
        <v>249</v>
      </c>
      <c r="G204" s="186" t="s">
        <v>186</v>
      </c>
      <c r="H204" s="187">
        <v>14.555</v>
      </c>
      <c r="I204" s="188"/>
      <c r="J204" s="189">
        <f>ROUND(I204*H204,2)</f>
        <v>0</v>
      </c>
      <c r="K204" s="190"/>
      <c r="L204" s="39"/>
      <c r="M204" s="191" t="s">
        <v>1</v>
      </c>
      <c r="N204" s="192" t="s">
        <v>41</v>
      </c>
      <c r="O204" s="71"/>
      <c r="P204" s="193">
        <f>O204*H204</f>
        <v>0</v>
      </c>
      <c r="Q204" s="193">
        <v>1.0606199999999999</v>
      </c>
      <c r="R204" s="193">
        <f>Q204*H204</f>
        <v>15.437324099999998</v>
      </c>
      <c r="S204" s="193">
        <v>0</v>
      </c>
      <c r="T204" s="194">
        <f>S204*H204</f>
        <v>0</v>
      </c>
      <c r="U204" s="34"/>
      <c r="V204" s="34"/>
      <c r="W204" s="34"/>
      <c r="X204" s="34"/>
      <c r="Y204" s="34"/>
      <c r="Z204" s="34"/>
      <c r="AA204" s="34"/>
      <c r="AB204" s="34"/>
      <c r="AC204" s="34"/>
      <c r="AD204" s="34"/>
      <c r="AE204" s="34"/>
      <c r="AR204" s="195" t="s">
        <v>151</v>
      </c>
      <c r="AT204" s="195" t="s">
        <v>147</v>
      </c>
      <c r="AU204" s="195" t="s">
        <v>85</v>
      </c>
      <c r="AY204" s="17" t="s">
        <v>145</v>
      </c>
      <c r="BE204" s="196">
        <f>IF(N204="základní",J204,0)</f>
        <v>0</v>
      </c>
      <c r="BF204" s="196">
        <f>IF(N204="snížená",J204,0)</f>
        <v>0</v>
      </c>
      <c r="BG204" s="196">
        <f>IF(N204="zákl. přenesená",J204,0)</f>
        <v>0</v>
      </c>
      <c r="BH204" s="196">
        <f>IF(N204="sníž. přenesená",J204,0)</f>
        <v>0</v>
      </c>
      <c r="BI204" s="196">
        <f>IF(N204="nulová",J204,0)</f>
        <v>0</v>
      </c>
      <c r="BJ204" s="17" t="s">
        <v>81</v>
      </c>
      <c r="BK204" s="196">
        <f>ROUND(I204*H204,2)</f>
        <v>0</v>
      </c>
      <c r="BL204" s="17" t="s">
        <v>151</v>
      </c>
      <c r="BM204" s="195" t="s">
        <v>250</v>
      </c>
    </row>
    <row r="205" spans="1:65" s="13" customFormat="1">
      <c r="B205" s="197"/>
      <c r="C205" s="198"/>
      <c r="D205" s="199" t="s">
        <v>157</v>
      </c>
      <c r="E205" s="200" t="s">
        <v>1</v>
      </c>
      <c r="F205" s="201" t="s">
        <v>251</v>
      </c>
      <c r="G205" s="198"/>
      <c r="H205" s="202">
        <v>14.555</v>
      </c>
      <c r="I205" s="203"/>
      <c r="J205" s="198"/>
      <c r="K205" s="198"/>
      <c r="L205" s="204"/>
      <c r="M205" s="205"/>
      <c r="N205" s="206"/>
      <c r="O205" s="206"/>
      <c r="P205" s="206"/>
      <c r="Q205" s="206"/>
      <c r="R205" s="206"/>
      <c r="S205" s="206"/>
      <c r="T205" s="207"/>
      <c r="AT205" s="208" t="s">
        <v>157</v>
      </c>
      <c r="AU205" s="208" t="s">
        <v>85</v>
      </c>
      <c r="AV205" s="13" t="s">
        <v>85</v>
      </c>
      <c r="AW205" s="13" t="s">
        <v>32</v>
      </c>
      <c r="AX205" s="13" t="s">
        <v>81</v>
      </c>
      <c r="AY205" s="208" t="s">
        <v>145</v>
      </c>
    </row>
    <row r="206" spans="1:65" s="2" customFormat="1" ht="16.5" customHeight="1">
      <c r="A206" s="34"/>
      <c r="B206" s="35"/>
      <c r="C206" s="183" t="s">
        <v>252</v>
      </c>
      <c r="D206" s="183" t="s">
        <v>147</v>
      </c>
      <c r="E206" s="184" t="s">
        <v>253</v>
      </c>
      <c r="F206" s="185" t="s">
        <v>254</v>
      </c>
      <c r="G206" s="186" t="s">
        <v>164</v>
      </c>
      <c r="H206" s="187">
        <v>53.637999999999998</v>
      </c>
      <c r="I206" s="188"/>
      <c r="J206" s="189">
        <f>ROUND(I206*H206,2)</f>
        <v>0</v>
      </c>
      <c r="K206" s="190"/>
      <c r="L206" s="39"/>
      <c r="M206" s="191" t="s">
        <v>1</v>
      </c>
      <c r="N206" s="192" t="s">
        <v>41</v>
      </c>
      <c r="O206" s="71"/>
      <c r="P206" s="193">
        <f>O206*H206</f>
        <v>0</v>
      </c>
      <c r="Q206" s="193">
        <v>2.5018699999999998</v>
      </c>
      <c r="R206" s="193">
        <f>Q206*H206</f>
        <v>134.19530305999999</v>
      </c>
      <c r="S206" s="193">
        <v>0</v>
      </c>
      <c r="T206" s="194">
        <f>S206*H206</f>
        <v>0</v>
      </c>
      <c r="U206" s="34"/>
      <c r="V206" s="34"/>
      <c r="W206" s="34"/>
      <c r="X206" s="34"/>
      <c r="Y206" s="34"/>
      <c r="Z206" s="34"/>
      <c r="AA206" s="34"/>
      <c r="AB206" s="34"/>
      <c r="AC206" s="34"/>
      <c r="AD206" s="34"/>
      <c r="AE206" s="34"/>
      <c r="AR206" s="195" t="s">
        <v>151</v>
      </c>
      <c r="AT206" s="195" t="s">
        <v>147</v>
      </c>
      <c r="AU206" s="195" t="s">
        <v>85</v>
      </c>
      <c r="AY206" s="17" t="s">
        <v>145</v>
      </c>
      <c r="BE206" s="196">
        <f>IF(N206="základní",J206,0)</f>
        <v>0</v>
      </c>
      <c r="BF206" s="196">
        <f>IF(N206="snížená",J206,0)</f>
        <v>0</v>
      </c>
      <c r="BG206" s="196">
        <f>IF(N206="zákl. přenesená",J206,0)</f>
        <v>0</v>
      </c>
      <c r="BH206" s="196">
        <f>IF(N206="sníž. přenesená",J206,0)</f>
        <v>0</v>
      </c>
      <c r="BI206" s="196">
        <f>IF(N206="nulová",J206,0)</f>
        <v>0</v>
      </c>
      <c r="BJ206" s="17" t="s">
        <v>81</v>
      </c>
      <c r="BK206" s="196">
        <f>ROUND(I206*H206,2)</f>
        <v>0</v>
      </c>
      <c r="BL206" s="17" t="s">
        <v>151</v>
      </c>
      <c r="BM206" s="195" t="s">
        <v>255</v>
      </c>
    </row>
    <row r="207" spans="1:65" s="13" customFormat="1">
      <c r="B207" s="197"/>
      <c r="C207" s="198"/>
      <c r="D207" s="199" t="s">
        <v>157</v>
      </c>
      <c r="E207" s="200" t="s">
        <v>1</v>
      </c>
      <c r="F207" s="201" t="s">
        <v>256</v>
      </c>
      <c r="G207" s="198"/>
      <c r="H207" s="202">
        <v>20.675000000000001</v>
      </c>
      <c r="I207" s="203"/>
      <c r="J207" s="198"/>
      <c r="K207" s="198"/>
      <c r="L207" s="204"/>
      <c r="M207" s="205"/>
      <c r="N207" s="206"/>
      <c r="O207" s="206"/>
      <c r="P207" s="206"/>
      <c r="Q207" s="206"/>
      <c r="R207" s="206"/>
      <c r="S207" s="206"/>
      <c r="T207" s="207"/>
      <c r="AT207" s="208" t="s">
        <v>157</v>
      </c>
      <c r="AU207" s="208" t="s">
        <v>85</v>
      </c>
      <c r="AV207" s="13" t="s">
        <v>85</v>
      </c>
      <c r="AW207" s="13" t="s">
        <v>32</v>
      </c>
      <c r="AX207" s="13" t="s">
        <v>76</v>
      </c>
      <c r="AY207" s="208" t="s">
        <v>145</v>
      </c>
    </row>
    <row r="208" spans="1:65" s="13" customFormat="1" ht="20.399999999999999">
      <c r="B208" s="197"/>
      <c r="C208" s="198"/>
      <c r="D208" s="199" t="s">
        <v>157</v>
      </c>
      <c r="E208" s="200" t="s">
        <v>1</v>
      </c>
      <c r="F208" s="201" t="s">
        <v>257</v>
      </c>
      <c r="G208" s="198"/>
      <c r="H208" s="202">
        <v>32.963000000000001</v>
      </c>
      <c r="I208" s="203"/>
      <c r="J208" s="198"/>
      <c r="K208" s="198"/>
      <c r="L208" s="204"/>
      <c r="M208" s="205"/>
      <c r="N208" s="206"/>
      <c r="O208" s="206"/>
      <c r="P208" s="206"/>
      <c r="Q208" s="206"/>
      <c r="R208" s="206"/>
      <c r="S208" s="206"/>
      <c r="T208" s="207"/>
      <c r="AT208" s="208" t="s">
        <v>157</v>
      </c>
      <c r="AU208" s="208" t="s">
        <v>85</v>
      </c>
      <c r="AV208" s="13" t="s">
        <v>85</v>
      </c>
      <c r="AW208" s="13" t="s">
        <v>32</v>
      </c>
      <c r="AX208" s="13" t="s">
        <v>76</v>
      </c>
      <c r="AY208" s="208" t="s">
        <v>145</v>
      </c>
    </row>
    <row r="209" spans="1:65" s="14" customFormat="1">
      <c r="B209" s="209"/>
      <c r="C209" s="210"/>
      <c r="D209" s="199" t="s">
        <v>157</v>
      </c>
      <c r="E209" s="211" t="s">
        <v>1</v>
      </c>
      <c r="F209" s="212" t="s">
        <v>160</v>
      </c>
      <c r="G209" s="210"/>
      <c r="H209" s="213">
        <v>53.637999999999998</v>
      </c>
      <c r="I209" s="214"/>
      <c r="J209" s="210"/>
      <c r="K209" s="210"/>
      <c r="L209" s="215"/>
      <c r="M209" s="216"/>
      <c r="N209" s="217"/>
      <c r="O209" s="217"/>
      <c r="P209" s="217"/>
      <c r="Q209" s="217"/>
      <c r="R209" s="217"/>
      <c r="S209" s="217"/>
      <c r="T209" s="218"/>
      <c r="AT209" s="219" t="s">
        <v>157</v>
      </c>
      <c r="AU209" s="219" t="s">
        <v>85</v>
      </c>
      <c r="AV209" s="14" t="s">
        <v>151</v>
      </c>
      <c r="AW209" s="14" t="s">
        <v>32</v>
      </c>
      <c r="AX209" s="14" t="s">
        <v>81</v>
      </c>
      <c r="AY209" s="219" t="s">
        <v>145</v>
      </c>
    </row>
    <row r="210" spans="1:65" s="2" customFormat="1" ht="24.15" customHeight="1">
      <c r="A210" s="34"/>
      <c r="B210" s="35"/>
      <c r="C210" s="183" t="s">
        <v>258</v>
      </c>
      <c r="D210" s="183" t="s">
        <v>147</v>
      </c>
      <c r="E210" s="184" t="s">
        <v>259</v>
      </c>
      <c r="F210" s="185" t="s">
        <v>260</v>
      </c>
      <c r="G210" s="186" t="s">
        <v>164</v>
      </c>
      <c r="H210" s="187">
        <v>67.192999999999998</v>
      </c>
      <c r="I210" s="188"/>
      <c r="J210" s="189">
        <f>ROUND(I210*H210,2)</f>
        <v>0</v>
      </c>
      <c r="K210" s="190"/>
      <c r="L210" s="39"/>
      <c r="M210" s="191" t="s">
        <v>1</v>
      </c>
      <c r="N210" s="192" t="s">
        <v>41</v>
      </c>
      <c r="O210" s="71"/>
      <c r="P210" s="193">
        <f>O210*H210</f>
        <v>0</v>
      </c>
      <c r="Q210" s="193">
        <v>2.5018699999999998</v>
      </c>
      <c r="R210" s="193">
        <f>Q210*H210</f>
        <v>168.10815090999998</v>
      </c>
      <c r="S210" s="193">
        <v>0</v>
      </c>
      <c r="T210" s="194">
        <f>S210*H210</f>
        <v>0</v>
      </c>
      <c r="U210" s="34"/>
      <c r="V210" s="34"/>
      <c r="W210" s="34"/>
      <c r="X210" s="34"/>
      <c r="Y210" s="34"/>
      <c r="Z210" s="34"/>
      <c r="AA210" s="34"/>
      <c r="AB210" s="34"/>
      <c r="AC210" s="34"/>
      <c r="AD210" s="34"/>
      <c r="AE210" s="34"/>
      <c r="AR210" s="195" t="s">
        <v>151</v>
      </c>
      <c r="AT210" s="195" t="s">
        <v>147</v>
      </c>
      <c r="AU210" s="195" t="s">
        <v>85</v>
      </c>
      <c r="AY210" s="17" t="s">
        <v>145</v>
      </c>
      <c r="BE210" s="196">
        <f>IF(N210="základní",J210,0)</f>
        <v>0</v>
      </c>
      <c r="BF210" s="196">
        <f>IF(N210="snížená",J210,0)</f>
        <v>0</v>
      </c>
      <c r="BG210" s="196">
        <f>IF(N210="zákl. přenesená",J210,0)</f>
        <v>0</v>
      </c>
      <c r="BH210" s="196">
        <f>IF(N210="sníž. přenesená",J210,0)</f>
        <v>0</v>
      </c>
      <c r="BI210" s="196">
        <f>IF(N210="nulová",J210,0)</f>
        <v>0</v>
      </c>
      <c r="BJ210" s="17" t="s">
        <v>81</v>
      </c>
      <c r="BK210" s="196">
        <f>ROUND(I210*H210,2)</f>
        <v>0</v>
      </c>
      <c r="BL210" s="17" t="s">
        <v>151</v>
      </c>
      <c r="BM210" s="195" t="s">
        <v>261</v>
      </c>
    </row>
    <row r="211" spans="1:65" s="13" customFormat="1">
      <c r="B211" s="197"/>
      <c r="C211" s="198"/>
      <c r="D211" s="199" t="s">
        <v>157</v>
      </c>
      <c r="E211" s="200" t="s">
        <v>1</v>
      </c>
      <c r="F211" s="201" t="s">
        <v>262</v>
      </c>
      <c r="G211" s="198"/>
      <c r="H211" s="202">
        <v>10.718</v>
      </c>
      <c r="I211" s="203"/>
      <c r="J211" s="198"/>
      <c r="K211" s="198"/>
      <c r="L211" s="204"/>
      <c r="M211" s="205"/>
      <c r="N211" s="206"/>
      <c r="O211" s="206"/>
      <c r="P211" s="206"/>
      <c r="Q211" s="206"/>
      <c r="R211" s="206"/>
      <c r="S211" s="206"/>
      <c r="T211" s="207"/>
      <c r="AT211" s="208" t="s">
        <v>157</v>
      </c>
      <c r="AU211" s="208" t="s">
        <v>85</v>
      </c>
      <c r="AV211" s="13" t="s">
        <v>85</v>
      </c>
      <c r="AW211" s="13" t="s">
        <v>32</v>
      </c>
      <c r="AX211" s="13" t="s">
        <v>76</v>
      </c>
      <c r="AY211" s="208" t="s">
        <v>145</v>
      </c>
    </row>
    <row r="212" spans="1:65" s="13" customFormat="1">
      <c r="B212" s="197"/>
      <c r="C212" s="198"/>
      <c r="D212" s="199" t="s">
        <v>157</v>
      </c>
      <c r="E212" s="200" t="s">
        <v>1</v>
      </c>
      <c r="F212" s="201" t="s">
        <v>263</v>
      </c>
      <c r="G212" s="198"/>
      <c r="H212" s="202">
        <v>6.37</v>
      </c>
      <c r="I212" s="203"/>
      <c r="J212" s="198"/>
      <c r="K212" s="198"/>
      <c r="L212" s="204"/>
      <c r="M212" s="205"/>
      <c r="N212" s="206"/>
      <c r="O212" s="206"/>
      <c r="P212" s="206"/>
      <c r="Q212" s="206"/>
      <c r="R212" s="206"/>
      <c r="S212" s="206"/>
      <c r="T212" s="207"/>
      <c r="AT212" s="208" t="s">
        <v>157</v>
      </c>
      <c r="AU212" s="208" t="s">
        <v>85</v>
      </c>
      <c r="AV212" s="13" t="s">
        <v>85</v>
      </c>
      <c r="AW212" s="13" t="s">
        <v>32</v>
      </c>
      <c r="AX212" s="13" t="s">
        <v>76</v>
      </c>
      <c r="AY212" s="208" t="s">
        <v>145</v>
      </c>
    </row>
    <row r="213" spans="1:65" s="13" customFormat="1">
      <c r="B213" s="197"/>
      <c r="C213" s="198"/>
      <c r="D213" s="199" t="s">
        <v>157</v>
      </c>
      <c r="E213" s="200" t="s">
        <v>1</v>
      </c>
      <c r="F213" s="201" t="s">
        <v>264</v>
      </c>
      <c r="G213" s="198"/>
      <c r="H213" s="202">
        <v>5.8310000000000004</v>
      </c>
      <c r="I213" s="203"/>
      <c r="J213" s="198"/>
      <c r="K213" s="198"/>
      <c r="L213" s="204"/>
      <c r="M213" s="205"/>
      <c r="N213" s="206"/>
      <c r="O213" s="206"/>
      <c r="P213" s="206"/>
      <c r="Q213" s="206"/>
      <c r="R213" s="206"/>
      <c r="S213" s="206"/>
      <c r="T213" s="207"/>
      <c r="AT213" s="208" t="s">
        <v>157</v>
      </c>
      <c r="AU213" s="208" t="s">
        <v>85</v>
      </c>
      <c r="AV213" s="13" t="s">
        <v>85</v>
      </c>
      <c r="AW213" s="13" t="s">
        <v>32</v>
      </c>
      <c r="AX213" s="13" t="s">
        <v>76</v>
      </c>
      <c r="AY213" s="208" t="s">
        <v>145</v>
      </c>
    </row>
    <row r="214" spans="1:65" s="13" customFormat="1">
      <c r="B214" s="197"/>
      <c r="C214" s="198"/>
      <c r="D214" s="199" t="s">
        <v>157</v>
      </c>
      <c r="E214" s="200" t="s">
        <v>1</v>
      </c>
      <c r="F214" s="201" t="s">
        <v>265</v>
      </c>
      <c r="G214" s="198"/>
      <c r="H214" s="202">
        <v>10.14</v>
      </c>
      <c r="I214" s="203"/>
      <c r="J214" s="198"/>
      <c r="K214" s="198"/>
      <c r="L214" s="204"/>
      <c r="M214" s="205"/>
      <c r="N214" s="206"/>
      <c r="O214" s="206"/>
      <c r="P214" s="206"/>
      <c r="Q214" s="206"/>
      <c r="R214" s="206"/>
      <c r="S214" s="206"/>
      <c r="T214" s="207"/>
      <c r="AT214" s="208" t="s">
        <v>157</v>
      </c>
      <c r="AU214" s="208" t="s">
        <v>85</v>
      </c>
      <c r="AV214" s="13" t="s">
        <v>85</v>
      </c>
      <c r="AW214" s="13" t="s">
        <v>32</v>
      </c>
      <c r="AX214" s="13" t="s">
        <v>76</v>
      </c>
      <c r="AY214" s="208" t="s">
        <v>145</v>
      </c>
    </row>
    <row r="215" spans="1:65" s="13" customFormat="1">
      <c r="B215" s="197"/>
      <c r="C215" s="198"/>
      <c r="D215" s="199" t="s">
        <v>157</v>
      </c>
      <c r="E215" s="200" t="s">
        <v>1</v>
      </c>
      <c r="F215" s="201" t="s">
        <v>266</v>
      </c>
      <c r="G215" s="198"/>
      <c r="H215" s="202">
        <v>0.54</v>
      </c>
      <c r="I215" s="203"/>
      <c r="J215" s="198"/>
      <c r="K215" s="198"/>
      <c r="L215" s="204"/>
      <c r="M215" s="205"/>
      <c r="N215" s="206"/>
      <c r="O215" s="206"/>
      <c r="P215" s="206"/>
      <c r="Q215" s="206"/>
      <c r="R215" s="206"/>
      <c r="S215" s="206"/>
      <c r="T215" s="207"/>
      <c r="AT215" s="208" t="s">
        <v>157</v>
      </c>
      <c r="AU215" s="208" t="s">
        <v>85</v>
      </c>
      <c r="AV215" s="13" t="s">
        <v>85</v>
      </c>
      <c r="AW215" s="13" t="s">
        <v>32</v>
      </c>
      <c r="AX215" s="13" t="s">
        <v>76</v>
      </c>
      <c r="AY215" s="208" t="s">
        <v>145</v>
      </c>
    </row>
    <row r="216" spans="1:65" s="13" customFormat="1">
      <c r="B216" s="197"/>
      <c r="C216" s="198"/>
      <c r="D216" s="199" t="s">
        <v>157</v>
      </c>
      <c r="E216" s="200" t="s">
        <v>1</v>
      </c>
      <c r="F216" s="201" t="s">
        <v>267</v>
      </c>
      <c r="G216" s="198"/>
      <c r="H216" s="202">
        <v>10.458</v>
      </c>
      <c r="I216" s="203"/>
      <c r="J216" s="198"/>
      <c r="K216" s="198"/>
      <c r="L216" s="204"/>
      <c r="M216" s="205"/>
      <c r="N216" s="206"/>
      <c r="O216" s="206"/>
      <c r="P216" s="206"/>
      <c r="Q216" s="206"/>
      <c r="R216" s="206"/>
      <c r="S216" s="206"/>
      <c r="T216" s="207"/>
      <c r="AT216" s="208" t="s">
        <v>157</v>
      </c>
      <c r="AU216" s="208" t="s">
        <v>85</v>
      </c>
      <c r="AV216" s="13" t="s">
        <v>85</v>
      </c>
      <c r="AW216" s="13" t="s">
        <v>32</v>
      </c>
      <c r="AX216" s="13" t="s">
        <v>76</v>
      </c>
      <c r="AY216" s="208" t="s">
        <v>145</v>
      </c>
    </row>
    <row r="217" spans="1:65" s="13" customFormat="1">
      <c r="B217" s="197"/>
      <c r="C217" s="198"/>
      <c r="D217" s="199" t="s">
        <v>157</v>
      </c>
      <c r="E217" s="200" t="s">
        <v>1</v>
      </c>
      <c r="F217" s="201" t="s">
        <v>268</v>
      </c>
      <c r="G217" s="198"/>
      <c r="H217" s="202">
        <v>4.9409999999999998</v>
      </c>
      <c r="I217" s="203"/>
      <c r="J217" s="198"/>
      <c r="K217" s="198"/>
      <c r="L217" s="204"/>
      <c r="M217" s="205"/>
      <c r="N217" s="206"/>
      <c r="O217" s="206"/>
      <c r="P217" s="206"/>
      <c r="Q217" s="206"/>
      <c r="R217" s="206"/>
      <c r="S217" s="206"/>
      <c r="T217" s="207"/>
      <c r="AT217" s="208" t="s">
        <v>157</v>
      </c>
      <c r="AU217" s="208" t="s">
        <v>85</v>
      </c>
      <c r="AV217" s="13" t="s">
        <v>85</v>
      </c>
      <c r="AW217" s="13" t="s">
        <v>32</v>
      </c>
      <c r="AX217" s="13" t="s">
        <v>76</v>
      </c>
      <c r="AY217" s="208" t="s">
        <v>145</v>
      </c>
    </row>
    <row r="218" spans="1:65" s="13" customFormat="1">
      <c r="B218" s="197"/>
      <c r="C218" s="198"/>
      <c r="D218" s="199" t="s">
        <v>157</v>
      </c>
      <c r="E218" s="200" t="s">
        <v>1</v>
      </c>
      <c r="F218" s="201" t="s">
        <v>269</v>
      </c>
      <c r="G218" s="198"/>
      <c r="H218" s="202">
        <v>10.510999999999999</v>
      </c>
      <c r="I218" s="203"/>
      <c r="J218" s="198"/>
      <c r="K218" s="198"/>
      <c r="L218" s="204"/>
      <c r="M218" s="205"/>
      <c r="N218" s="206"/>
      <c r="O218" s="206"/>
      <c r="P218" s="206"/>
      <c r="Q218" s="206"/>
      <c r="R218" s="206"/>
      <c r="S218" s="206"/>
      <c r="T218" s="207"/>
      <c r="AT218" s="208" t="s">
        <v>157</v>
      </c>
      <c r="AU218" s="208" t="s">
        <v>85</v>
      </c>
      <c r="AV218" s="13" t="s">
        <v>85</v>
      </c>
      <c r="AW218" s="13" t="s">
        <v>32</v>
      </c>
      <c r="AX218" s="13" t="s">
        <v>76</v>
      </c>
      <c r="AY218" s="208" t="s">
        <v>145</v>
      </c>
    </row>
    <row r="219" spans="1:65" s="13" customFormat="1">
      <c r="B219" s="197"/>
      <c r="C219" s="198"/>
      <c r="D219" s="199" t="s">
        <v>157</v>
      </c>
      <c r="E219" s="200" t="s">
        <v>1</v>
      </c>
      <c r="F219" s="201" t="s">
        <v>270</v>
      </c>
      <c r="G219" s="198"/>
      <c r="H219" s="202">
        <v>2.0649999999999999</v>
      </c>
      <c r="I219" s="203"/>
      <c r="J219" s="198"/>
      <c r="K219" s="198"/>
      <c r="L219" s="204"/>
      <c r="M219" s="205"/>
      <c r="N219" s="206"/>
      <c r="O219" s="206"/>
      <c r="P219" s="206"/>
      <c r="Q219" s="206"/>
      <c r="R219" s="206"/>
      <c r="S219" s="206"/>
      <c r="T219" s="207"/>
      <c r="AT219" s="208" t="s">
        <v>157</v>
      </c>
      <c r="AU219" s="208" t="s">
        <v>85</v>
      </c>
      <c r="AV219" s="13" t="s">
        <v>85</v>
      </c>
      <c r="AW219" s="13" t="s">
        <v>32</v>
      </c>
      <c r="AX219" s="13" t="s">
        <v>76</v>
      </c>
      <c r="AY219" s="208" t="s">
        <v>145</v>
      </c>
    </row>
    <row r="220" spans="1:65" s="13" customFormat="1">
      <c r="B220" s="197"/>
      <c r="C220" s="198"/>
      <c r="D220" s="199" t="s">
        <v>157</v>
      </c>
      <c r="E220" s="200" t="s">
        <v>1</v>
      </c>
      <c r="F220" s="201" t="s">
        <v>271</v>
      </c>
      <c r="G220" s="198"/>
      <c r="H220" s="202">
        <v>1.2150000000000001</v>
      </c>
      <c r="I220" s="203"/>
      <c r="J220" s="198"/>
      <c r="K220" s="198"/>
      <c r="L220" s="204"/>
      <c r="M220" s="205"/>
      <c r="N220" s="206"/>
      <c r="O220" s="206"/>
      <c r="P220" s="206"/>
      <c r="Q220" s="206"/>
      <c r="R220" s="206"/>
      <c r="S220" s="206"/>
      <c r="T220" s="207"/>
      <c r="AT220" s="208" t="s">
        <v>157</v>
      </c>
      <c r="AU220" s="208" t="s">
        <v>85</v>
      </c>
      <c r="AV220" s="13" t="s">
        <v>85</v>
      </c>
      <c r="AW220" s="13" t="s">
        <v>32</v>
      </c>
      <c r="AX220" s="13" t="s">
        <v>76</v>
      </c>
      <c r="AY220" s="208" t="s">
        <v>145</v>
      </c>
    </row>
    <row r="221" spans="1:65" s="13" customFormat="1">
      <c r="B221" s="197"/>
      <c r="C221" s="198"/>
      <c r="D221" s="199" t="s">
        <v>157</v>
      </c>
      <c r="E221" s="200" t="s">
        <v>1</v>
      </c>
      <c r="F221" s="201" t="s">
        <v>272</v>
      </c>
      <c r="G221" s="198"/>
      <c r="H221" s="202">
        <v>1.54</v>
      </c>
      <c r="I221" s="203"/>
      <c r="J221" s="198"/>
      <c r="K221" s="198"/>
      <c r="L221" s="204"/>
      <c r="M221" s="205"/>
      <c r="N221" s="206"/>
      <c r="O221" s="206"/>
      <c r="P221" s="206"/>
      <c r="Q221" s="206"/>
      <c r="R221" s="206"/>
      <c r="S221" s="206"/>
      <c r="T221" s="207"/>
      <c r="AT221" s="208" t="s">
        <v>157</v>
      </c>
      <c r="AU221" s="208" t="s">
        <v>85</v>
      </c>
      <c r="AV221" s="13" t="s">
        <v>85</v>
      </c>
      <c r="AW221" s="13" t="s">
        <v>32</v>
      </c>
      <c r="AX221" s="13" t="s">
        <v>76</v>
      </c>
      <c r="AY221" s="208" t="s">
        <v>145</v>
      </c>
    </row>
    <row r="222" spans="1:65" s="13" customFormat="1">
      <c r="B222" s="197"/>
      <c r="C222" s="198"/>
      <c r="D222" s="199" t="s">
        <v>157</v>
      </c>
      <c r="E222" s="200" t="s">
        <v>1</v>
      </c>
      <c r="F222" s="201" t="s">
        <v>273</v>
      </c>
      <c r="G222" s="198"/>
      <c r="H222" s="202">
        <v>1.3520000000000001</v>
      </c>
      <c r="I222" s="203"/>
      <c r="J222" s="198"/>
      <c r="K222" s="198"/>
      <c r="L222" s="204"/>
      <c r="M222" s="205"/>
      <c r="N222" s="206"/>
      <c r="O222" s="206"/>
      <c r="P222" s="206"/>
      <c r="Q222" s="206"/>
      <c r="R222" s="206"/>
      <c r="S222" s="206"/>
      <c r="T222" s="207"/>
      <c r="AT222" s="208" t="s">
        <v>157</v>
      </c>
      <c r="AU222" s="208" t="s">
        <v>85</v>
      </c>
      <c r="AV222" s="13" t="s">
        <v>85</v>
      </c>
      <c r="AW222" s="13" t="s">
        <v>32</v>
      </c>
      <c r="AX222" s="13" t="s">
        <v>76</v>
      </c>
      <c r="AY222" s="208" t="s">
        <v>145</v>
      </c>
    </row>
    <row r="223" spans="1:65" s="13" customFormat="1" ht="20.399999999999999">
      <c r="B223" s="197"/>
      <c r="C223" s="198"/>
      <c r="D223" s="199" t="s">
        <v>157</v>
      </c>
      <c r="E223" s="200" t="s">
        <v>1</v>
      </c>
      <c r="F223" s="201" t="s">
        <v>274</v>
      </c>
      <c r="G223" s="198"/>
      <c r="H223" s="202">
        <v>1.042</v>
      </c>
      <c r="I223" s="203"/>
      <c r="J223" s="198"/>
      <c r="K223" s="198"/>
      <c r="L223" s="204"/>
      <c r="M223" s="205"/>
      <c r="N223" s="206"/>
      <c r="O223" s="206"/>
      <c r="P223" s="206"/>
      <c r="Q223" s="206"/>
      <c r="R223" s="206"/>
      <c r="S223" s="206"/>
      <c r="T223" s="207"/>
      <c r="AT223" s="208" t="s">
        <v>157</v>
      </c>
      <c r="AU223" s="208" t="s">
        <v>85</v>
      </c>
      <c r="AV223" s="13" t="s">
        <v>85</v>
      </c>
      <c r="AW223" s="13" t="s">
        <v>32</v>
      </c>
      <c r="AX223" s="13" t="s">
        <v>76</v>
      </c>
      <c r="AY223" s="208" t="s">
        <v>145</v>
      </c>
    </row>
    <row r="224" spans="1:65" s="13" customFormat="1" ht="20.399999999999999">
      <c r="B224" s="197"/>
      <c r="C224" s="198"/>
      <c r="D224" s="199" t="s">
        <v>157</v>
      </c>
      <c r="E224" s="200" t="s">
        <v>1</v>
      </c>
      <c r="F224" s="201" t="s">
        <v>275</v>
      </c>
      <c r="G224" s="198"/>
      <c r="H224" s="202">
        <v>0.47</v>
      </c>
      <c r="I224" s="203"/>
      <c r="J224" s="198"/>
      <c r="K224" s="198"/>
      <c r="L224" s="204"/>
      <c r="M224" s="205"/>
      <c r="N224" s="206"/>
      <c r="O224" s="206"/>
      <c r="P224" s="206"/>
      <c r="Q224" s="206"/>
      <c r="R224" s="206"/>
      <c r="S224" s="206"/>
      <c r="T224" s="207"/>
      <c r="AT224" s="208" t="s">
        <v>157</v>
      </c>
      <c r="AU224" s="208" t="s">
        <v>85</v>
      </c>
      <c r="AV224" s="13" t="s">
        <v>85</v>
      </c>
      <c r="AW224" s="13" t="s">
        <v>32</v>
      </c>
      <c r="AX224" s="13" t="s">
        <v>76</v>
      </c>
      <c r="AY224" s="208" t="s">
        <v>145</v>
      </c>
    </row>
    <row r="225" spans="1:65" s="14" customFormat="1">
      <c r="B225" s="209"/>
      <c r="C225" s="210"/>
      <c r="D225" s="199" t="s">
        <v>157</v>
      </c>
      <c r="E225" s="211" t="s">
        <v>1</v>
      </c>
      <c r="F225" s="212" t="s">
        <v>160</v>
      </c>
      <c r="G225" s="210"/>
      <c r="H225" s="213">
        <v>67.192999999999998</v>
      </c>
      <c r="I225" s="214"/>
      <c r="J225" s="210"/>
      <c r="K225" s="210"/>
      <c r="L225" s="215"/>
      <c r="M225" s="216"/>
      <c r="N225" s="217"/>
      <c r="O225" s="217"/>
      <c r="P225" s="217"/>
      <c r="Q225" s="217"/>
      <c r="R225" s="217"/>
      <c r="S225" s="217"/>
      <c r="T225" s="218"/>
      <c r="AT225" s="219" t="s">
        <v>157</v>
      </c>
      <c r="AU225" s="219" t="s">
        <v>85</v>
      </c>
      <c r="AV225" s="14" t="s">
        <v>151</v>
      </c>
      <c r="AW225" s="14" t="s">
        <v>32</v>
      </c>
      <c r="AX225" s="14" t="s">
        <v>81</v>
      </c>
      <c r="AY225" s="219" t="s">
        <v>145</v>
      </c>
    </row>
    <row r="226" spans="1:65" s="2" customFormat="1" ht="16.5" customHeight="1">
      <c r="A226" s="34"/>
      <c r="B226" s="35"/>
      <c r="C226" s="183" t="s">
        <v>7</v>
      </c>
      <c r="D226" s="183" t="s">
        <v>147</v>
      </c>
      <c r="E226" s="184" t="s">
        <v>276</v>
      </c>
      <c r="F226" s="185" t="s">
        <v>277</v>
      </c>
      <c r="G226" s="186" t="s">
        <v>155</v>
      </c>
      <c r="H226" s="187">
        <v>230.083</v>
      </c>
      <c r="I226" s="188"/>
      <c r="J226" s="189">
        <f>ROUND(I226*H226,2)</f>
        <v>0</v>
      </c>
      <c r="K226" s="190"/>
      <c r="L226" s="39"/>
      <c r="M226" s="191" t="s">
        <v>1</v>
      </c>
      <c r="N226" s="192" t="s">
        <v>41</v>
      </c>
      <c r="O226" s="71"/>
      <c r="P226" s="193">
        <f>O226*H226</f>
        <v>0</v>
      </c>
      <c r="Q226" s="193">
        <v>2.6900000000000001E-3</v>
      </c>
      <c r="R226" s="193">
        <f>Q226*H226</f>
        <v>0.61892327000000003</v>
      </c>
      <c r="S226" s="193">
        <v>0</v>
      </c>
      <c r="T226" s="194">
        <f>S226*H226</f>
        <v>0</v>
      </c>
      <c r="U226" s="34"/>
      <c r="V226" s="34"/>
      <c r="W226" s="34"/>
      <c r="X226" s="34"/>
      <c r="Y226" s="34"/>
      <c r="Z226" s="34"/>
      <c r="AA226" s="34"/>
      <c r="AB226" s="34"/>
      <c r="AC226" s="34"/>
      <c r="AD226" s="34"/>
      <c r="AE226" s="34"/>
      <c r="AR226" s="195" t="s">
        <v>151</v>
      </c>
      <c r="AT226" s="195" t="s">
        <v>147</v>
      </c>
      <c r="AU226" s="195" t="s">
        <v>85</v>
      </c>
      <c r="AY226" s="17" t="s">
        <v>145</v>
      </c>
      <c r="BE226" s="196">
        <f>IF(N226="základní",J226,0)</f>
        <v>0</v>
      </c>
      <c r="BF226" s="196">
        <f>IF(N226="snížená",J226,0)</f>
        <v>0</v>
      </c>
      <c r="BG226" s="196">
        <f>IF(N226="zákl. přenesená",J226,0)</f>
        <v>0</v>
      </c>
      <c r="BH226" s="196">
        <f>IF(N226="sníž. přenesená",J226,0)</f>
        <v>0</v>
      </c>
      <c r="BI226" s="196">
        <f>IF(N226="nulová",J226,0)</f>
        <v>0</v>
      </c>
      <c r="BJ226" s="17" t="s">
        <v>81</v>
      </c>
      <c r="BK226" s="196">
        <f>ROUND(I226*H226,2)</f>
        <v>0</v>
      </c>
      <c r="BL226" s="17" t="s">
        <v>151</v>
      </c>
      <c r="BM226" s="195" t="s">
        <v>278</v>
      </c>
    </row>
    <row r="227" spans="1:65" s="13" customFormat="1">
      <c r="B227" s="197"/>
      <c r="C227" s="198"/>
      <c r="D227" s="199" t="s">
        <v>157</v>
      </c>
      <c r="E227" s="200" t="s">
        <v>1</v>
      </c>
      <c r="F227" s="201" t="s">
        <v>279</v>
      </c>
      <c r="G227" s="198"/>
      <c r="H227" s="202">
        <v>13.398</v>
      </c>
      <c r="I227" s="203"/>
      <c r="J227" s="198"/>
      <c r="K227" s="198"/>
      <c r="L227" s="204"/>
      <c r="M227" s="205"/>
      <c r="N227" s="206"/>
      <c r="O227" s="206"/>
      <c r="P227" s="206"/>
      <c r="Q227" s="206"/>
      <c r="R227" s="206"/>
      <c r="S227" s="206"/>
      <c r="T227" s="207"/>
      <c r="AT227" s="208" t="s">
        <v>157</v>
      </c>
      <c r="AU227" s="208" t="s">
        <v>85</v>
      </c>
      <c r="AV227" s="13" t="s">
        <v>85</v>
      </c>
      <c r="AW227" s="13" t="s">
        <v>32</v>
      </c>
      <c r="AX227" s="13" t="s">
        <v>76</v>
      </c>
      <c r="AY227" s="208" t="s">
        <v>145</v>
      </c>
    </row>
    <row r="228" spans="1:65" s="13" customFormat="1">
      <c r="B228" s="197"/>
      <c r="C228" s="198"/>
      <c r="D228" s="199" t="s">
        <v>157</v>
      </c>
      <c r="E228" s="200" t="s">
        <v>1</v>
      </c>
      <c r="F228" s="201" t="s">
        <v>280</v>
      </c>
      <c r="G228" s="198"/>
      <c r="H228" s="202">
        <v>4.9000000000000004</v>
      </c>
      <c r="I228" s="203"/>
      <c r="J228" s="198"/>
      <c r="K228" s="198"/>
      <c r="L228" s="204"/>
      <c r="M228" s="205"/>
      <c r="N228" s="206"/>
      <c r="O228" s="206"/>
      <c r="P228" s="206"/>
      <c r="Q228" s="206"/>
      <c r="R228" s="206"/>
      <c r="S228" s="206"/>
      <c r="T228" s="207"/>
      <c r="AT228" s="208" t="s">
        <v>157</v>
      </c>
      <c r="AU228" s="208" t="s">
        <v>85</v>
      </c>
      <c r="AV228" s="13" t="s">
        <v>85</v>
      </c>
      <c r="AW228" s="13" t="s">
        <v>32</v>
      </c>
      <c r="AX228" s="13" t="s">
        <v>76</v>
      </c>
      <c r="AY228" s="208" t="s">
        <v>145</v>
      </c>
    </row>
    <row r="229" spans="1:65" s="13" customFormat="1">
      <c r="B229" s="197"/>
      <c r="C229" s="198"/>
      <c r="D229" s="199" t="s">
        <v>157</v>
      </c>
      <c r="E229" s="200" t="s">
        <v>1</v>
      </c>
      <c r="F229" s="201" t="s">
        <v>281</v>
      </c>
      <c r="G229" s="198"/>
      <c r="H229" s="202">
        <v>6.86</v>
      </c>
      <c r="I229" s="203"/>
      <c r="J229" s="198"/>
      <c r="K229" s="198"/>
      <c r="L229" s="204"/>
      <c r="M229" s="205"/>
      <c r="N229" s="206"/>
      <c r="O229" s="206"/>
      <c r="P229" s="206"/>
      <c r="Q229" s="206"/>
      <c r="R229" s="206"/>
      <c r="S229" s="206"/>
      <c r="T229" s="207"/>
      <c r="AT229" s="208" t="s">
        <v>157</v>
      </c>
      <c r="AU229" s="208" t="s">
        <v>85</v>
      </c>
      <c r="AV229" s="13" t="s">
        <v>85</v>
      </c>
      <c r="AW229" s="13" t="s">
        <v>32</v>
      </c>
      <c r="AX229" s="13" t="s">
        <v>76</v>
      </c>
      <c r="AY229" s="208" t="s">
        <v>145</v>
      </c>
    </row>
    <row r="230" spans="1:65" s="13" customFormat="1">
      <c r="B230" s="197"/>
      <c r="C230" s="198"/>
      <c r="D230" s="199" t="s">
        <v>157</v>
      </c>
      <c r="E230" s="200" t="s">
        <v>1</v>
      </c>
      <c r="F230" s="201" t="s">
        <v>282</v>
      </c>
      <c r="G230" s="198"/>
      <c r="H230" s="202">
        <v>33.6</v>
      </c>
      <c r="I230" s="203"/>
      <c r="J230" s="198"/>
      <c r="K230" s="198"/>
      <c r="L230" s="204"/>
      <c r="M230" s="205"/>
      <c r="N230" s="206"/>
      <c r="O230" s="206"/>
      <c r="P230" s="206"/>
      <c r="Q230" s="206"/>
      <c r="R230" s="206"/>
      <c r="S230" s="206"/>
      <c r="T230" s="207"/>
      <c r="AT230" s="208" t="s">
        <v>157</v>
      </c>
      <c r="AU230" s="208" t="s">
        <v>85</v>
      </c>
      <c r="AV230" s="13" t="s">
        <v>85</v>
      </c>
      <c r="AW230" s="13" t="s">
        <v>32</v>
      </c>
      <c r="AX230" s="13" t="s">
        <v>76</v>
      </c>
      <c r="AY230" s="208" t="s">
        <v>145</v>
      </c>
    </row>
    <row r="231" spans="1:65" s="13" customFormat="1">
      <c r="B231" s="197"/>
      <c r="C231" s="198"/>
      <c r="D231" s="199" t="s">
        <v>157</v>
      </c>
      <c r="E231" s="200" t="s">
        <v>1</v>
      </c>
      <c r="F231" s="201" t="s">
        <v>283</v>
      </c>
      <c r="G231" s="198"/>
      <c r="H231" s="202">
        <v>1.35</v>
      </c>
      <c r="I231" s="203"/>
      <c r="J231" s="198"/>
      <c r="K231" s="198"/>
      <c r="L231" s="204"/>
      <c r="M231" s="205"/>
      <c r="N231" s="206"/>
      <c r="O231" s="206"/>
      <c r="P231" s="206"/>
      <c r="Q231" s="206"/>
      <c r="R231" s="206"/>
      <c r="S231" s="206"/>
      <c r="T231" s="207"/>
      <c r="AT231" s="208" t="s">
        <v>157</v>
      </c>
      <c r="AU231" s="208" t="s">
        <v>85</v>
      </c>
      <c r="AV231" s="13" t="s">
        <v>85</v>
      </c>
      <c r="AW231" s="13" t="s">
        <v>32</v>
      </c>
      <c r="AX231" s="13" t="s">
        <v>76</v>
      </c>
      <c r="AY231" s="208" t="s">
        <v>145</v>
      </c>
    </row>
    <row r="232" spans="1:65" s="13" customFormat="1">
      <c r="B232" s="197"/>
      <c r="C232" s="198"/>
      <c r="D232" s="199" t="s">
        <v>157</v>
      </c>
      <c r="E232" s="200" t="s">
        <v>1</v>
      </c>
      <c r="F232" s="201" t="s">
        <v>284</v>
      </c>
      <c r="G232" s="198"/>
      <c r="H232" s="202">
        <v>10.458</v>
      </c>
      <c r="I232" s="203"/>
      <c r="J232" s="198"/>
      <c r="K232" s="198"/>
      <c r="L232" s="204"/>
      <c r="M232" s="205"/>
      <c r="N232" s="206"/>
      <c r="O232" s="206"/>
      <c r="P232" s="206"/>
      <c r="Q232" s="206"/>
      <c r="R232" s="206"/>
      <c r="S232" s="206"/>
      <c r="T232" s="207"/>
      <c r="AT232" s="208" t="s">
        <v>157</v>
      </c>
      <c r="AU232" s="208" t="s">
        <v>85</v>
      </c>
      <c r="AV232" s="13" t="s">
        <v>85</v>
      </c>
      <c r="AW232" s="13" t="s">
        <v>32</v>
      </c>
      <c r="AX232" s="13" t="s">
        <v>76</v>
      </c>
      <c r="AY232" s="208" t="s">
        <v>145</v>
      </c>
    </row>
    <row r="233" spans="1:65" s="13" customFormat="1">
      <c r="B233" s="197"/>
      <c r="C233" s="198"/>
      <c r="D233" s="199" t="s">
        <v>157</v>
      </c>
      <c r="E233" s="200" t="s">
        <v>1</v>
      </c>
      <c r="F233" s="201" t="s">
        <v>285</v>
      </c>
      <c r="G233" s="198"/>
      <c r="H233" s="202">
        <v>11.48</v>
      </c>
      <c r="I233" s="203"/>
      <c r="J233" s="198"/>
      <c r="K233" s="198"/>
      <c r="L233" s="204"/>
      <c r="M233" s="205"/>
      <c r="N233" s="206"/>
      <c r="O233" s="206"/>
      <c r="P233" s="206"/>
      <c r="Q233" s="206"/>
      <c r="R233" s="206"/>
      <c r="S233" s="206"/>
      <c r="T233" s="207"/>
      <c r="AT233" s="208" t="s">
        <v>157</v>
      </c>
      <c r="AU233" s="208" t="s">
        <v>85</v>
      </c>
      <c r="AV233" s="13" t="s">
        <v>85</v>
      </c>
      <c r="AW233" s="13" t="s">
        <v>32</v>
      </c>
      <c r="AX233" s="13" t="s">
        <v>76</v>
      </c>
      <c r="AY233" s="208" t="s">
        <v>145</v>
      </c>
    </row>
    <row r="234" spans="1:65" s="13" customFormat="1">
      <c r="B234" s="197"/>
      <c r="C234" s="198"/>
      <c r="D234" s="199" t="s">
        <v>157</v>
      </c>
      <c r="E234" s="200" t="s">
        <v>1</v>
      </c>
      <c r="F234" s="201" t="s">
        <v>286</v>
      </c>
      <c r="G234" s="198"/>
      <c r="H234" s="202">
        <v>26.277999999999999</v>
      </c>
      <c r="I234" s="203"/>
      <c r="J234" s="198"/>
      <c r="K234" s="198"/>
      <c r="L234" s="204"/>
      <c r="M234" s="205"/>
      <c r="N234" s="206"/>
      <c r="O234" s="206"/>
      <c r="P234" s="206"/>
      <c r="Q234" s="206"/>
      <c r="R234" s="206"/>
      <c r="S234" s="206"/>
      <c r="T234" s="207"/>
      <c r="AT234" s="208" t="s">
        <v>157</v>
      </c>
      <c r="AU234" s="208" t="s">
        <v>85</v>
      </c>
      <c r="AV234" s="13" t="s">
        <v>85</v>
      </c>
      <c r="AW234" s="13" t="s">
        <v>32</v>
      </c>
      <c r="AX234" s="13" t="s">
        <v>76</v>
      </c>
      <c r="AY234" s="208" t="s">
        <v>145</v>
      </c>
    </row>
    <row r="235" spans="1:65" s="13" customFormat="1">
      <c r="B235" s="197"/>
      <c r="C235" s="198"/>
      <c r="D235" s="199" t="s">
        <v>157</v>
      </c>
      <c r="E235" s="200" t="s">
        <v>1</v>
      </c>
      <c r="F235" s="201" t="s">
        <v>287</v>
      </c>
      <c r="G235" s="198"/>
      <c r="H235" s="202">
        <v>4.13</v>
      </c>
      <c r="I235" s="203"/>
      <c r="J235" s="198"/>
      <c r="K235" s="198"/>
      <c r="L235" s="204"/>
      <c r="M235" s="205"/>
      <c r="N235" s="206"/>
      <c r="O235" s="206"/>
      <c r="P235" s="206"/>
      <c r="Q235" s="206"/>
      <c r="R235" s="206"/>
      <c r="S235" s="206"/>
      <c r="T235" s="207"/>
      <c r="AT235" s="208" t="s">
        <v>157</v>
      </c>
      <c r="AU235" s="208" t="s">
        <v>85</v>
      </c>
      <c r="AV235" s="13" t="s">
        <v>85</v>
      </c>
      <c r="AW235" s="13" t="s">
        <v>32</v>
      </c>
      <c r="AX235" s="13" t="s">
        <v>76</v>
      </c>
      <c r="AY235" s="208" t="s">
        <v>145</v>
      </c>
    </row>
    <row r="236" spans="1:65" s="13" customFormat="1">
      <c r="B236" s="197"/>
      <c r="C236" s="198"/>
      <c r="D236" s="199" t="s">
        <v>157</v>
      </c>
      <c r="E236" s="200" t="s">
        <v>1</v>
      </c>
      <c r="F236" s="201" t="s">
        <v>288</v>
      </c>
      <c r="G236" s="198"/>
      <c r="H236" s="202">
        <v>3.3180000000000001</v>
      </c>
      <c r="I236" s="203"/>
      <c r="J236" s="198"/>
      <c r="K236" s="198"/>
      <c r="L236" s="204"/>
      <c r="M236" s="205"/>
      <c r="N236" s="206"/>
      <c r="O236" s="206"/>
      <c r="P236" s="206"/>
      <c r="Q236" s="206"/>
      <c r="R236" s="206"/>
      <c r="S236" s="206"/>
      <c r="T236" s="207"/>
      <c r="AT236" s="208" t="s">
        <v>157</v>
      </c>
      <c r="AU236" s="208" t="s">
        <v>85</v>
      </c>
      <c r="AV236" s="13" t="s">
        <v>85</v>
      </c>
      <c r="AW236" s="13" t="s">
        <v>32</v>
      </c>
      <c r="AX236" s="13" t="s">
        <v>76</v>
      </c>
      <c r="AY236" s="208" t="s">
        <v>145</v>
      </c>
    </row>
    <row r="237" spans="1:65" s="13" customFormat="1">
      <c r="B237" s="197"/>
      <c r="C237" s="198"/>
      <c r="D237" s="199" t="s">
        <v>157</v>
      </c>
      <c r="E237" s="200" t="s">
        <v>1</v>
      </c>
      <c r="F237" s="201" t="s">
        <v>289</v>
      </c>
      <c r="G237" s="198"/>
      <c r="H237" s="202">
        <v>3.08</v>
      </c>
      <c r="I237" s="203"/>
      <c r="J237" s="198"/>
      <c r="K237" s="198"/>
      <c r="L237" s="204"/>
      <c r="M237" s="205"/>
      <c r="N237" s="206"/>
      <c r="O237" s="206"/>
      <c r="P237" s="206"/>
      <c r="Q237" s="206"/>
      <c r="R237" s="206"/>
      <c r="S237" s="206"/>
      <c r="T237" s="207"/>
      <c r="AT237" s="208" t="s">
        <v>157</v>
      </c>
      <c r="AU237" s="208" t="s">
        <v>85</v>
      </c>
      <c r="AV237" s="13" t="s">
        <v>85</v>
      </c>
      <c r="AW237" s="13" t="s">
        <v>32</v>
      </c>
      <c r="AX237" s="13" t="s">
        <v>76</v>
      </c>
      <c r="AY237" s="208" t="s">
        <v>145</v>
      </c>
    </row>
    <row r="238" spans="1:65" s="13" customFormat="1" ht="20.399999999999999">
      <c r="B238" s="197"/>
      <c r="C238" s="198"/>
      <c r="D238" s="199" t="s">
        <v>157</v>
      </c>
      <c r="E238" s="200" t="s">
        <v>1</v>
      </c>
      <c r="F238" s="201" t="s">
        <v>290</v>
      </c>
      <c r="G238" s="198"/>
      <c r="H238" s="202">
        <v>6.3789999999999996</v>
      </c>
      <c r="I238" s="203"/>
      <c r="J238" s="198"/>
      <c r="K238" s="198"/>
      <c r="L238" s="204"/>
      <c r="M238" s="205"/>
      <c r="N238" s="206"/>
      <c r="O238" s="206"/>
      <c r="P238" s="206"/>
      <c r="Q238" s="206"/>
      <c r="R238" s="206"/>
      <c r="S238" s="206"/>
      <c r="T238" s="207"/>
      <c r="AT238" s="208" t="s">
        <v>157</v>
      </c>
      <c r="AU238" s="208" t="s">
        <v>85</v>
      </c>
      <c r="AV238" s="13" t="s">
        <v>85</v>
      </c>
      <c r="AW238" s="13" t="s">
        <v>32</v>
      </c>
      <c r="AX238" s="13" t="s">
        <v>76</v>
      </c>
      <c r="AY238" s="208" t="s">
        <v>145</v>
      </c>
    </row>
    <row r="239" spans="1:65" s="13" customFormat="1" ht="20.399999999999999">
      <c r="B239" s="197"/>
      <c r="C239" s="198"/>
      <c r="D239" s="199" t="s">
        <v>157</v>
      </c>
      <c r="E239" s="200" t="s">
        <v>1</v>
      </c>
      <c r="F239" s="201" t="s">
        <v>291</v>
      </c>
      <c r="G239" s="198"/>
      <c r="H239" s="202">
        <v>4.8479999999999999</v>
      </c>
      <c r="I239" s="203"/>
      <c r="J239" s="198"/>
      <c r="K239" s="198"/>
      <c r="L239" s="204"/>
      <c r="M239" s="205"/>
      <c r="N239" s="206"/>
      <c r="O239" s="206"/>
      <c r="P239" s="206"/>
      <c r="Q239" s="206"/>
      <c r="R239" s="206"/>
      <c r="S239" s="206"/>
      <c r="T239" s="207"/>
      <c r="AT239" s="208" t="s">
        <v>157</v>
      </c>
      <c r="AU239" s="208" t="s">
        <v>85</v>
      </c>
      <c r="AV239" s="13" t="s">
        <v>85</v>
      </c>
      <c r="AW239" s="13" t="s">
        <v>32</v>
      </c>
      <c r="AX239" s="13" t="s">
        <v>76</v>
      </c>
      <c r="AY239" s="208" t="s">
        <v>145</v>
      </c>
    </row>
    <row r="240" spans="1:65" s="13" customFormat="1">
      <c r="B240" s="197"/>
      <c r="C240" s="198"/>
      <c r="D240" s="199" t="s">
        <v>157</v>
      </c>
      <c r="E240" s="200" t="s">
        <v>1</v>
      </c>
      <c r="F240" s="201" t="s">
        <v>292</v>
      </c>
      <c r="G240" s="198"/>
      <c r="H240" s="202">
        <v>1.8220000000000001</v>
      </c>
      <c r="I240" s="203"/>
      <c r="J240" s="198"/>
      <c r="K240" s="198"/>
      <c r="L240" s="204"/>
      <c r="M240" s="205"/>
      <c r="N240" s="206"/>
      <c r="O240" s="206"/>
      <c r="P240" s="206"/>
      <c r="Q240" s="206"/>
      <c r="R240" s="206"/>
      <c r="S240" s="206"/>
      <c r="T240" s="207"/>
      <c r="AT240" s="208" t="s">
        <v>157</v>
      </c>
      <c r="AU240" s="208" t="s">
        <v>85</v>
      </c>
      <c r="AV240" s="13" t="s">
        <v>85</v>
      </c>
      <c r="AW240" s="13" t="s">
        <v>32</v>
      </c>
      <c r="AX240" s="13" t="s">
        <v>76</v>
      </c>
      <c r="AY240" s="208" t="s">
        <v>145</v>
      </c>
    </row>
    <row r="241" spans="1:65" s="15" customFormat="1">
      <c r="B241" s="220"/>
      <c r="C241" s="221"/>
      <c r="D241" s="199" t="s">
        <v>157</v>
      </c>
      <c r="E241" s="222" t="s">
        <v>1</v>
      </c>
      <c r="F241" s="223" t="s">
        <v>293</v>
      </c>
      <c r="G241" s="221"/>
      <c r="H241" s="222" t="s">
        <v>1</v>
      </c>
      <c r="I241" s="224"/>
      <c r="J241" s="221"/>
      <c r="K241" s="221"/>
      <c r="L241" s="225"/>
      <c r="M241" s="226"/>
      <c r="N241" s="227"/>
      <c r="O241" s="227"/>
      <c r="P241" s="227"/>
      <c r="Q241" s="227"/>
      <c r="R241" s="227"/>
      <c r="S241" s="227"/>
      <c r="T241" s="228"/>
      <c r="AT241" s="229" t="s">
        <v>157</v>
      </c>
      <c r="AU241" s="229" t="s">
        <v>85</v>
      </c>
      <c r="AV241" s="15" t="s">
        <v>81</v>
      </c>
      <c r="AW241" s="15" t="s">
        <v>32</v>
      </c>
      <c r="AX241" s="15" t="s">
        <v>76</v>
      </c>
      <c r="AY241" s="229" t="s">
        <v>145</v>
      </c>
    </row>
    <row r="242" spans="1:65" s="13" customFormat="1">
      <c r="B242" s="197"/>
      <c r="C242" s="198"/>
      <c r="D242" s="199" t="s">
        <v>157</v>
      </c>
      <c r="E242" s="200" t="s">
        <v>1</v>
      </c>
      <c r="F242" s="201" t="s">
        <v>294</v>
      </c>
      <c r="G242" s="198"/>
      <c r="H242" s="202">
        <v>43.295000000000002</v>
      </c>
      <c r="I242" s="203"/>
      <c r="J242" s="198"/>
      <c r="K242" s="198"/>
      <c r="L242" s="204"/>
      <c r="M242" s="205"/>
      <c r="N242" s="206"/>
      <c r="O242" s="206"/>
      <c r="P242" s="206"/>
      <c r="Q242" s="206"/>
      <c r="R242" s="206"/>
      <c r="S242" s="206"/>
      <c r="T242" s="207"/>
      <c r="AT242" s="208" t="s">
        <v>157</v>
      </c>
      <c r="AU242" s="208" t="s">
        <v>85</v>
      </c>
      <c r="AV242" s="13" t="s">
        <v>85</v>
      </c>
      <c r="AW242" s="13" t="s">
        <v>32</v>
      </c>
      <c r="AX242" s="13" t="s">
        <v>76</v>
      </c>
      <c r="AY242" s="208" t="s">
        <v>145</v>
      </c>
    </row>
    <row r="243" spans="1:65" s="13" customFormat="1" ht="20.399999999999999">
      <c r="B243" s="197"/>
      <c r="C243" s="198"/>
      <c r="D243" s="199" t="s">
        <v>157</v>
      </c>
      <c r="E243" s="200" t="s">
        <v>1</v>
      </c>
      <c r="F243" s="201" t="s">
        <v>295</v>
      </c>
      <c r="G243" s="198"/>
      <c r="H243" s="202">
        <v>54.887</v>
      </c>
      <c r="I243" s="203"/>
      <c r="J243" s="198"/>
      <c r="K243" s="198"/>
      <c r="L243" s="204"/>
      <c r="M243" s="205"/>
      <c r="N243" s="206"/>
      <c r="O243" s="206"/>
      <c r="P243" s="206"/>
      <c r="Q243" s="206"/>
      <c r="R243" s="206"/>
      <c r="S243" s="206"/>
      <c r="T243" s="207"/>
      <c r="AT243" s="208" t="s">
        <v>157</v>
      </c>
      <c r="AU243" s="208" t="s">
        <v>85</v>
      </c>
      <c r="AV243" s="13" t="s">
        <v>85</v>
      </c>
      <c r="AW243" s="13" t="s">
        <v>32</v>
      </c>
      <c r="AX243" s="13" t="s">
        <v>76</v>
      </c>
      <c r="AY243" s="208" t="s">
        <v>145</v>
      </c>
    </row>
    <row r="244" spans="1:65" s="14" customFormat="1">
      <c r="B244" s="209"/>
      <c r="C244" s="210"/>
      <c r="D244" s="199" t="s">
        <v>157</v>
      </c>
      <c r="E244" s="211" t="s">
        <v>1</v>
      </c>
      <c r="F244" s="212" t="s">
        <v>160</v>
      </c>
      <c r="G244" s="210"/>
      <c r="H244" s="213">
        <v>230.083</v>
      </c>
      <c r="I244" s="214"/>
      <c r="J244" s="210"/>
      <c r="K244" s="210"/>
      <c r="L244" s="215"/>
      <c r="M244" s="216"/>
      <c r="N244" s="217"/>
      <c r="O244" s="217"/>
      <c r="P244" s="217"/>
      <c r="Q244" s="217"/>
      <c r="R244" s="217"/>
      <c r="S244" s="217"/>
      <c r="T244" s="218"/>
      <c r="AT244" s="219" t="s">
        <v>157</v>
      </c>
      <c r="AU244" s="219" t="s">
        <v>85</v>
      </c>
      <c r="AV244" s="14" t="s">
        <v>151</v>
      </c>
      <c r="AW244" s="14" t="s">
        <v>32</v>
      </c>
      <c r="AX244" s="14" t="s">
        <v>81</v>
      </c>
      <c r="AY244" s="219" t="s">
        <v>145</v>
      </c>
    </row>
    <row r="245" spans="1:65" s="2" customFormat="1" ht="16.5" customHeight="1">
      <c r="A245" s="34"/>
      <c r="B245" s="35"/>
      <c r="C245" s="183" t="s">
        <v>296</v>
      </c>
      <c r="D245" s="183" t="s">
        <v>147</v>
      </c>
      <c r="E245" s="184" t="s">
        <v>297</v>
      </c>
      <c r="F245" s="185" t="s">
        <v>298</v>
      </c>
      <c r="G245" s="186" t="s">
        <v>155</v>
      </c>
      <c r="H245" s="187">
        <v>230.083</v>
      </c>
      <c r="I245" s="188"/>
      <c r="J245" s="189">
        <f>ROUND(I245*H245,2)</f>
        <v>0</v>
      </c>
      <c r="K245" s="190"/>
      <c r="L245" s="39"/>
      <c r="M245" s="191" t="s">
        <v>1</v>
      </c>
      <c r="N245" s="192" t="s">
        <v>41</v>
      </c>
      <c r="O245" s="71"/>
      <c r="P245" s="193">
        <f>O245*H245</f>
        <v>0</v>
      </c>
      <c r="Q245" s="193">
        <v>0</v>
      </c>
      <c r="R245" s="193">
        <f>Q245*H245</f>
        <v>0</v>
      </c>
      <c r="S245" s="193">
        <v>0</v>
      </c>
      <c r="T245" s="194">
        <f>S245*H245</f>
        <v>0</v>
      </c>
      <c r="U245" s="34"/>
      <c r="V245" s="34"/>
      <c r="W245" s="34"/>
      <c r="X245" s="34"/>
      <c r="Y245" s="34"/>
      <c r="Z245" s="34"/>
      <c r="AA245" s="34"/>
      <c r="AB245" s="34"/>
      <c r="AC245" s="34"/>
      <c r="AD245" s="34"/>
      <c r="AE245" s="34"/>
      <c r="AR245" s="195" t="s">
        <v>151</v>
      </c>
      <c r="AT245" s="195" t="s">
        <v>147</v>
      </c>
      <c r="AU245" s="195" t="s">
        <v>85</v>
      </c>
      <c r="AY245" s="17" t="s">
        <v>145</v>
      </c>
      <c r="BE245" s="196">
        <f>IF(N245="základní",J245,0)</f>
        <v>0</v>
      </c>
      <c r="BF245" s="196">
        <f>IF(N245="snížená",J245,0)</f>
        <v>0</v>
      </c>
      <c r="BG245" s="196">
        <f>IF(N245="zákl. přenesená",J245,0)</f>
        <v>0</v>
      </c>
      <c r="BH245" s="196">
        <f>IF(N245="sníž. přenesená",J245,0)</f>
        <v>0</v>
      </c>
      <c r="BI245" s="196">
        <f>IF(N245="nulová",J245,0)</f>
        <v>0</v>
      </c>
      <c r="BJ245" s="17" t="s">
        <v>81</v>
      </c>
      <c r="BK245" s="196">
        <f>ROUND(I245*H245,2)</f>
        <v>0</v>
      </c>
      <c r="BL245" s="17" t="s">
        <v>151</v>
      </c>
      <c r="BM245" s="195" t="s">
        <v>299</v>
      </c>
    </row>
    <row r="246" spans="1:65" s="2" customFormat="1" ht="21.75" customHeight="1">
      <c r="A246" s="34"/>
      <c r="B246" s="35"/>
      <c r="C246" s="183" t="s">
        <v>300</v>
      </c>
      <c r="D246" s="183" t="s">
        <v>147</v>
      </c>
      <c r="E246" s="184" t="s">
        <v>301</v>
      </c>
      <c r="F246" s="185" t="s">
        <v>302</v>
      </c>
      <c r="G246" s="186" t="s">
        <v>186</v>
      </c>
      <c r="H246" s="187">
        <v>67.637</v>
      </c>
      <c r="I246" s="188"/>
      <c r="J246" s="189">
        <f>ROUND(I246*H246,2)</f>
        <v>0</v>
      </c>
      <c r="K246" s="190"/>
      <c r="L246" s="39"/>
      <c r="M246" s="191" t="s">
        <v>1</v>
      </c>
      <c r="N246" s="192" t="s">
        <v>41</v>
      </c>
      <c r="O246" s="71"/>
      <c r="P246" s="193">
        <f>O246*H246</f>
        <v>0</v>
      </c>
      <c r="Q246" s="193">
        <v>1.0606199999999999</v>
      </c>
      <c r="R246" s="193">
        <f>Q246*H246</f>
        <v>71.737154939999996</v>
      </c>
      <c r="S246" s="193">
        <v>0</v>
      </c>
      <c r="T246" s="194">
        <f>S246*H246</f>
        <v>0</v>
      </c>
      <c r="U246" s="34"/>
      <c r="V246" s="34"/>
      <c r="W246" s="34"/>
      <c r="X246" s="34"/>
      <c r="Y246" s="34"/>
      <c r="Z246" s="34"/>
      <c r="AA246" s="34"/>
      <c r="AB246" s="34"/>
      <c r="AC246" s="34"/>
      <c r="AD246" s="34"/>
      <c r="AE246" s="34"/>
      <c r="AR246" s="195" t="s">
        <v>151</v>
      </c>
      <c r="AT246" s="195" t="s">
        <v>147</v>
      </c>
      <c r="AU246" s="195" t="s">
        <v>85</v>
      </c>
      <c r="AY246" s="17" t="s">
        <v>145</v>
      </c>
      <c r="BE246" s="196">
        <f>IF(N246="základní",J246,0)</f>
        <v>0</v>
      </c>
      <c r="BF246" s="196">
        <f>IF(N246="snížená",J246,0)</f>
        <v>0</v>
      </c>
      <c r="BG246" s="196">
        <f>IF(N246="zákl. přenesená",J246,0)</f>
        <v>0</v>
      </c>
      <c r="BH246" s="196">
        <f>IF(N246="sníž. přenesená",J246,0)</f>
        <v>0</v>
      </c>
      <c r="BI246" s="196">
        <f>IF(N246="nulová",J246,0)</f>
        <v>0</v>
      </c>
      <c r="BJ246" s="17" t="s">
        <v>81</v>
      </c>
      <c r="BK246" s="196">
        <f>ROUND(I246*H246,2)</f>
        <v>0</v>
      </c>
      <c r="BL246" s="17" t="s">
        <v>151</v>
      </c>
      <c r="BM246" s="195" t="s">
        <v>303</v>
      </c>
    </row>
    <row r="247" spans="1:65" s="13" customFormat="1">
      <c r="B247" s="197"/>
      <c r="C247" s="198"/>
      <c r="D247" s="199" t="s">
        <v>157</v>
      </c>
      <c r="E247" s="200" t="s">
        <v>1</v>
      </c>
      <c r="F247" s="201" t="s">
        <v>304</v>
      </c>
      <c r="G247" s="198"/>
      <c r="H247" s="202">
        <v>0.65900000000000003</v>
      </c>
      <c r="I247" s="203"/>
      <c r="J247" s="198"/>
      <c r="K247" s="198"/>
      <c r="L247" s="204"/>
      <c r="M247" s="205"/>
      <c r="N247" s="206"/>
      <c r="O247" s="206"/>
      <c r="P247" s="206"/>
      <c r="Q247" s="206"/>
      <c r="R247" s="206"/>
      <c r="S247" s="206"/>
      <c r="T247" s="207"/>
      <c r="AT247" s="208" t="s">
        <v>157</v>
      </c>
      <c r="AU247" s="208" t="s">
        <v>85</v>
      </c>
      <c r="AV247" s="13" t="s">
        <v>85</v>
      </c>
      <c r="AW247" s="13" t="s">
        <v>32</v>
      </c>
      <c r="AX247" s="13" t="s">
        <v>76</v>
      </c>
      <c r="AY247" s="208" t="s">
        <v>145</v>
      </c>
    </row>
    <row r="248" spans="1:65" s="13" customFormat="1">
      <c r="B248" s="197"/>
      <c r="C248" s="198"/>
      <c r="D248" s="199" t="s">
        <v>157</v>
      </c>
      <c r="E248" s="200" t="s">
        <v>1</v>
      </c>
      <c r="F248" s="201" t="s">
        <v>305</v>
      </c>
      <c r="G248" s="198"/>
      <c r="H248" s="202">
        <v>66.977999999999994</v>
      </c>
      <c r="I248" s="203"/>
      <c r="J248" s="198"/>
      <c r="K248" s="198"/>
      <c r="L248" s="204"/>
      <c r="M248" s="205"/>
      <c r="N248" s="206"/>
      <c r="O248" s="206"/>
      <c r="P248" s="206"/>
      <c r="Q248" s="206"/>
      <c r="R248" s="206"/>
      <c r="S248" s="206"/>
      <c r="T248" s="207"/>
      <c r="AT248" s="208" t="s">
        <v>157</v>
      </c>
      <c r="AU248" s="208" t="s">
        <v>85</v>
      </c>
      <c r="AV248" s="13" t="s">
        <v>85</v>
      </c>
      <c r="AW248" s="13" t="s">
        <v>32</v>
      </c>
      <c r="AX248" s="13" t="s">
        <v>76</v>
      </c>
      <c r="AY248" s="208" t="s">
        <v>145</v>
      </c>
    </row>
    <row r="249" spans="1:65" s="14" customFormat="1">
      <c r="B249" s="209"/>
      <c r="C249" s="210"/>
      <c r="D249" s="199" t="s">
        <v>157</v>
      </c>
      <c r="E249" s="211" t="s">
        <v>1</v>
      </c>
      <c r="F249" s="212" t="s">
        <v>160</v>
      </c>
      <c r="G249" s="210"/>
      <c r="H249" s="213">
        <v>67.637</v>
      </c>
      <c r="I249" s="214"/>
      <c r="J249" s="210"/>
      <c r="K249" s="210"/>
      <c r="L249" s="215"/>
      <c r="M249" s="216"/>
      <c r="N249" s="217"/>
      <c r="O249" s="217"/>
      <c r="P249" s="217"/>
      <c r="Q249" s="217"/>
      <c r="R249" s="217"/>
      <c r="S249" s="217"/>
      <c r="T249" s="218"/>
      <c r="AT249" s="219" t="s">
        <v>157</v>
      </c>
      <c r="AU249" s="219" t="s">
        <v>85</v>
      </c>
      <c r="AV249" s="14" t="s">
        <v>151</v>
      </c>
      <c r="AW249" s="14" t="s">
        <v>32</v>
      </c>
      <c r="AX249" s="14" t="s">
        <v>81</v>
      </c>
      <c r="AY249" s="219" t="s">
        <v>145</v>
      </c>
    </row>
    <row r="250" spans="1:65" s="12" customFormat="1" ht="22.8" customHeight="1">
      <c r="B250" s="167"/>
      <c r="C250" s="168"/>
      <c r="D250" s="169" t="s">
        <v>75</v>
      </c>
      <c r="E250" s="181" t="s">
        <v>161</v>
      </c>
      <c r="F250" s="181" t="s">
        <v>306</v>
      </c>
      <c r="G250" s="168"/>
      <c r="H250" s="168"/>
      <c r="I250" s="171"/>
      <c r="J250" s="182">
        <f>BK250</f>
        <v>0</v>
      </c>
      <c r="K250" s="168"/>
      <c r="L250" s="173"/>
      <c r="M250" s="174"/>
      <c r="N250" s="175"/>
      <c r="O250" s="175"/>
      <c r="P250" s="176">
        <f>SUM(P251:P333)</f>
        <v>0</v>
      </c>
      <c r="Q250" s="175"/>
      <c r="R250" s="176">
        <f>SUM(R251:R333)</f>
        <v>331.26446938999999</v>
      </c>
      <c r="S250" s="175"/>
      <c r="T250" s="177">
        <f>SUM(T251:T333)</f>
        <v>0</v>
      </c>
      <c r="AR250" s="178" t="s">
        <v>81</v>
      </c>
      <c r="AT250" s="179" t="s">
        <v>75</v>
      </c>
      <c r="AU250" s="179" t="s">
        <v>81</v>
      </c>
      <c r="AY250" s="178" t="s">
        <v>145</v>
      </c>
      <c r="BK250" s="180">
        <f>SUM(BK251:BK333)</f>
        <v>0</v>
      </c>
    </row>
    <row r="251" spans="1:65" s="2" customFormat="1" ht="24.15" customHeight="1">
      <c r="A251" s="34"/>
      <c r="B251" s="35"/>
      <c r="C251" s="183" t="s">
        <v>307</v>
      </c>
      <c r="D251" s="183" t="s">
        <v>147</v>
      </c>
      <c r="E251" s="184" t="s">
        <v>308</v>
      </c>
      <c r="F251" s="185" t="s">
        <v>309</v>
      </c>
      <c r="G251" s="186" t="s">
        <v>164</v>
      </c>
      <c r="H251" s="187">
        <v>5.9080000000000004</v>
      </c>
      <c r="I251" s="188"/>
      <c r="J251" s="189">
        <f>ROUND(I251*H251,2)</f>
        <v>0</v>
      </c>
      <c r="K251" s="190"/>
      <c r="L251" s="39"/>
      <c r="M251" s="191" t="s">
        <v>1</v>
      </c>
      <c r="N251" s="192" t="s">
        <v>41</v>
      </c>
      <c r="O251" s="71"/>
      <c r="P251" s="193">
        <f>O251*H251</f>
        <v>0</v>
      </c>
      <c r="Q251" s="193">
        <v>1.8774999999999999</v>
      </c>
      <c r="R251" s="193">
        <f>Q251*H251</f>
        <v>11.092270000000001</v>
      </c>
      <c r="S251" s="193">
        <v>0</v>
      </c>
      <c r="T251" s="194">
        <f>S251*H251</f>
        <v>0</v>
      </c>
      <c r="U251" s="34"/>
      <c r="V251" s="34"/>
      <c r="W251" s="34"/>
      <c r="X251" s="34"/>
      <c r="Y251" s="34"/>
      <c r="Z251" s="34"/>
      <c r="AA251" s="34"/>
      <c r="AB251" s="34"/>
      <c r="AC251" s="34"/>
      <c r="AD251" s="34"/>
      <c r="AE251" s="34"/>
      <c r="AR251" s="195" t="s">
        <v>151</v>
      </c>
      <c r="AT251" s="195" t="s">
        <v>147</v>
      </c>
      <c r="AU251" s="195" t="s">
        <v>85</v>
      </c>
      <c r="AY251" s="17" t="s">
        <v>145</v>
      </c>
      <c r="BE251" s="196">
        <f>IF(N251="základní",J251,0)</f>
        <v>0</v>
      </c>
      <c r="BF251" s="196">
        <f>IF(N251="snížená",J251,0)</f>
        <v>0</v>
      </c>
      <c r="BG251" s="196">
        <f>IF(N251="zákl. přenesená",J251,0)</f>
        <v>0</v>
      </c>
      <c r="BH251" s="196">
        <f>IF(N251="sníž. přenesená",J251,0)</f>
        <v>0</v>
      </c>
      <c r="BI251" s="196">
        <f>IF(N251="nulová",J251,0)</f>
        <v>0</v>
      </c>
      <c r="BJ251" s="17" t="s">
        <v>81</v>
      </c>
      <c r="BK251" s="196">
        <f>ROUND(I251*H251,2)</f>
        <v>0</v>
      </c>
      <c r="BL251" s="17" t="s">
        <v>151</v>
      </c>
      <c r="BM251" s="195" t="s">
        <v>310</v>
      </c>
    </row>
    <row r="252" spans="1:65" s="13" customFormat="1">
      <c r="B252" s="197"/>
      <c r="C252" s="198"/>
      <c r="D252" s="199" t="s">
        <v>157</v>
      </c>
      <c r="E252" s="200" t="s">
        <v>1</v>
      </c>
      <c r="F252" s="201" t="s">
        <v>311</v>
      </c>
      <c r="G252" s="198"/>
      <c r="H252" s="202">
        <v>4.3449999999999998</v>
      </c>
      <c r="I252" s="203"/>
      <c r="J252" s="198"/>
      <c r="K252" s="198"/>
      <c r="L252" s="204"/>
      <c r="M252" s="205"/>
      <c r="N252" s="206"/>
      <c r="O252" s="206"/>
      <c r="P252" s="206"/>
      <c r="Q252" s="206"/>
      <c r="R252" s="206"/>
      <c r="S252" s="206"/>
      <c r="T252" s="207"/>
      <c r="AT252" s="208" t="s">
        <v>157</v>
      </c>
      <c r="AU252" s="208" t="s">
        <v>85</v>
      </c>
      <c r="AV252" s="13" t="s">
        <v>85</v>
      </c>
      <c r="AW252" s="13" t="s">
        <v>32</v>
      </c>
      <c r="AX252" s="13" t="s">
        <v>76</v>
      </c>
      <c r="AY252" s="208" t="s">
        <v>145</v>
      </c>
    </row>
    <row r="253" spans="1:65" s="13" customFormat="1">
      <c r="B253" s="197"/>
      <c r="C253" s="198"/>
      <c r="D253" s="199" t="s">
        <v>157</v>
      </c>
      <c r="E253" s="200" t="s">
        <v>1</v>
      </c>
      <c r="F253" s="201" t="s">
        <v>312</v>
      </c>
      <c r="G253" s="198"/>
      <c r="H253" s="202">
        <v>0.998</v>
      </c>
      <c r="I253" s="203"/>
      <c r="J253" s="198"/>
      <c r="K253" s="198"/>
      <c r="L253" s="204"/>
      <c r="M253" s="205"/>
      <c r="N253" s="206"/>
      <c r="O253" s="206"/>
      <c r="P253" s="206"/>
      <c r="Q253" s="206"/>
      <c r="R253" s="206"/>
      <c r="S253" s="206"/>
      <c r="T253" s="207"/>
      <c r="AT253" s="208" t="s">
        <v>157</v>
      </c>
      <c r="AU253" s="208" t="s">
        <v>85</v>
      </c>
      <c r="AV253" s="13" t="s">
        <v>85</v>
      </c>
      <c r="AW253" s="13" t="s">
        <v>32</v>
      </c>
      <c r="AX253" s="13" t="s">
        <v>76</v>
      </c>
      <c r="AY253" s="208" t="s">
        <v>145</v>
      </c>
    </row>
    <row r="254" spans="1:65" s="13" customFormat="1">
      <c r="B254" s="197"/>
      <c r="C254" s="198"/>
      <c r="D254" s="199" t="s">
        <v>157</v>
      </c>
      <c r="E254" s="200" t="s">
        <v>1</v>
      </c>
      <c r="F254" s="201" t="s">
        <v>313</v>
      </c>
      <c r="G254" s="198"/>
      <c r="H254" s="202">
        <v>0.56499999999999995</v>
      </c>
      <c r="I254" s="203"/>
      <c r="J254" s="198"/>
      <c r="K254" s="198"/>
      <c r="L254" s="204"/>
      <c r="M254" s="205"/>
      <c r="N254" s="206"/>
      <c r="O254" s="206"/>
      <c r="P254" s="206"/>
      <c r="Q254" s="206"/>
      <c r="R254" s="206"/>
      <c r="S254" s="206"/>
      <c r="T254" s="207"/>
      <c r="AT254" s="208" t="s">
        <v>157</v>
      </c>
      <c r="AU254" s="208" t="s">
        <v>85</v>
      </c>
      <c r="AV254" s="13" t="s">
        <v>85</v>
      </c>
      <c r="AW254" s="13" t="s">
        <v>32</v>
      </c>
      <c r="AX254" s="13" t="s">
        <v>76</v>
      </c>
      <c r="AY254" s="208" t="s">
        <v>145</v>
      </c>
    </row>
    <row r="255" spans="1:65" s="14" customFormat="1">
      <c r="B255" s="209"/>
      <c r="C255" s="210"/>
      <c r="D255" s="199" t="s">
        <v>157</v>
      </c>
      <c r="E255" s="211" t="s">
        <v>1</v>
      </c>
      <c r="F255" s="212" t="s">
        <v>160</v>
      </c>
      <c r="G255" s="210"/>
      <c r="H255" s="213">
        <v>5.9080000000000004</v>
      </c>
      <c r="I255" s="214"/>
      <c r="J255" s="210"/>
      <c r="K255" s="210"/>
      <c r="L255" s="215"/>
      <c r="M255" s="216"/>
      <c r="N255" s="217"/>
      <c r="O255" s="217"/>
      <c r="P255" s="217"/>
      <c r="Q255" s="217"/>
      <c r="R255" s="217"/>
      <c r="S255" s="217"/>
      <c r="T255" s="218"/>
      <c r="AT255" s="219" t="s">
        <v>157</v>
      </c>
      <c r="AU255" s="219" t="s">
        <v>85</v>
      </c>
      <c r="AV255" s="14" t="s">
        <v>151</v>
      </c>
      <c r="AW255" s="14" t="s">
        <v>32</v>
      </c>
      <c r="AX255" s="14" t="s">
        <v>81</v>
      </c>
      <c r="AY255" s="219" t="s">
        <v>145</v>
      </c>
    </row>
    <row r="256" spans="1:65" s="2" customFormat="1" ht="24.15" customHeight="1">
      <c r="A256" s="34"/>
      <c r="B256" s="35"/>
      <c r="C256" s="183" t="s">
        <v>314</v>
      </c>
      <c r="D256" s="183" t="s">
        <v>147</v>
      </c>
      <c r="E256" s="184" t="s">
        <v>315</v>
      </c>
      <c r="F256" s="185" t="s">
        <v>316</v>
      </c>
      <c r="G256" s="186" t="s">
        <v>164</v>
      </c>
      <c r="H256" s="187">
        <v>4.8449999999999998</v>
      </c>
      <c r="I256" s="188"/>
      <c r="J256" s="189">
        <f>ROUND(I256*H256,2)</f>
        <v>0</v>
      </c>
      <c r="K256" s="190"/>
      <c r="L256" s="39"/>
      <c r="M256" s="191" t="s">
        <v>1</v>
      </c>
      <c r="N256" s="192" t="s">
        <v>41</v>
      </c>
      <c r="O256" s="71"/>
      <c r="P256" s="193">
        <f>O256*H256</f>
        <v>0</v>
      </c>
      <c r="Q256" s="193">
        <v>1.8774999999999999</v>
      </c>
      <c r="R256" s="193">
        <f>Q256*H256</f>
        <v>9.0964874999999985</v>
      </c>
      <c r="S256" s="193">
        <v>0</v>
      </c>
      <c r="T256" s="194">
        <f>S256*H256</f>
        <v>0</v>
      </c>
      <c r="U256" s="34"/>
      <c r="V256" s="34"/>
      <c r="W256" s="34"/>
      <c r="X256" s="34"/>
      <c r="Y256" s="34"/>
      <c r="Z256" s="34"/>
      <c r="AA256" s="34"/>
      <c r="AB256" s="34"/>
      <c r="AC256" s="34"/>
      <c r="AD256" s="34"/>
      <c r="AE256" s="34"/>
      <c r="AR256" s="195" t="s">
        <v>151</v>
      </c>
      <c r="AT256" s="195" t="s">
        <v>147</v>
      </c>
      <c r="AU256" s="195" t="s">
        <v>85</v>
      </c>
      <c r="AY256" s="17" t="s">
        <v>145</v>
      </c>
      <c r="BE256" s="196">
        <f>IF(N256="základní",J256,0)</f>
        <v>0</v>
      </c>
      <c r="BF256" s="196">
        <f>IF(N256="snížená",J256,0)</f>
        <v>0</v>
      </c>
      <c r="BG256" s="196">
        <f>IF(N256="zákl. přenesená",J256,0)</f>
        <v>0</v>
      </c>
      <c r="BH256" s="196">
        <f>IF(N256="sníž. přenesená",J256,0)</f>
        <v>0</v>
      </c>
      <c r="BI256" s="196">
        <f>IF(N256="nulová",J256,0)</f>
        <v>0</v>
      </c>
      <c r="BJ256" s="17" t="s">
        <v>81</v>
      </c>
      <c r="BK256" s="196">
        <f>ROUND(I256*H256,2)</f>
        <v>0</v>
      </c>
      <c r="BL256" s="17" t="s">
        <v>151</v>
      </c>
      <c r="BM256" s="195" t="s">
        <v>317</v>
      </c>
    </row>
    <row r="257" spans="1:65" s="13" customFormat="1">
      <c r="B257" s="197"/>
      <c r="C257" s="198"/>
      <c r="D257" s="199" t="s">
        <v>157</v>
      </c>
      <c r="E257" s="200" t="s">
        <v>1</v>
      </c>
      <c r="F257" s="201" t="s">
        <v>318</v>
      </c>
      <c r="G257" s="198"/>
      <c r="H257" s="202">
        <v>1.3859999999999999</v>
      </c>
      <c r="I257" s="203"/>
      <c r="J257" s="198"/>
      <c r="K257" s="198"/>
      <c r="L257" s="204"/>
      <c r="M257" s="205"/>
      <c r="N257" s="206"/>
      <c r="O257" s="206"/>
      <c r="P257" s="206"/>
      <c r="Q257" s="206"/>
      <c r="R257" s="206"/>
      <c r="S257" s="206"/>
      <c r="T257" s="207"/>
      <c r="AT257" s="208" t="s">
        <v>157</v>
      </c>
      <c r="AU257" s="208" t="s">
        <v>85</v>
      </c>
      <c r="AV257" s="13" t="s">
        <v>85</v>
      </c>
      <c r="AW257" s="13" t="s">
        <v>32</v>
      </c>
      <c r="AX257" s="13" t="s">
        <v>76</v>
      </c>
      <c r="AY257" s="208" t="s">
        <v>145</v>
      </c>
    </row>
    <row r="258" spans="1:65" s="13" customFormat="1">
      <c r="B258" s="197"/>
      <c r="C258" s="198"/>
      <c r="D258" s="199" t="s">
        <v>157</v>
      </c>
      <c r="E258" s="200" t="s">
        <v>1</v>
      </c>
      <c r="F258" s="201" t="s">
        <v>319</v>
      </c>
      <c r="G258" s="198"/>
      <c r="H258" s="202">
        <v>3.4590000000000001</v>
      </c>
      <c r="I258" s="203"/>
      <c r="J258" s="198"/>
      <c r="K258" s="198"/>
      <c r="L258" s="204"/>
      <c r="M258" s="205"/>
      <c r="N258" s="206"/>
      <c r="O258" s="206"/>
      <c r="P258" s="206"/>
      <c r="Q258" s="206"/>
      <c r="R258" s="206"/>
      <c r="S258" s="206"/>
      <c r="T258" s="207"/>
      <c r="AT258" s="208" t="s">
        <v>157</v>
      </c>
      <c r="AU258" s="208" t="s">
        <v>85</v>
      </c>
      <c r="AV258" s="13" t="s">
        <v>85</v>
      </c>
      <c r="AW258" s="13" t="s">
        <v>32</v>
      </c>
      <c r="AX258" s="13" t="s">
        <v>76</v>
      </c>
      <c r="AY258" s="208" t="s">
        <v>145</v>
      </c>
    </row>
    <row r="259" spans="1:65" s="14" customFormat="1">
      <c r="B259" s="209"/>
      <c r="C259" s="210"/>
      <c r="D259" s="199" t="s">
        <v>157</v>
      </c>
      <c r="E259" s="211" t="s">
        <v>1</v>
      </c>
      <c r="F259" s="212" t="s">
        <v>160</v>
      </c>
      <c r="G259" s="210"/>
      <c r="H259" s="213">
        <v>4.8449999999999998</v>
      </c>
      <c r="I259" s="214"/>
      <c r="J259" s="210"/>
      <c r="K259" s="210"/>
      <c r="L259" s="215"/>
      <c r="M259" s="216"/>
      <c r="N259" s="217"/>
      <c r="O259" s="217"/>
      <c r="P259" s="217"/>
      <c r="Q259" s="217"/>
      <c r="R259" s="217"/>
      <c r="S259" s="217"/>
      <c r="T259" s="218"/>
      <c r="AT259" s="219" t="s">
        <v>157</v>
      </c>
      <c r="AU259" s="219" t="s">
        <v>85</v>
      </c>
      <c r="AV259" s="14" t="s">
        <v>151</v>
      </c>
      <c r="AW259" s="14" t="s">
        <v>32</v>
      </c>
      <c r="AX259" s="14" t="s">
        <v>81</v>
      </c>
      <c r="AY259" s="219" t="s">
        <v>145</v>
      </c>
    </row>
    <row r="260" spans="1:65" s="2" customFormat="1" ht="33" customHeight="1">
      <c r="A260" s="34"/>
      <c r="B260" s="35"/>
      <c r="C260" s="183" t="s">
        <v>320</v>
      </c>
      <c r="D260" s="183" t="s">
        <v>147</v>
      </c>
      <c r="E260" s="184" t="s">
        <v>321</v>
      </c>
      <c r="F260" s="185" t="s">
        <v>322</v>
      </c>
      <c r="G260" s="186" t="s">
        <v>155</v>
      </c>
      <c r="H260" s="187">
        <v>152.13399999999999</v>
      </c>
      <c r="I260" s="188"/>
      <c r="J260" s="189">
        <f>ROUND(I260*H260,2)</f>
        <v>0</v>
      </c>
      <c r="K260" s="190"/>
      <c r="L260" s="39"/>
      <c r="M260" s="191" t="s">
        <v>1</v>
      </c>
      <c r="N260" s="192" t="s">
        <v>41</v>
      </c>
      <c r="O260" s="71"/>
      <c r="P260" s="193">
        <f>O260*H260</f>
        <v>0</v>
      </c>
      <c r="Q260" s="193">
        <v>0.54605000000000004</v>
      </c>
      <c r="R260" s="193">
        <f>Q260*H260</f>
        <v>83.072770699999992</v>
      </c>
      <c r="S260" s="193">
        <v>0</v>
      </c>
      <c r="T260" s="194">
        <f>S260*H260</f>
        <v>0</v>
      </c>
      <c r="U260" s="34"/>
      <c r="V260" s="34"/>
      <c r="W260" s="34"/>
      <c r="X260" s="34"/>
      <c r="Y260" s="34"/>
      <c r="Z260" s="34"/>
      <c r="AA260" s="34"/>
      <c r="AB260" s="34"/>
      <c r="AC260" s="34"/>
      <c r="AD260" s="34"/>
      <c r="AE260" s="34"/>
      <c r="AR260" s="195" t="s">
        <v>151</v>
      </c>
      <c r="AT260" s="195" t="s">
        <v>147</v>
      </c>
      <c r="AU260" s="195" t="s">
        <v>85</v>
      </c>
      <c r="AY260" s="17" t="s">
        <v>145</v>
      </c>
      <c r="BE260" s="196">
        <f>IF(N260="základní",J260,0)</f>
        <v>0</v>
      </c>
      <c r="BF260" s="196">
        <f>IF(N260="snížená",J260,0)</f>
        <v>0</v>
      </c>
      <c r="BG260" s="196">
        <f>IF(N260="zákl. přenesená",J260,0)</f>
        <v>0</v>
      </c>
      <c r="BH260" s="196">
        <f>IF(N260="sníž. přenesená",J260,0)</f>
        <v>0</v>
      </c>
      <c r="BI260" s="196">
        <f>IF(N260="nulová",J260,0)</f>
        <v>0</v>
      </c>
      <c r="BJ260" s="17" t="s">
        <v>81</v>
      </c>
      <c r="BK260" s="196">
        <f>ROUND(I260*H260,2)</f>
        <v>0</v>
      </c>
      <c r="BL260" s="17" t="s">
        <v>151</v>
      </c>
      <c r="BM260" s="195" t="s">
        <v>323</v>
      </c>
    </row>
    <row r="261" spans="1:65" s="15" customFormat="1">
      <c r="B261" s="220"/>
      <c r="C261" s="221"/>
      <c r="D261" s="199" t="s">
        <v>157</v>
      </c>
      <c r="E261" s="222" t="s">
        <v>1</v>
      </c>
      <c r="F261" s="223" t="s">
        <v>324</v>
      </c>
      <c r="G261" s="221"/>
      <c r="H261" s="222" t="s">
        <v>1</v>
      </c>
      <c r="I261" s="224"/>
      <c r="J261" s="221"/>
      <c r="K261" s="221"/>
      <c r="L261" s="225"/>
      <c r="M261" s="226"/>
      <c r="N261" s="227"/>
      <c r="O261" s="227"/>
      <c r="P261" s="227"/>
      <c r="Q261" s="227"/>
      <c r="R261" s="227"/>
      <c r="S261" s="227"/>
      <c r="T261" s="228"/>
      <c r="AT261" s="229" t="s">
        <v>157</v>
      </c>
      <c r="AU261" s="229" t="s">
        <v>85</v>
      </c>
      <c r="AV261" s="15" t="s">
        <v>81</v>
      </c>
      <c r="AW261" s="15" t="s">
        <v>32</v>
      </c>
      <c r="AX261" s="15" t="s">
        <v>76</v>
      </c>
      <c r="AY261" s="229" t="s">
        <v>145</v>
      </c>
    </row>
    <row r="262" spans="1:65" s="13" customFormat="1">
      <c r="B262" s="197"/>
      <c r="C262" s="198"/>
      <c r="D262" s="199" t="s">
        <v>157</v>
      </c>
      <c r="E262" s="200" t="s">
        <v>1</v>
      </c>
      <c r="F262" s="201" t="s">
        <v>325</v>
      </c>
      <c r="G262" s="198"/>
      <c r="H262" s="202">
        <v>46.683</v>
      </c>
      <c r="I262" s="203"/>
      <c r="J262" s="198"/>
      <c r="K262" s="198"/>
      <c r="L262" s="204"/>
      <c r="M262" s="205"/>
      <c r="N262" s="206"/>
      <c r="O262" s="206"/>
      <c r="P262" s="206"/>
      <c r="Q262" s="206"/>
      <c r="R262" s="206"/>
      <c r="S262" s="206"/>
      <c r="T262" s="207"/>
      <c r="AT262" s="208" t="s">
        <v>157</v>
      </c>
      <c r="AU262" s="208" t="s">
        <v>85</v>
      </c>
      <c r="AV262" s="13" t="s">
        <v>85</v>
      </c>
      <c r="AW262" s="13" t="s">
        <v>32</v>
      </c>
      <c r="AX262" s="13" t="s">
        <v>76</v>
      </c>
      <c r="AY262" s="208" t="s">
        <v>145</v>
      </c>
    </row>
    <row r="263" spans="1:65" s="13" customFormat="1">
      <c r="B263" s="197"/>
      <c r="C263" s="198"/>
      <c r="D263" s="199" t="s">
        <v>157</v>
      </c>
      <c r="E263" s="200" t="s">
        <v>1</v>
      </c>
      <c r="F263" s="201" t="s">
        <v>326</v>
      </c>
      <c r="G263" s="198"/>
      <c r="H263" s="202">
        <v>37.393000000000001</v>
      </c>
      <c r="I263" s="203"/>
      <c r="J263" s="198"/>
      <c r="K263" s="198"/>
      <c r="L263" s="204"/>
      <c r="M263" s="205"/>
      <c r="N263" s="206"/>
      <c r="O263" s="206"/>
      <c r="P263" s="206"/>
      <c r="Q263" s="206"/>
      <c r="R263" s="206"/>
      <c r="S263" s="206"/>
      <c r="T263" s="207"/>
      <c r="AT263" s="208" t="s">
        <v>157</v>
      </c>
      <c r="AU263" s="208" t="s">
        <v>85</v>
      </c>
      <c r="AV263" s="13" t="s">
        <v>85</v>
      </c>
      <c r="AW263" s="13" t="s">
        <v>32</v>
      </c>
      <c r="AX263" s="13" t="s">
        <v>76</v>
      </c>
      <c r="AY263" s="208" t="s">
        <v>145</v>
      </c>
    </row>
    <row r="264" spans="1:65" s="13" customFormat="1">
      <c r="B264" s="197"/>
      <c r="C264" s="198"/>
      <c r="D264" s="199" t="s">
        <v>157</v>
      </c>
      <c r="E264" s="200" t="s">
        <v>1</v>
      </c>
      <c r="F264" s="201" t="s">
        <v>327</v>
      </c>
      <c r="G264" s="198"/>
      <c r="H264" s="202">
        <v>21.123000000000001</v>
      </c>
      <c r="I264" s="203"/>
      <c r="J264" s="198"/>
      <c r="K264" s="198"/>
      <c r="L264" s="204"/>
      <c r="M264" s="205"/>
      <c r="N264" s="206"/>
      <c r="O264" s="206"/>
      <c r="P264" s="206"/>
      <c r="Q264" s="206"/>
      <c r="R264" s="206"/>
      <c r="S264" s="206"/>
      <c r="T264" s="207"/>
      <c r="AT264" s="208" t="s">
        <v>157</v>
      </c>
      <c r="AU264" s="208" t="s">
        <v>85</v>
      </c>
      <c r="AV264" s="13" t="s">
        <v>85</v>
      </c>
      <c r="AW264" s="13" t="s">
        <v>32</v>
      </c>
      <c r="AX264" s="13" t="s">
        <v>76</v>
      </c>
      <c r="AY264" s="208" t="s">
        <v>145</v>
      </c>
    </row>
    <row r="265" spans="1:65" s="13" customFormat="1">
      <c r="B265" s="197"/>
      <c r="C265" s="198"/>
      <c r="D265" s="199" t="s">
        <v>157</v>
      </c>
      <c r="E265" s="200" t="s">
        <v>1</v>
      </c>
      <c r="F265" s="201" t="s">
        <v>328</v>
      </c>
      <c r="G265" s="198"/>
      <c r="H265" s="202">
        <v>31.425000000000001</v>
      </c>
      <c r="I265" s="203"/>
      <c r="J265" s="198"/>
      <c r="K265" s="198"/>
      <c r="L265" s="204"/>
      <c r="M265" s="205"/>
      <c r="N265" s="206"/>
      <c r="O265" s="206"/>
      <c r="P265" s="206"/>
      <c r="Q265" s="206"/>
      <c r="R265" s="206"/>
      <c r="S265" s="206"/>
      <c r="T265" s="207"/>
      <c r="AT265" s="208" t="s">
        <v>157</v>
      </c>
      <c r="AU265" s="208" t="s">
        <v>85</v>
      </c>
      <c r="AV265" s="13" t="s">
        <v>85</v>
      </c>
      <c r="AW265" s="13" t="s">
        <v>32</v>
      </c>
      <c r="AX265" s="13" t="s">
        <v>76</v>
      </c>
      <c r="AY265" s="208" t="s">
        <v>145</v>
      </c>
    </row>
    <row r="266" spans="1:65" s="13" customFormat="1">
      <c r="B266" s="197"/>
      <c r="C266" s="198"/>
      <c r="D266" s="199" t="s">
        <v>157</v>
      </c>
      <c r="E266" s="200" t="s">
        <v>1</v>
      </c>
      <c r="F266" s="201" t="s">
        <v>329</v>
      </c>
      <c r="G266" s="198"/>
      <c r="H266" s="202">
        <v>15.51</v>
      </c>
      <c r="I266" s="203"/>
      <c r="J266" s="198"/>
      <c r="K266" s="198"/>
      <c r="L266" s="204"/>
      <c r="M266" s="205"/>
      <c r="N266" s="206"/>
      <c r="O266" s="206"/>
      <c r="P266" s="206"/>
      <c r="Q266" s="206"/>
      <c r="R266" s="206"/>
      <c r="S266" s="206"/>
      <c r="T266" s="207"/>
      <c r="AT266" s="208" t="s">
        <v>157</v>
      </c>
      <c r="AU266" s="208" t="s">
        <v>85</v>
      </c>
      <c r="AV266" s="13" t="s">
        <v>85</v>
      </c>
      <c r="AW266" s="13" t="s">
        <v>32</v>
      </c>
      <c r="AX266" s="13" t="s">
        <v>76</v>
      </c>
      <c r="AY266" s="208" t="s">
        <v>145</v>
      </c>
    </row>
    <row r="267" spans="1:65" s="14" customFormat="1">
      <c r="B267" s="209"/>
      <c r="C267" s="210"/>
      <c r="D267" s="199" t="s">
        <v>157</v>
      </c>
      <c r="E267" s="211" t="s">
        <v>1</v>
      </c>
      <c r="F267" s="212" t="s">
        <v>160</v>
      </c>
      <c r="G267" s="210"/>
      <c r="H267" s="213">
        <v>152.13399999999999</v>
      </c>
      <c r="I267" s="214"/>
      <c r="J267" s="210"/>
      <c r="K267" s="210"/>
      <c r="L267" s="215"/>
      <c r="M267" s="216"/>
      <c r="N267" s="217"/>
      <c r="O267" s="217"/>
      <c r="P267" s="217"/>
      <c r="Q267" s="217"/>
      <c r="R267" s="217"/>
      <c r="S267" s="217"/>
      <c r="T267" s="218"/>
      <c r="AT267" s="219" t="s">
        <v>157</v>
      </c>
      <c r="AU267" s="219" t="s">
        <v>85</v>
      </c>
      <c r="AV267" s="14" t="s">
        <v>151</v>
      </c>
      <c r="AW267" s="14" t="s">
        <v>32</v>
      </c>
      <c r="AX267" s="14" t="s">
        <v>81</v>
      </c>
      <c r="AY267" s="219" t="s">
        <v>145</v>
      </c>
    </row>
    <row r="268" spans="1:65" s="2" customFormat="1" ht="21.75" customHeight="1">
      <c r="A268" s="34"/>
      <c r="B268" s="35"/>
      <c r="C268" s="183" t="s">
        <v>330</v>
      </c>
      <c r="D268" s="183" t="s">
        <v>147</v>
      </c>
      <c r="E268" s="184" t="s">
        <v>331</v>
      </c>
      <c r="F268" s="185" t="s">
        <v>332</v>
      </c>
      <c r="G268" s="186" t="s">
        <v>164</v>
      </c>
      <c r="H268" s="187">
        <v>1.47</v>
      </c>
      <c r="I268" s="188"/>
      <c r="J268" s="189">
        <f>ROUND(I268*H268,2)</f>
        <v>0</v>
      </c>
      <c r="K268" s="190"/>
      <c r="L268" s="39"/>
      <c r="M268" s="191" t="s">
        <v>1</v>
      </c>
      <c r="N268" s="192" t="s">
        <v>41</v>
      </c>
      <c r="O268" s="71"/>
      <c r="P268" s="193">
        <f>O268*H268</f>
        <v>0</v>
      </c>
      <c r="Q268" s="193">
        <v>1.7863599999999999</v>
      </c>
      <c r="R268" s="193">
        <f>Q268*H268</f>
        <v>2.6259492</v>
      </c>
      <c r="S268" s="193">
        <v>0</v>
      </c>
      <c r="T268" s="194">
        <f>S268*H268</f>
        <v>0</v>
      </c>
      <c r="U268" s="34"/>
      <c r="V268" s="34"/>
      <c r="W268" s="34"/>
      <c r="X268" s="34"/>
      <c r="Y268" s="34"/>
      <c r="Z268" s="34"/>
      <c r="AA268" s="34"/>
      <c r="AB268" s="34"/>
      <c r="AC268" s="34"/>
      <c r="AD268" s="34"/>
      <c r="AE268" s="34"/>
      <c r="AR268" s="195" t="s">
        <v>151</v>
      </c>
      <c r="AT268" s="195" t="s">
        <v>147</v>
      </c>
      <c r="AU268" s="195" t="s">
        <v>85</v>
      </c>
      <c r="AY268" s="17" t="s">
        <v>145</v>
      </c>
      <c r="BE268" s="196">
        <f>IF(N268="základní",J268,0)</f>
        <v>0</v>
      </c>
      <c r="BF268" s="196">
        <f>IF(N268="snížená",J268,0)</f>
        <v>0</v>
      </c>
      <c r="BG268" s="196">
        <f>IF(N268="zákl. přenesená",J268,0)</f>
        <v>0</v>
      </c>
      <c r="BH268" s="196">
        <f>IF(N268="sníž. přenesená",J268,0)</f>
        <v>0</v>
      </c>
      <c r="BI268" s="196">
        <f>IF(N268="nulová",J268,0)</f>
        <v>0</v>
      </c>
      <c r="BJ268" s="17" t="s">
        <v>81</v>
      </c>
      <c r="BK268" s="196">
        <f>ROUND(I268*H268,2)</f>
        <v>0</v>
      </c>
      <c r="BL268" s="17" t="s">
        <v>151</v>
      </c>
      <c r="BM268" s="195" t="s">
        <v>333</v>
      </c>
    </row>
    <row r="269" spans="1:65" s="13" customFormat="1">
      <c r="B269" s="197"/>
      <c r="C269" s="198"/>
      <c r="D269" s="199" t="s">
        <v>157</v>
      </c>
      <c r="E269" s="200" t="s">
        <v>1</v>
      </c>
      <c r="F269" s="201" t="s">
        <v>334</v>
      </c>
      <c r="G269" s="198"/>
      <c r="H269" s="202">
        <v>1.47</v>
      </c>
      <c r="I269" s="203"/>
      <c r="J269" s="198"/>
      <c r="K269" s="198"/>
      <c r="L269" s="204"/>
      <c r="M269" s="205"/>
      <c r="N269" s="206"/>
      <c r="O269" s="206"/>
      <c r="P269" s="206"/>
      <c r="Q269" s="206"/>
      <c r="R269" s="206"/>
      <c r="S269" s="206"/>
      <c r="T269" s="207"/>
      <c r="AT269" s="208" t="s">
        <v>157</v>
      </c>
      <c r="AU269" s="208" t="s">
        <v>85</v>
      </c>
      <c r="AV269" s="13" t="s">
        <v>85</v>
      </c>
      <c r="AW269" s="13" t="s">
        <v>32</v>
      </c>
      <c r="AX269" s="13" t="s">
        <v>81</v>
      </c>
      <c r="AY269" s="208" t="s">
        <v>145</v>
      </c>
    </row>
    <row r="270" spans="1:65" s="2" customFormat="1" ht="24.15" customHeight="1">
      <c r="A270" s="34"/>
      <c r="B270" s="35"/>
      <c r="C270" s="183" t="s">
        <v>335</v>
      </c>
      <c r="D270" s="183" t="s">
        <v>147</v>
      </c>
      <c r="E270" s="184" t="s">
        <v>336</v>
      </c>
      <c r="F270" s="185" t="s">
        <v>337</v>
      </c>
      <c r="G270" s="186" t="s">
        <v>155</v>
      </c>
      <c r="H270" s="187">
        <v>388.14499999999998</v>
      </c>
      <c r="I270" s="188"/>
      <c r="J270" s="189">
        <f>ROUND(I270*H270,2)</f>
        <v>0</v>
      </c>
      <c r="K270" s="190"/>
      <c r="L270" s="39"/>
      <c r="M270" s="191" t="s">
        <v>1</v>
      </c>
      <c r="N270" s="192" t="s">
        <v>41</v>
      </c>
      <c r="O270" s="71"/>
      <c r="P270" s="193">
        <f>O270*H270</f>
        <v>0</v>
      </c>
      <c r="Q270" s="193">
        <v>0.25928000000000001</v>
      </c>
      <c r="R270" s="193">
        <f>Q270*H270</f>
        <v>100.6382356</v>
      </c>
      <c r="S270" s="193">
        <v>0</v>
      </c>
      <c r="T270" s="194">
        <f>S270*H270</f>
        <v>0</v>
      </c>
      <c r="U270" s="34"/>
      <c r="V270" s="34"/>
      <c r="W270" s="34"/>
      <c r="X270" s="34"/>
      <c r="Y270" s="34"/>
      <c r="Z270" s="34"/>
      <c r="AA270" s="34"/>
      <c r="AB270" s="34"/>
      <c r="AC270" s="34"/>
      <c r="AD270" s="34"/>
      <c r="AE270" s="34"/>
      <c r="AR270" s="195" t="s">
        <v>151</v>
      </c>
      <c r="AT270" s="195" t="s">
        <v>147</v>
      </c>
      <c r="AU270" s="195" t="s">
        <v>85</v>
      </c>
      <c r="AY270" s="17" t="s">
        <v>145</v>
      </c>
      <c r="BE270" s="196">
        <f>IF(N270="základní",J270,0)</f>
        <v>0</v>
      </c>
      <c r="BF270" s="196">
        <f>IF(N270="snížená",J270,0)</f>
        <v>0</v>
      </c>
      <c r="BG270" s="196">
        <f>IF(N270="zákl. přenesená",J270,0)</f>
        <v>0</v>
      </c>
      <c r="BH270" s="196">
        <f>IF(N270="sníž. přenesená",J270,0)</f>
        <v>0</v>
      </c>
      <c r="BI270" s="196">
        <f>IF(N270="nulová",J270,0)</f>
        <v>0</v>
      </c>
      <c r="BJ270" s="17" t="s">
        <v>81</v>
      </c>
      <c r="BK270" s="196">
        <f>ROUND(I270*H270,2)</f>
        <v>0</v>
      </c>
      <c r="BL270" s="17" t="s">
        <v>151</v>
      </c>
      <c r="BM270" s="195" t="s">
        <v>338</v>
      </c>
    </row>
    <row r="271" spans="1:65" s="13" customFormat="1">
      <c r="B271" s="197"/>
      <c r="C271" s="198"/>
      <c r="D271" s="199" t="s">
        <v>157</v>
      </c>
      <c r="E271" s="200" t="s">
        <v>1</v>
      </c>
      <c r="F271" s="201" t="s">
        <v>339</v>
      </c>
      <c r="G271" s="198"/>
      <c r="H271" s="202">
        <v>88.2</v>
      </c>
      <c r="I271" s="203"/>
      <c r="J271" s="198"/>
      <c r="K271" s="198"/>
      <c r="L271" s="204"/>
      <c r="M271" s="205"/>
      <c r="N271" s="206"/>
      <c r="O271" s="206"/>
      <c r="P271" s="206"/>
      <c r="Q271" s="206"/>
      <c r="R271" s="206"/>
      <c r="S271" s="206"/>
      <c r="T271" s="207"/>
      <c r="AT271" s="208" t="s">
        <v>157</v>
      </c>
      <c r="AU271" s="208" t="s">
        <v>85</v>
      </c>
      <c r="AV271" s="13" t="s">
        <v>85</v>
      </c>
      <c r="AW271" s="13" t="s">
        <v>32</v>
      </c>
      <c r="AX271" s="13" t="s">
        <v>76</v>
      </c>
      <c r="AY271" s="208" t="s">
        <v>145</v>
      </c>
    </row>
    <row r="272" spans="1:65" s="13" customFormat="1">
      <c r="B272" s="197"/>
      <c r="C272" s="198"/>
      <c r="D272" s="199" t="s">
        <v>157</v>
      </c>
      <c r="E272" s="200" t="s">
        <v>1</v>
      </c>
      <c r="F272" s="201" t="s">
        <v>340</v>
      </c>
      <c r="G272" s="198"/>
      <c r="H272" s="202">
        <v>27.693000000000001</v>
      </c>
      <c r="I272" s="203"/>
      <c r="J272" s="198"/>
      <c r="K272" s="198"/>
      <c r="L272" s="204"/>
      <c r="M272" s="205"/>
      <c r="N272" s="206"/>
      <c r="O272" s="206"/>
      <c r="P272" s="206"/>
      <c r="Q272" s="206"/>
      <c r="R272" s="206"/>
      <c r="S272" s="206"/>
      <c r="T272" s="207"/>
      <c r="AT272" s="208" t="s">
        <v>157</v>
      </c>
      <c r="AU272" s="208" t="s">
        <v>85</v>
      </c>
      <c r="AV272" s="13" t="s">
        <v>85</v>
      </c>
      <c r="AW272" s="13" t="s">
        <v>32</v>
      </c>
      <c r="AX272" s="13" t="s">
        <v>76</v>
      </c>
      <c r="AY272" s="208" t="s">
        <v>145</v>
      </c>
    </row>
    <row r="273" spans="1:65" s="13" customFormat="1">
      <c r="B273" s="197"/>
      <c r="C273" s="198"/>
      <c r="D273" s="199" t="s">
        <v>157</v>
      </c>
      <c r="E273" s="200" t="s">
        <v>1</v>
      </c>
      <c r="F273" s="201" t="s">
        <v>341</v>
      </c>
      <c r="G273" s="198"/>
      <c r="H273" s="202">
        <v>29.651</v>
      </c>
      <c r="I273" s="203"/>
      <c r="J273" s="198"/>
      <c r="K273" s="198"/>
      <c r="L273" s="204"/>
      <c r="M273" s="205"/>
      <c r="N273" s="206"/>
      <c r="O273" s="206"/>
      <c r="P273" s="206"/>
      <c r="Q273" s="206"/>
      <c r="R273" s="206"/>
      <c r="S273" s="206"/>
      <c r="T273" s="207"/>
      <c r="AT273" s="208" t="s">
        <v>157</v>
      </c>
      <c r="AU273" s="208" t="s">
        <v>85</v>
      </c>
      <c r="AV273" s="13" t="s">
        <v>85</v>
      </c>
      <c r="AW273" s="13" t="s">
        <v>32</v>
      </c>
      <c r="AX273" s="13" t="s">
        <v>76</v>
      </c>
      <c r="AY273" s="208" t="s">
        <v>145</v>
      </c>
    </row>
    <row r="274" spans="1:65" s="13" customFormat="1">
      <c r="B274" s="197"/>
      <c r="C274" s="198"/>
      <c r="D274" s="199" t="s">
        <v>157</v>
      </c>
      <c r="E274" s="200" t="s">
        <v>1</v>
      </c>
      <c r="F274" s="201" t="s">
        <v>342</v>
      </c>
      <c r="G274" s="198"/>
      <c r="H274" s="202">
        <v>15.532999999999999</v>
      </c>
      <c r="I274" s="203"/>
      <c r="J274" s="198"/>
      <c r="K274" s="198"/>
      <c r="L274" s="204"/>
      <c r="M274" s="205"/>
      <c r="N274" s="206"/>
      <c r="O274" s="206"/>
      <c r="P274" s="206"/>
      <c r="Q274" s="206"/>
      <c r="R274" s="206"/>
      <c r="S274" s="206"/>
      <c r="T274" s="207"/>
      <c r="AT274" s="208" t="s">
        <v>157</v>
      </c>
      <c r="AU274" s="208" t="s">
        <v>85</v>
      </c>
      <c r="AV274" s="13" t="s">
        <v>85</v>
      </c>
      <c r="AW274" s="13" t="s">
        <v>32</v>
      </c>
      <c r="AX274" s="13" t="s">
        <v>76</v>
      </c>
      <c r="AY274" s="208" t="s">
        <v>145</v>
      </c>
    </row>
    <row r="275" spans="1:65" s="13" customFormat="1">
      <c r="B275" s="197"/>
      <c r="C275" s="198"/>
      <c r="D275" s="199" t="s">
        <v>157</v>
      </c>
      <c r="E275" s="200" t="s">
        <v>1</v>
      </c>
      <c r="F275" s="201" t="s">
        <v>343</v>
      </c>
      <c r="G275" s="198"/>
      <c r="H275" s="202">
        <v>14.295</v>
      </c>
      <c r="I275" s="203"/>
      <c r="J275" s="198"/>
      <c r="K275" s="198"/>
      <c r="L275" s="204"/>
      <c r="M275" s="205"/>
      <c r="N275" s="206"/>
      <c r="O275" s="206"/>
      <c r="P275" s="206"/>
      <c r="Q275" s="206"/>
      <c r="R275" s="206"/>
      <c r="S275" s="206"/>
      <c r="T275" s="207"/>
      <c r="AT275" s="208" t="s">
        <v>157</v>
      </c>
      <c r="AU275" s="208" t="s">
        <v>85</v>
      </c>
      <c r="AV275" s="13" t="s">
        <v>85</v>
      </c>
      <c r="AW275" s="13" t="s">
        <v>32</v>
      </c>
      <c r="AX275" s="13" t="s">
        <v>76</v>
      </c>
      <c r="AY275" s="208" t="s">
        <v>145</v>
      </c>
    </row>
    <row r="276" spans="1:65" s="13" customFormat="1">
      <c r="B276" s="197"/>
      <c r="C276" s="198"/>
      <c r="D276" s="199" t="s">
        <v>157</v>
      </c>
      <c r="E276" s="200" t="s">
        <v>1</v>
      </c>
      <c r="F276" s="201" t="s">
        <v>344</v>
      </c>
      <c r="G276" s="198"/>
      <c r="H276" s="202">
        <v>123.94499999999999</v>
      </c>
      <c r="I276" s="203"/>
      <c r="J276" s="198"/>
      <c r="K276" s="198"/>
      <c r="L276" s="204"/>
      <c r="M276" s="205"/>
      <c r="N276" s="206"/>
      <c r="O276" s="206"/>
      <c r="P276" s="206"/>
      <c r="Q276" s="206"/>
      <c r="R276" s="206"/>
      <c r="S276" s="206"/>
      <c r="T276" s="207"/>
      <c r="AT276" s="208" t="s">
        <v>157</v>
      </c>
      <c r="AU276" s="208" t="s">
        <v>85</v>
      </c>
      <c r="AV276" s="13" t="s">
        <v>85</v>
      </c>
      <c r="AW276" s="13" t="s">
        <v>32</v>
      </c>
      <c r="AX276" s="13" t="s">
        <v>76</v>
      </c>
      <c r="AY276" s="208" t="s">
        <v>145</v>
      </c>
    </row>
    <row r="277" spans="1:65" s="13" customFormat="1">
      <c r="B277" s="197"/>
      <c r="C277" s="198"/>
      <c r="D277" s="199" t="s">
        <v>157</v>
      </c>
      <c r="E277" s="200" t="s">
        <v>1</v>
      </c>
      <c r="F277" s="201" t="s">
        <v>345</v>
      </c>
      <c r="G277" s="198"/>
      <c r="H277" s="202">
        <v>-3.69</v>
      </c>
      <c r="I277" s="203"/>
      <c r="J277" s="198"/>
      <c r="K277" s="198"/>
      <c r="L277" s="204"/>
      <c r="M277" s="205"/>
      <c r="N277" s="206"/>
      <c r="O277" s="206"/>
      <c r="P277" s="206"/>
      <c r="Q277" s="206"/>
      <c r="R277" s="206"/>
      <c r="S277" s="206"/>
      <c r="T277" s="207"/>
      <c r="AT277" s="208" t="s">
        <v>157</v>
      </c>
      <c r="AU277" s="208" t="s">
        <v>85</v>
      </c>
      <c r="AV277" s="13" t="s">
        <v>85</v>
      </c>
      <c r="AW277" s="13" t="s">
        <v>32</v>
      </c>
      <c r="AX277" s="13" t="s">
        <v>76</v>
      </c>
      <c r="AY277" s="208" t="s">
        <v>145</v>
      </c>
    </row>
    <row r="278" spans="1:65" s="13" customFormat="1">
      <c r="B278" s="197"/>
      <c r="C278" s="198"/>
      <c r="D278" s="199" t="s">
        <v>157</v>
      </c>
      <c r="E278" s="200" t="s">
        <v>1</v>
      </c>
      <c r="F278" s="201" t="s">
        <v>346</v>
      </c>
      <c r="G278" s="198"/>
      <c r="H278" s="202">
        <v>28.5</v>
      </c>
      <c r="I278" s="203"/>
      <c r="J278" s="198"/>
      <c r="K278" s="198"/>
      <c r="L278" s="204"/>
      <c r="M278" s="205"/>
      <c r="N278" s="206"/>
      <c r="O278" s="206"/>
      <c r="P278" s="206"/>
      <c r="Q278" s="206"/>
      <c r="R278" s="206"/>
      <c r="S278" s="206"/>
      <c r="T278" s="207"/>
      <c r="AT278" s="208" t="s">
        <v>157</v>
      </c>
      <c r="AU278" s="208" t="s">
        <v>85</v>
      </c>
      <c r="AV278" s="13" t="s">
        <v>85</v>
      </c>
      <c r="AW278" s="13" t="s">
        <v>32</v>
      </c>
      <c r="AX278" s="13" t="s">
        <v>76</v>
      </c>
      <c r="AY278" s="208" t="s">
        <v>145</v>
      </c>
    </row>
    <row r="279" spans="1:65" s="13" customFormat="1">
      <c r="B279" s="197"/>
      <c r="C279" s="198"/>
      <c r="D279" s="199" t="s">
        <v>157</v>
      </c>
      <c r="E279" s="200" t="s">
        <v>1</v>
      </c>
      <c r="F279" s="201" t="s">
        <v>347</v>
      </c>
      <c r="G279" s="198"/>
      <c r="H279" s="202">
        <v>54.722999999999999</v>
      </c>
      <c r="I279" s="203"/>
      <c r="J279" s="198"/>
      <c r="K279" s="198"/>
      <c r="L279" s="204"/>
      <c r="M279" s="205"/>
      <c r="N279" s="206"/>
      <c r="O279" s="206"/>
      <c r="P279" s="206"/>
      <c r="Q279" s="206"/>
      <c r="R279" s="206"/>
      <c r="S279" s="206"/>
      <c r="T279" s="207"/>
      <c r="AT279" s="208" t="s">
        <v>157</v>
      </c>
      <c r="AU279" s="208" t="s">
        <v>85</v>
      </c>
      <c r="AV279" s="13" t="s">
        <v>85</v>
      </c>
      <c r="AW279" s="13" t="s">
        <v>32</v>
      </c>
      <c r="AX279" s="13" t="s">
        <v>76</v>
      </c>
      <c r="AY279" s="208" t="s">
        <v>145</v>
      </c>
    </row>
    <row r="280" spans="1:65" s="13" customFormat="1">
      <c r="B280" s="197"/>
      <c r="C280" s="198"/>
      <c r="D280" s="199" t="s">
        <v>157</v>
      </c>
      <c r="E280" s="200" t="s">
        <v>1</v>
      </c>
      <c r="F280" s="201" t="s">
        <v>348</v>
      </c>
      <c r="G280" s="198"/>
      <c r="H280" s="202">
        <v>9.2949999999999999</v>
      </c>
      <c r="I280" s="203"/>
      <c r="J280" s="198"/>
      <c r="K280" s="198"/>
      <c r="L280" s="204"/>
      <c r="M280" s="205"/>
      <c r="N280" s="206"/>
      <c r="O280" s="206"/>
      <c r="P280" s="206"/>
      <c r="Q280" s="206"/>
      <c r="R280" s="206"/>
      <c r="S280" s="206"/>
      <c r="T280" s="207"/>
      <c r="AT280" s="208" t="s">
        <v>157</v>
      </c>
      <c r="AU280" s="208" t="s">
        <v>85</v>
      </c>
      <c r="AV280" s="13" t="s">
        <v>85</v>
      </c>
      <c r="AW280" s="13" t="s">
        <v>32</v>
      </c>
      <c r="AX280" s="13" t="s">
        <v>76</v>
      </c>
      <c r="AY280" s="208" t="s">
        <v>145</v>
      </c>
    </row>
    <row r="281" spans="1:65" s="14" customFormat="1">
      <c r="B281" s="209"/>
      <c r="C281" s="210"/>
      <c r="D281" s="199" t="s">
        <v>157</v>
      </c>
      <c r="E281" s="211" t="s">
        <v>1</v>
      </c>
      <c r="F281" s="212" t="s">
        <v>160</v>
      </c>
      <c r="G281" s="210"/>
      <c r="H281" s="213">
        <v>388.14499999999998</v>
      </c>
      <c r="I281" s="214"/>
      <c r="J281" s="210"/>
      <c r="K281" s="210"/>
      <c r="L281" s="215"/>
      <c r="M281" s="216"/>
      <c r="N281" s="217"/>
      <c r="O281" s="217"/>
      <c r="P281" s="217"/>
      <c r="Q281" s="217"/>
      <c r="R281" s="217"/>
      <c r="S281" s="217"/>
      <c r="T281" s="218"/>
      <c r="AT281" s="219" t="s">
        <v>157</v>
      </c>
      <c r="AU281" s="219" t="s">
        <v>85</v>
      </c>
      <c r="AV281" s="14" t="s">
        <v>151</v>
      </c>
      <c r="AW281" s="14" t="s">
        <v>32</v>
      </c>
      <c r="AX281" s="14" t="s">
        <v>81</v>
      </c>
      <c r="AY281" s="219" t="s">
        <v>145</v>
      </c>
    </row>
    <row r="282" spans="1:65" s="2" customFormat="1" ht="24.15" customHeight="1">
      <c r="A282" s="34"/>
      <c r="B282" s="35"/>
      <c r="C282" s="183" t="s">
        <v>349</v>
      </c>
      <c r="D282" s="183" t="s">
        <v>147</v>
      </c>
      <c r="E282" s="184" t="s">
        <v>350</v>
      </c>
      <c r="F282" s="185" t="s">
        <v>351</v>
      </c>
      <c r="G282" s="186" t="s">
        <v>155</v>
      </c>
      <c r="H282" s="187">
        <v>53.207999999999998</v>
      </c>
      <c r="I282" s="188"/>
      <c r="J282" s="189">
        <f>ROUND(I282*H282,2)</f>
        <v>0</v>
      </c>
      <c r="K282" s="190"/>
      <c r="L282" s="39"/>
      <c r="M282" s="191" t="s">
        <v>1</v>
      </c>
      <c r="N282" s="192" t="s">
        <v>41</v>
      </c>
      <c r="O282" s="71"/>
      <c r="P282" s="193">
        <f>O282*H282</f>
        <v>0</v>
      </c>
      <c r="Q282" s="193">
        <v>0.27748</v>
      </c>
      <c r="R282" s="193">
        <f>Q282*H282</f>
        <v>14.764155839999999</v>
      </c>
      <c r="S282" s="193">
        <v>0</v>
      </c>
      <c r="T282" s="194">
        <f>S282*H282</f>
        <v>0</v>
      </c>
      <c r="U282" s="34"/>
      <c r="V282" s="34"/>
      <c r="W282" s="34"/>
      <c r="X282" s="34"/>
      <c r="Y282" s="34"/>
      <c r="Z282" s="34"/>
      <c r="AA282" s="34"/>
      <c r="AB282" s="34"/>
      <c r="AC282" s="34"/>
      <c r="AD282" s="34"/>
      <c r="AE282" s="34"/>
      <c r="AR282" s="195" t="s">
        <v>151</v>
      </c>
      <c r="AT282" s="195" t="s">
        <v>147</v>
      </c>
      <c r="AU282" s="195" t="s">
        <v>85</v>
      </c>
      <c r="AY282" s="17" t="s">
        <v>145</v>
      </c>
      <c r="BE282" s="196">
        <f>IF(N282="základní",J282,0)</f>
        <v>0</v>
      </c>
      <c r="BF282" s="196">
        <f>IF(N282="snížená",J282,0)</f>
        <v>0</v>
      </c>
      <c r="BG282" s="196">
        <f>IF(N282="zákl. přenesená",J282,0)</f>
        <v>0</v>
      </c>
      <c r="BH282" s="196">
        <f>IF(N282="sníž. přenesená",J282,0)</f>
        <v>0</v>
      </c>
      <c r="BI282" s="196">
        <f>IF(N282="nulová",J282,0)</f>
        <v>0</v>
      </c>
      <c r="BJ282" s="17" t="s">
        <v>81</v>
      </c>
      <c r="BK282" s="196">
        <f>ROUND(I282*H282,2)</f>
        <v>0</v>
      </c>
      <c r="BL282" s="17" t="s">
        <v>151</v>
      </c>
      <c r="BM282" s="195" t="s">
        <v>352</v>
      </c>
    </row>
    <row r="283" spans="1:65" s="13" customFormat="1">
      <c r="B283" s="197"/>
      <c r="C283" s="198"/>
      <c r="D283" s="199" t="s">
        <v>157</v>
      </c>
      <c r="E283" s="200" t="s">
        <v>1</v>
      </c>
      <c r="F283" s="201" t="s">
        <v>353</v>
      </c>
      <c r="G283" s="198"/>
      <c r="H283" s="202">
        <v>41.953000000000003</v>
      </c>
      <c r="I283" s="203"/>
      <c r="J283" s="198"/>
      <c r="K283" s="198"/>
      <c r="L283" s="204"/>
      <c r="M283" s="205"/>
      <c r="N283" s="206"/>
      <c r="O283" s="206"/>
      <c r="P283" s="206"/>
      <c r="Q283" s="206"/>
      <c r="R283" s="206"/>
      <c r="S283" s="206"/>
      <c r="T283" s="207"/>
      <c r="AT283" s="208" t="s">
        <v>157</v>
      </c>
      <c r="AU283" s="208" t="s">
        <v>85</v>
      </c>
      <c r="AV283" s="13" t="s">
        <v>85</v>
      </c>
      <c r="AW283" s="13" t="s">
        <v>32</v>
      </c>
      <c r="AX283" s="13" t="s">
        <v>76</v>
      </c>
      <c r="AY283" s="208" t="s">
        <v>145</v>
      </c>
    </row>
    <row r="284" spans="1:65" s="13" customFormat="1">
      <c r="B284" s="197"/>
      <c r="C284" s="198"/>
      <c r="D284" s="199" t="s">
        <v>157</v>
      </c>
      <c r="E284" s="200" t="s">
        <v>1</v>
      </c>
      <c r="F284" s="201" t="s">
        <v>354</v>
      </c>
      <c r="G284" s="198"/>
      <c r="H284" s="202">
        <v>4.4550000000000001</v>
      </c>
      <c r="I284" s="203"/>
      <c r="J284" s="198"/>
      <c r="K284" s="198"/>
      <c r="L284" s="204"/>
      <c r="M284" s="205"/>
      <c r="N284" s="206"/>
      <c r="O284" s="206"/>
      <c r="P284" s="206"/>
      <c r="Q284" s="206"/>
      <c r="R284" s="206"/>
      <c r="S284" s="206"/>
      <c r="T284" s="207"/>
      <c r="AT284" s="208" t="s">
        <v>157</v>
      </c>
      <c r="AU284" s="208" t="s">
        <v>85</v>
      </c>
      <c r="AV284" s="13" t="s">
        <v>85</v>
      </c>
      <c r="AW284" s="13" t="s">
        <v>32</v>
      </c>
      <c r="AX284" s="13" t="s">
        <v>76</v>
      </c>
      <c r="AY284" s="208" t="s">
        <v>145</v>
      </c>
    </row>
    <row r="285" spans="1:65" s="13" customFormat="1">
      <c r="B285" s="197"/>
      <c r="C285" s="198"/>
      <c r="D285" s="199" t="s">
        <v>157</v>
      </c>
      <c r="E285" s="200" t="s">
        <v>1</v>
      </c>
      <c r="F285" s="201" t="s">
        <v>355</v>
      </c>
      <c r="G285" s="198"/>
      <c r="H285" s="202">
        <v>6.8</v>
      </c>
      <c r="I285" s="203"/>
      <c r="J285" s="198"/>
      <c r="K285" s="198"/>
      <c r="L285" s="204"/>
      <c r="M285" s="205"/>
      <c r="N285" s="206"/>
      <c r="O285" s="206"/>
      <c r="P285" s="206"/>
      <c r="Q285" s="206"/>
      <c r="R285" s="206"/>
      <c r="S285" s="206"/>
      <c r="T285" s="207"/>
      <c r="AT285" s="208" t="s">
        <v>157</v>
      </c>
      <c r="AU285" s="208" t="s">
        <v>85</v>
      </c>
      <c r="AV285" s="13" t="s">
        <v>85</v>
      </c>
      <c r="AW285" s="13" t="s">
        <v>32</v>
      </c>
      <c r="AX285" s="13" t="s">
        <v>76</v>
      </c>
      <c r="AY285" s="208" t="s">
        <v>145</v>
      </c>
    </row>
    <row r="286" spans="1:65" s="14" customFormat="1">
      <c r="B286" s="209"/>
      <c r="C286" s="210"/>
      <c r="D286" s="199" t="s">
        <v>157</v>
      </c>
      <c r="E286" s="211" t="s">
        <v>1</v>
      </c>
      <c r="F286" s="212" t="s">
        <v>160</v>
      </c>
      <c r="G286" s="210"/>
      <c r="H286" s="213">
        <v>53.207999999999998</v>
      </c>
      <c r="I286" s="214"/>
      <c r="J286" s="210"/>
      <c r="K286" s="210"/>
      <c r="L286" s="215"/>
      <c r="M286" s="216"/>
      <c r="N286" s="217"/>
      <c r="O286" s="217"/>
      <c r="P286" s="217"/>
      <c r="Q286" s="217"/>
      <c r="R286" s="217"/>
      <c r="S286" s="217"/>
      <c r="T286" s="218"/>
      <c r="AT286" s="219" t="s">
        <v>157</v>
      </c>
      <c r="AU286" s="219" t="s">
        <v>85</v>
      </c>
      <c r="AV286" s="14" t="s">
        <v>151</v>
      </c>
      <c r="AW286" s="14" t="s">
        <v>32</v>
      </c>
      <c r="AX286" s="14" t="s">
        <v>81</v>
      </c>
      <c r="AY286" s="219" t="s">
        <v>145</v>
      </c>
    </row>
    <row r="287" spans="1:65" s="2" customFormat="1" ht="37.799999999999997" customHeight="1">
      <c r="A287" s="34"/>
      <c r="B287" s="35"/>
      <c r="C287" s="183" t="s">
        <v>356</v>
      </c>
      <c r="D287" s="183" t="s">
        <v>147</v>
      </c>
      <c r="E287" s="184" t="s">
        <v>357</v>
      </c>
      <c r="F287" s="185" t="s">
        <v>358</v>
      </c>
      <c r="G287" s="186" t="s">
        <v>155</v>
      </c>
      <c r="H287" s="187">
        <v>101.417</v>
      </c>
      <c r="I287" s="188"/>
      <c r="J287" s="189">
        <f>ROUND(I287*H287,2)</f>
        <v>0</v>
      </c>
      <c r="K287" s="190"/>
      <c r="L287" s="39"/>
      <c r="M287" s="191" t="s">
        <v>1</v>
      </c>
      <c r="N287" s="192" t="s">
        <v>41</v>
      </c>
      <c r="O287" s="71"/>
      <c r="P287" s="193">
        <f>O287*H287</f>
        <v>0</v>
      </c>
      <c r="Q287" s="193">
        <v>0.27533000000000002</v>
      </c>
      <c r="R287" s="193">
        <f>Q287*H287</f>
        <v>27.923142610000003</v>
      </c>
      <c r="S287" s="193">
        <v>0</v>
      </c>
      <c r="T287" s="194">
        <f>S287*H287</f>
        <v>0</v>
      </c>
      <c r="U287" s="34"/>
      <c r="V287" s="34"/>
      <c r="W287" s="34"/>
      <c r="X287" s="34"/>
      <c r="Y287" s="34"/>
      <c r="Z287" s="34"/>
      <c r="AA287" s="34"/>
      <c r="AB287" s="34"/>
      <c r="AC287" s="34"/>
      <c r="AD287" s="34"/>
      <c r="AE287" s="34"/>
      <c r="AR287" s="195" t="s">
        <v>151</v>
      </c>
      <c r="AT287" s="195" t="s">
        <v>147</v>
      </c>
      <c r="AU287" s="195" t="s">
        <v>85</v>
      </c>
      <c r="AY287" s="17" t="s">
        <v>145</v>
      </c>
      <c r="BE287" s="196">
        <f>IF(N287="základní",J287,0)</f>
        <v>0</v>
      </c>
      <c r="BF287" s="196">
        <f>IF(N287="snížená",J287,0)</f>
        <v>0</v>
      </c>
      <c r="BG287" s="196">
        <f>IF(N287="zákl. přenesená",J287,0)</f>
        <v>0</v>
      </c>
      <c r="BH287" s="196">
        <f>IF(N287="sníž. přenesená",J287,0)</f>
        <v>0</v>
      </c>
      <c r="BI287" s="196">
        <f>IF(N287="nulová",J287,0)</f>
        <v>0</v>
      </c>
      <c r="BJ287" s="17" t="s">
        <v>81</v>
      </c>
      <c r="BK287" s="196">
        <f>ROUND(I287*H287,2)</f>
        <v>0</v>
      </c>
      <c r="BL287" s="17" t="s">
        <v>151</v>
      </c>
      <c r="BM287" s="195" t="s">
        <v>359</v>
      </c>
    </row>
    <row r="288" spans="1:65" s="13" customFormat="1">
      <c r="B288" s="197"/>
      <c r="C288" s="198"/>
      <c r="D288" s="199" t="s">
        <v>157</v>
      </c>
      <c r="E288" s="200" t="s">
        <v>1</v>
      </c>
      <c r="F288" s="201" t="s">
        <v>360</v>
      </c>
      <c r="G288" s="198"/>
      <c r="H288" s="202">
        <v>101.417</v>
      </c>
      <c r="I288" s="203"/>
      <c r="J288" s="198"/>
      <c r="K288" s="198"/>
      <c r="L288" s="204"/>
      <c r="M288" s="205"/>
      <c r="N288" s="206"/>
      <c r="O288" s="206"/>
      <c r="P288" s="206"/>
      <c r="Q288" s="206"/>
      <c r="R288" s="206"/>
      <c r="S288" s="206"/>
      <c r="T288" s="207"/>
      <c r="AT288" s="208" t="s">
        <v>157</v>
      </c>
      <c r="AU288" s="208" t="s">
        <v>85</v>
      </c>
      <c r="AV288" s="13" t="s">
        <v>85</v>
      </c>
      <c r="AW288" s="13" t="s">
        <v>32</v>
      </c>
      <c r="AX288" s="13" t="s">
        <v>81</v>
      </c>
      <c r="AY288" s="208" t="s">
        <v>145</v>
      </c>
    </row>
    <row r="289" spans="1:65" s="2" customFormat="1" ht="16.5" customHeight="1">
      <c r="A289" s="34"/>
      <c r="B289" s="35"/>
      <c r="C289" s="183" t="s">
        <v>361</v>
      </c>
      <c r="D289" s="183" t="s">
        <v>147</v>
      </c>
      <c r="E289" s="184" t="s">
        <v>362</v>
      </c>
      <c r="F289" s="185" t="s">
        <v>363</v>
      </c>
      <c r="G289" s="186" t="s">
        <v>186</v>
      </c>
      <c r="H289" s="187">
        <v>5.1349999999999998</v>
      </c>
      <c r="I289" s="188"/>
      <c r="J289" s="189">
        <f>ROUND(I289*H289,2)</f>
        <v>0</v>
      </c>
      <c r="K289" s="190"/>
      <c r="L289" s="39"/>
      <c r="M289" s="191" t="s">
        <v>1</v>
      </c>
      <c r="N289" s="192" t="s">
        <v>41</v>
      </c>
      <c r="O289" s="71"/>
      <c r="P289" s="193">
        <f>O289*H289</f>
        <v>0</v>
      </c>
      <c r="Q289" s="193">
        <v>1.04922</v>
      </c>
      <c r="R289" s="193">
        <f>Q289*H289</f>
        <v>5.3877446999999998</v>
      </c>
      <c r="S289" s="193">
        <v>0</v>
      </c>
      <c r="T289" s="194">
        <f>S289*H289</f>
        <v>0</v>
      </c>
      <c r="U289" s="34"/>
      <c r="V289" s="34"/>
      <c r="W289" s="34"/>
      <c r="X289" s="34"/>
      <c r="Y289" s="34"/>
      <c r="Z289" s="34"/>
      <c r="AA289" s="34"/>
      <c r="AB289" s="34"/>
      <c r="AC289" s="34"/>
      <c r="AD289" s="34"/>
      <c r="AE289" s="34"/>
      <c r="AR289" s="195" t="s">
        <v>151</v>
      </c>
      <c r="AT289" s="195" t="s">
        <v>147</v>
      </c>
      <c r="AU289" s="195" t="s">
        <v>85</v>
      </c>
      <c r="AY289" s="17" t="s">
        <v>145</v>
      </c>
      <c r="BE289" s="196">
        <f>IF(N289="základní",J289,0)</f>
        <v>0</v>
      </c>
      <c r="BF289" s="196">
        <f>IF(N289="snížená",J289,0)</f>
        <v>0</v>
      </c>
      <c r="BG289" s="196">
        <f>IF(N289="zákl. přenesená",J289,0)</f>
        <v>0</v>
      </c>
      <c r="BH289" s="196">
        <f>IF(N289="sníž. přenesená",J289,0)</f>
        <v>0</v>
      </c>
      <c r="BI289" s="196">
        <f>IF(N289="nulová",J289,0)</f>
        <v>0</v>
      </c>
      <c r="BJ289" s="17" t="s">
        <v>81</v>
      </c>
      <c r="BK289" s="196">
        <f>ROUND(I289*H289,2)</f>
        <v>0</v>
      </c>
      <c r="BL289" s="17" t="s">
        <v>151</v>
      </c>
      <c r="BM289" s="195" t="s">
        <v>364</v>
      </c>
    </row>
    <row r="290" spans="1:65" s="13" customFormat="1">
      <c r="B290" s="197"/>
      <c r="C290" s="198"/>
      <c r="D290" s="199" t="s">
        <v>157</v>
      </c>
      <c r="E290" s="200" t="s">
        <v>1</v>
      </c>
      <c r="F290" s="201" t="s">
        <v>365</v>
      </c>
      <c r="G290" s="198"/>
      <c r="H290" s="202">
        <v>5.1349999999999998</v>
      </c>
      <c r="I290" s="203"/>
      <c r="J290" s="198"/>
      <c r="K290" s="198"/>
      <c r="L290" s="204"/>
      <c r="M290" s="205"/>
      <c r="N290" s="206"/>
      <c r="O290" s="206"/>
      <c r="P290" s="206"/>
      <c r="Q290" s="206"/>
      <c r="R290" s="206"/>
      <c r="S290" s="206"/>
      <c r="T290" s="207"/>
      <c r="AT290" s="208" t="s">
        <v>157</v>
      </c>
      <c r="AU290" s="208" t="s">
        <v>85</v>
      </c>
      <c r="AV290" s="13" t="s">
        <v>85</v>
      </c>
      <c r="AW290" s="13" t="s">
        <v>32</v>
      </c>
      <c r="AX290" s="13" t="s">
        <v>81</v>
      </c>
      <c r="AY290" s="208" t="s">
        <v>145</v>
      </c>
    </row>
    <row r="291" spans="1:65" s="2" customFormat="1" ht="21.75" customHeight="1">
      <c r="A291" s="34"/>
      <c r="B291" s="35"/>
      <c r="C291" s="183" t="s">
        <v>366</v>
      </c>
      <c r="D291" s="183" t="s">
        <v>147</v>
      </c>
      <c r="E291" s="184" t="s">
        <v>367</v>
      </c>
      <c r="F291" s="185" t="s">
        <v>368</v>
      </c>
      <c r="G291" s="186" t="s">
        <v>150</v>
      </c>
      <c r="H291" s="187">
        <v>6</v>
      </c>
      <c r="I291" s="188"/>
      <c r="J291" s="189">
        <f>ROUND(I291*H291,2)</f>
        <v>0</v>
      </c>
      <c r="K291" s="190"/>
      <c r="L291" s="39"/>
      <c r="M291" s="191" t="s">
        <v>1</v>
      </c>
      <c r="N291" s="192" t="s">
        <v>41</v>
      </c>
      <c r="O291" s="71"/>
      <c r="P291" s="193">
        <f>O291*H291</f>
        <v>0</v>
      </c>
      <c r="Q291" s="193">
        <v>0.10005</v>
      </c>
      <c r="R291" s="193">
        <f>Q291*H291</f>
        <v>0.60030000000000006</v>
      </c>
      <c r="S291" s="193">
        <v>0</v>
      </c>
      <c r="T291" s="194">
        <f>S291*H291</f>
        <v>0</v>
      </c>
      <c r="U291" s="34"/>
      <c r="V291" s="34"/>
      <c r="W291" s="34"/>
      <c r="X291" s="34"/>
      <c r="Y291" s="34"/>
      <c r="Z291" s="34"/>
      <c r="AA291" s="34"/>
      <c r="AB291" s="34"/>
      <c r="AC291" s="34"/>
      <c r="AD291" s="34"/>
      <c r="AE291" s="34"/>
      <c r="AR291" s="195" t="s">
        <v>151</v>
      </c>
      <c r="AT291" s="195" t="s">
        <v>147</v>
      </c>
      <c r="AU291" s="195" t="s">
        <v>85</v>
      </c>
      <c r="AY291" s="17" t="s">
        <v>145</v>
      </c>
      <c r="BE291" s="196">
        <f>IF(N291="základní",J291,0)</f>
        <v>0</v>
      </c>
      <c r="BF291" s="196">
        <f>IF(N291="snížená",J291,0)</f>
        <v>0</v>
      </c>
      <c r="BG291" s="196">
        <f>IF(N291="zákl. přenesená",J291,0)</f>
        <v>0</v>
      </c>
      <c r="BH291" s="196">
        <f>IF(N291="sníž. přenesená",J291,0)</f>
        <v>0</v>
      </c>
      <c r="BI291" s="196">
        <f>IF(N291="nulová",J291,0)</f>
        <v>0</v>
      </c>
      <c r="BJ291" s="17" t="s">
        <v>81</v>
      </c>
      <c r="BK291" s="196">
        <f>ROUND(I291*H291,2)</f>
        <v>0</v>
      </c>
      <c r="BL291" s="17" t="s">
        <v>151</v>
      </c>
      <c r="BM291" s="195" t="s">
        <v>369</v>
      </c>
    </row>
    <row r="292" spans="1:65" s="13" customFormat="1">
      <c r="B292" s="197"/>
      <c r="C292" s="198"/>
      <c r="D292" s="199" t="s">
        <v>157</v>
      </c>
      <c r="E292" s="200" t="s">
        <v>1</v>
      </c>
      <c r="F292" s="201" t="s">
        <v>370</v>
      </c>
      <c r="G292" s="198"/>
      <c r="H292" s="202">
        <v>6</v>
      </c>
      <c r="I292" s="203"/>
      <c r="J292" s="198"/>
      <c r="K292" s="198"/>
      <c r="L292" s="204"/>
      <c r="M292" s="205"/>
      <c r="N292" s="206"/>
      <c r="O292" s="206"/>
      <c r="P292" s="206"/>
      <c r="Q292" s="206"/>
      <c r="R292" s="206"/>
      <c r="S292" s="206"/>
      <c r="T292" s="207"/>
      <c r="AT292" s="208" t="s">
        <v>157</v>
      </c>
      <c r="AU292" s="208" t="s">
        <v>85</v>
      </c>
      <c r="AV292" s="13" t="s">
        <v>85</v>
      </c>
      <c r="AW292" s="13" t="s">
        <v>32</v>
      </c>
      <c r="AX292" s="13" t="s">
        <v>81</v>
      </c>
      <c r="AY292" s="208" t="s">
        <v>145</v>
      </c>
    </row>
    <row r="293" spans="1:65" s="2" customFormat="1" ht="21.75" customHeight="1">
      <c r="A293" s="34"/>
      <c r="B293" s="35"/>
      <c r="C293" s="183" t="s">
        <v>371</v>
      </c>
      <c r="D293" s="183" t="s">
        <v>147</v>
      </c>
      <c r="E293" s="184" t="s">
        <v>372</v>
      </c>
      <c r="F293" s="185" t="s">
        <v>373</v>
      </c>
      <c r="G293" s="186" t="s">
        <v>164</v>
      </c>
      <c r="H293" s="187">
        <v>1.4379999999999999</v>
      </c>
      <c r="I293" s="188"/>
      <c r="J293" s="189">
        <f>ROUND(I293*H293,2)</f>
        <v>0</v>
      </c>
      <c r="K293" s="190"/>
      <c r="L293" s="39"/>
      <c r="M293" s="191" t="s">
        <v>1</v>
      </c>
      <c r="N293" s="192" t="s">
        <v>41</v>
      </c>
      <c r="O293" s="71"/>
      <c r="P293" s="193">
        <f>O293*H293</f>
        <v>0</v>
      </c>
      <c r="Q293" s="193">
        <v>2.5018699999999998</v>
      </c>
      <c r="R293" s="193">
        <f>Q293*H293</f>
        <v>3.5976890599999996</v>
      </c>
      <c r="S293" s="193">
        <v>0</v>
      </c>
      <c r="T293" s="194">
        <f>S293*H293</f>
        <v>0</v>
      </c>
      <c r="U293" s="34"/>
      <c r="V293" s="34"/>
      <c r="W293" s="34"/>
      <c r="X293" s="34"/>
      <c r="Y293" s="34"/>
      <c r="Z293" s="34"/>
      <c r="AA293" s="34"/>
      <c r="AB293" s="34"/>
      <c r="AC293" s="34"/>
      <c r="AD293" s="34"/>
      <c r="AE293" s="34"/>
      <c r="AR293" s="195" t="s">
        <v>151</v>
      </c>
      <c r="AT293" s="195" t="s">
        <v>147</v>
      </c>
      <c r="AU293" s="195" t="s">
        <v>85</v>
      </c>
      <c r="AY293" s="17" t="s">
        <v>145</v>
      </c>
      <c r="BE293" s="196">
        <f>IF(N293="základní",J293,0)</f>
        <v>0</v>
      </c>
      <c r="BF293" s="196">
        <f>IF(N293="snížená",J293,0)</f>
        <v>0</v>
      </c>
      <c r="BG293" s="196">
        <f>IF(N293="zákl. přenesená",J293,0)</f>
        <v>0</v>
      </c>
      <c r="BH293" s="196">
        <f>IF(N293="sníž. přenesená",J293,0)</f>
        <v>0</v>
      </c>
      <c r="BI293" s="196">
        <f>IF(N293="nulová",J293,0)</f>
        <v>0</v>
      </c>
      <c r="BJ293" s="17" t="s">
        <v>81</v>
      </c>
      <c r="BK293" s="196">
        <f>ROUND(I293*H293,2)</f>
        <v>0</v>
      </c>
      <c r="BL293" s="17" t="s">
        <v>151</v>
      </c>
      <c r="BM293" s="195" t="s">
        <v>374</v>
      </c>
    </row>
    <row r="294" spans="1:65" s="13" customFormat="1">
      <c r="B294" s="197"/>
      <c r="C294" s="198"/>
      <c r="D294" s="199" t="s">
        <v>157</v>
      </c>
      <c r="E294" s="200" t="s">
        <v>1</v>
      </c>
      <c r="F294" s="201" t="s">
        <v>375</v>
      </c>
      <c r="G294" s="198"/>
      <c r="H294" s="202">
        <v>0.71899999999999997</v>
      </c>
      <c r="I294" s="203"/>
      <c r="J294" s="198"/>
      <c r="K294" s="198"/>
      <c r="L294" s="204"/>
      <c r="M294" s="205"/>
      <c r="N294" s="206"/>
      <c r="O294" s="206"/>
      <c r="P294" s="206"/>
      <c r="Q294" s="206"/>
      <c r="R294" s="206"/>
      <c r="S294" s="206"/>
      <c r="T294" s="207"/>
      <c r="AT294" s="208" t="s">
        <v>157</v>
      </c>
      <c r="AU294" s="208" t="s">
        <v>85</v>
      </c>
      <c r="AV294" s="13" t="s">
        <v>85</v>
      </c>
      <c r="AW294" s="13" t="s">
        <v>32</v>
      </c>
      <c r="AX294" s="13" t="s">
        <v>76</v>
      </c>
      <c r="AY294" s="208" t="s">
        <v>145</v>
      </c>
    </row>
    <row r="295" spans="1:65" s="13" customFormat="1">
      <c r="B295" s="197"/>
      <c r="C295" s="198"/>
      <c r="D295" s="199" t="s">
        <v>157</v>
      </c>
      <c r="E295" s="200" t="s">
        <v>1</v>
      </c>
      <c r="F295" s="201" t="s">
        <v>376</v>
      </c>
      <c r="G295" s="198"/>
      <c r="H295" s="202">
        <v>0.71899999999999997</v>
      </c>
      <c r="I295" s="203"/>
      <c r="J295" s="198"/>
      <c r="K295" s="198"/>
      <c r="L295" s="204"/>
      <c r="M295" s="205"/>
      <c r="N295" s="206"/>
      <c r="O295" s="206"/>
      <c r="P295" s="206"/>
      <c r="Q295" s="206"/>
      <c r="R295" s="206"/>
      <c r="S295" s="206"/>
      <c r="T295" s="207"/>
      <c r="AT295" s="208" t="s">
        <v>157</v>
      </c>
      <c r="AU295" s="208" t="s">
        <v>85</v>
      </c>
      <c r="AV295" s="13" t="s">
        <v>85</v>
      </c>
      <c r="AW295" s="13" t="s">
        <v>32</v>
      </c>
      <c r="AX295" s="13" t="s">
        <v>76</v>
      </c>
      <c r="AY295" s="208" t="s">
        <v>145</v>
      </c>
    </row>
    <row r="296" spans="1:65" s="14" customFormat="1">
      <c r="B296" s="209"/>
      <c r="C296" s="210"/>
      <c r="D296" s="199" t="s">
        <v>157</v>
      </c>
      <c r="E296" s="211" t="s">
        <v>1</v>
      </c>
      <c r="F296" s="212" t="s">
        <v>160</v>
      </c>
      <c r="G296" s="210"/>
      <c r="H296" s="213">
        <v>1.4379999999999999</v>
      </c>
      <c r="I296" s="214"/>
      <c r="J296" s="210"/>
      <c r="K296" s="210"/>
      <c r="L296" s="215"/>
      <c r="M296" s="216"/>
      <c r="N296" s="217"/>
      <c r="O296" s="217"/>
      <c r="P296" s="217"/>
      <c r="Q296" s="217"/>
      <c r="R296" s="217"/>
      <c r="S296" s="217"/>
      <c r="T296" s="218"/>
      <c r="AT296" s="219" t="s">
        <v>157</v>
      </c>
      <c r="AU296" s="219" t="s">
        <v>85</v>
      </c>
      <c r="AV296" s="14" t="s">
        <v>151</v>
      </c>
      <c r="AW296" s="14" t="s">
        <v>32</v>
      </c>
      <c r="AX296" s="14" t="s">
        <v>81</v>
      </c>
      <c r="AY296" s="219" t="s">
        <v>145</v>
      </c>
    </row>
    <row r="297" spans="1:65" s="2" customFormat="1" ht="24.15" customHeight="1">
      <c r="A297" s="34"/>
      <c r="B297" s="35"/>
      <c r="C297" s="183" t="s">
        <v>377</v>
      </c>
      <c r="D297" s="183" t="s">
        <v>147</v>
      </c>
      <c r="E297" s="184" t="s">
        <v>378</v>
      </c>
      <c r="F297" s="185" t="s">
        <v>379</v>
      </c>
      <c r="G297" s="186" t="s">
        <v>155</v>
      </c>
      <c r="H297" s="187">
        <v>12.78</v>
      </c>
      <c r="I297" s="188"/>
      <c r="J297" s="189">
        <f>ROUND(I297*H297,2)</f>
        <v>0</v>
      </c>
      <c r="K297" s="190"/>
      <c r="L297" s="39"/>
      <c r="M297" s="191" t="s">
        <v>1</v>
      </c>
      <c r="N297" s="192" t="s">
        <v>41</v>
      </c>
      <c r="O297" s="71"/>
      <c r="P297" s="193">
        <f>O297*H297</f>
        <v>0</v>
      </c>
      <c r="Q297" s="193">
        <v>2.2000000000000001E-3</v>
      </c>
      <c r="R297" s="193">
        <f>Q297*H297</f>
        <v>2.8115999999999999E-2</v>
      </c>
      <c r="S297" s="193">
        <v>0</v>
      </c>
      <c r="T297" s="194">
        <f>S297*H297</f>
        <v>0</v>
      </c>
      <c r="U297" s="34"/>
      <c r="V297" s="34"/>
      <c r="W297" s="34"/>
      <c r="X297" s="34"/>
      <c r="Y297" s="34"/>
      <c r="Z297" s="34"/>
      <c r="AA297" s="34"/>
      <c r="AB297" s="34"/>
      <c r="AC297" s="34"/>
      <c r="AD297" s="34"/>
      <c r="AE297" s="34"/>
      <c r="AR297" s="195" t="s">
        <v>151</v>
      </c>
      <c r="AT297" s="195" t="s">
        <v>147</v>
      </c>
      <c r="AU297" s="195" t="s">
        <v>85</v>
      </c>
      <c r="AY297" s="17" t="s">
        <v>145</v>
      </c>
      <c r="BE297" s="196">
        <f>IF(N297="základní",J297,0)</f>
        <v>0</v>
      </c>
      <c r="BF297" s="196">
        <f>IF(N297="snížená",J297,0)</f>
        <v>0</v>
      </c>
      <c r="BG297" s="196">
        <f>IF(N297="zákl. přenesená",J297,0)</f>
        <v>0</v>
      </c>
      <c r="BH297" s="196">
        <f>IF(N297="sníž. přenesená",J297,0)</f>
        <v>0</v>
      </c>
      <c r="BI297" s="196">
        <f>IF(N297="nulová",J297,0)</f>
        <v>0</v>
      </c>
      <c r="BJ297" s="17" t="s">
        <v>81</v>
      </c>
      <c r="BK297" s="196">
        <f>ROUND(I297*H297,2)</f>
        <v>0</v>
      </c>
      <c r="BL297" s="17" t="s">
        <v>151</v>
      </c>
      <c r="BM297" s="195" t="s">
        <v>380</v>
      </c>
    </row>
    <row r="298" spans="1:65" s="13" customFormat="1">
      <c r="B298" s="197"/>
      <c r="C298" s="198"/>
      <c r="D298" s="199" t="s">
        <v>157</v>
      </c>
      <c r="E298" s="200" t="s">
        <v>1</v>
      </c>
      <c r="F298" s="201" t="s">
        <v>381</v>
      </c>
      <c r="G298" s="198"/>
      <c r="H298" s="202">
        <v>6.39</v>
      </c>
      <c r="I298" s="203"/>
      <c r="J298" s="198"/>
      <c r="K298" s="198"/>
      <c r="L298" s="204"/>
      <c r="M298" s="205"/>
      <c r="N298" s="206"/>
      <c r="O298" s="206"/>
      <c r="P298" s="206"/>
      <c r="Q298" s="206"/>
      <c r="R298" s="206"/>
      <c r="S298" s="206"/>
      <c r="T298" s="207"/>
      <c r="AT298" s="208" t="s">
        <v>157</v>
      </c>
      <c r="AU298" s="208" t="s">
        <v>85</v>
      </c>
      <c r="AV298" s="13" t="s">
        <v>85</v>
      </c>
      <c r="AW298" s="13" t="s">
        <v>32</v>
      </c>
      <c r="AX298" s="13" t="s">
        <v>76</v>
      </c>
      <c r="AY298" s="208" t="s">
        <v>145</v>
      </c>
    </row>
    <row r="299" spans="1:65" s="13" customFormat="1">
      <c r="B299" s="197"/>
      <c r="C299" s="198"/>
      <c r="D299" s="199" t="s">
        <v>157</v>
      </c>
      <c r="E299" s="200" t="s">
        <v>1</v>
      </c>
      <c r="F299" s="201" t="s">
        <v>382</v>
      </c>
      <c r="G299" s="198"/>
      <c r="H299" s="202">
        <v>6.39</v>
      </c>
      <c r="I299" s="203"/>
      <c r="J299" s="198"/>
      <c r="K299" s="198"/>
      <c r="L299" s="204"/>
      <c r="M299" s="205"/>
      <c r="N299" s="206"/>
      <c r="O299" s="206"/>
      <c r="P299" s="206"/>
      <c r="Q299" s="206"/>
      <c r="R299" s="206"/>
      <c r="S299" s="206"/>
      <c r="T299" s="207"/>
      <c r="AT299" s="208" t="s">
        <v>157</v>
      </c>
      <c r="AU299" s="208" t="s">
        <v>85</v>
      </c>
      <c r="AV299" s="13" t="s">
        <v>85</v>
      </c>
      <c r="AW299" s="13" t="s">
        <v>32</v>
      </c>
      <c r="AX299" s="13" t="s">
        <v>76</v>
      </c>
      <c r="AY299" s="208" t="s">
        <v>145</v>
      </c>
    </row>
    <row r="300" spans="1:65" s="14" customFormat="1">
      <c r="B300" s="209"/>
      <c r="C300" s="210"/>
      <c r="D300" s="199" t="s">
        <v>157</v>
      </c>
      <c r="E300" s="211" t="s">
        <v>1</v>
      </c>
      <c r="F300" s="212" t="s">
        <v>160</v>
      </c>
      <c r="G300" s="210"/>
      <c r="H300" s="213">
        <v>12.78</v>
      </c>
      <c r="I300" s="214"/>
      <c r="J300" s="210"/>
      <c r="K300" s="210"/>
      <c r="L300" s="215"/>
      <c r="M300" s="216"/>
      <c r="N300" s="217"/>
      <c r="O300" s="217"/>
      <c r="P300" s="217"/>
      <c r="Q300" s="217"/>
      <c r="R300" s="217"/>
      <c r="S300" s="217"/>
      <c r="T300" s="218"/>
      <c r="AT300" s="219" t="s">
        <v>157</v>
      </c>
      <c r="AU300" s="219" t="s">
        <v>85</v>
      </c>
      <c r="AV300" s="14" t="s">
        <v>151</v>
      </c>
      <c r="AW300" s="14" t="s">
        <v>32</v>
      </c>
      <c r="AX300" s="14" t="s">
        <v>81</v>
      </c>
      <c r="AY300" s="219" t="s">
        <v>145</v>
      </c>
    </row>
    <row r="301" spans="1:65" s="2" customFormat="1" ht="21.75" customHeight="1">
      <c r="A301" s="34"/>
      <c r="B301" s="35"/>
      <c r="C301" s="183" t="s">
        <v>383</v>
      </c>
      <c r="D301" s="183" t="s">
        <v>147</v>
      </c>
      <c r="E301" s="184" t="s">
        <v>384</v>
      </c>
      <c r="F301" s="185" t="s">
        <v>385</v>
      </c>
      <c r="G301" s="186" t="s">
        <v>186</v>
      </c>
      <c r="H301" s="187">
        <v>0.14399999999999999</v>
      </c>
      <c r="I301" s="188"/>
      <c r="J301" s="189">
        <f>ROUND(I301*H301,2)</f>
        <v>0</v>
      </c>
      <c r="K301" s="190"/>
      <c r="L301" s="39"/>
      <c r="M301" s="191" t="s">
        <v>1</v>
      </c>
      <c r="N301" s="192" t="s">
        <v>41</v>
      </c>
      <c r="O301" s="71"/>
      <c r="P301" s="193">
        <f>O301*H301</f>
        <v>0</v>
      </c>
      <c r="Q301" s="193">
        <v>1.05237</v>
      </c>
      <c r="R301" s="193">
        <f>Q301*H301</f>
        <v>0.15154128</v>
      </c>
      <c r="S301" s="193">
        <v>0</v>
      </c>
      <c r="T301" s="194">
        <f>S301*H301</f>
        <v>0</v>
      </c>
      <c r="U301" s="34"/>
      <c r="V301" s="34"/>
      <c r="W301" s="34"/>
      <c r="X301" s="34"/>
      <c r="Y301" s="34"/>
      <c r="Z301" s="34"/>
      <c r="AA301" s="34"/>
      <c r="AB301" s="34"/>
      <c r="AC301" s="34"/>
      <c r="AD301" s="34"/>
      <c r="AE301" s="34"/>
      <c r="AR301" s="195" t="s">
        <v>151</v>
      </c>
      <c r="AT301" s="195" t="s">
        <v>147</v>
      </c>
      <c r="AU301" s="195" t="s">
        <v>85</v>
      </c>
      <c r="AY301" s="17" t="s">
        <v>145</v>
      </c>
      <c r="BE301" s="196">
        <f>IF(N301="základní",J301,0)</f>
        <v>0</v>
      </c>
      <c r="BF301" s="196">
        <f>IF(N301="snížená",J301,0)</f>
        <v>0</v>
      </c>
      <c r="BG301" s="196">
        <f>IF(N301="zákl. přenesená",J301,0)</f>
        <v>0</v>
      </c>
      <c r="BH301" s="196">
        <f>IF(N301="sníž. přenesená",J301,0)</f>
        <v>0</v>
      </c>
      <c r="BI301" s="196">
        <f>IF(N301="nulová",J301,0)</f>
        <v>0</v>
      </c>
      <c r="BJ301" s="17" t="s">
        <v>81</v>
      </c>
      <c r="BK301" s="196">
        <f>ROUND(I301*H301,2)</f>
        <v>0</v>
      </c>
      <c r="BL301" s="17" t="s">
        <v>151</v>
      </c>
      <c r="BM301" s="195" t="s">
        <v>386</v>
      </c>
    </row>
    <row r="302" spans="1:65" s="13" customFormat="1">
      <c r="B302" s="197"/>
      <c r="C302" s="198"/>
      <c r="D302" s="199" t="s">
        <v>157</v>
      </c>
      <c r="E302" s="200" t="s">
        <v>1</v>
      </c>
      <c r="F302" s="201" t="s">
        <v>387</v>
      </c>
      <c r="G302" s="198"/>
      <c r="H302" s="202">
        <v>0.14399999999999999</v>
      </c>
      <c r="I302" s="203"/>
      <c r="J302" s="198"/>
      <c r="K302" s="198"/>
      <c r="L302" s="204"/>
      <c r="M302" s="205"/>
      <c r="N302" s="206"/>
      <c r="O302" s="206"/>
      <c r="P302" s="206"/>
      <c r="Q302" s="206"/>
      <c r="R302" s="206"/>
      <c r="S302" s="206"/>
      <c r="T302" s="207"/>
      <c r="AT302" s="208" t="s">
        <v>157</v>
      </c>
      <c r="AU302" s="208" t="s">
        <v>85</v>
      </c>
      <c r="AV302" s="13" t="s">
        <v>85</v>
      </c>
      <c r="AW302" s="13" t="s">
        <v>32</v>
      </c>
      <c r="AX302" s="13" t="s">
        <v>81</v>
      </c>
      <c r="AY302" s="208" t="s">
        <v>145</v>
      </c>
    </row>
    <row r="303" spans="1:65" s="2" customFormat="1" ht="16.5" customHeight="1">
      <c r="A303" s="34"/>
      <c r="B303" s="35"/>
      <c r="C303" s="183" t="s">
        <v>388</v>
      </c>
      <c r="D303" s="183" t="s">
        <v>147</v>
      </c>
      <c r="E303" s="184" t="s">
        <v>389</v>
      </c>
      <c r="F303" s="185" t="s">
        <v>390</v>
      </c>
      <c r="G303" s="186" t="s">
        <v>150</v>
      </c>
      <c r="H303" s="187">
        <v>7</v>
      </c>
      <c r="I303" s="188"/>
      <c r="J303" s="189">
        <f>ROUND(I303*H303,2)</f>
        <v>0</v>
      </c>
      <c r="K303" s="190"/>
      <c r="L303" s="39"/>
      <c r="M303" s="191" t="s">
        <v>1</v>
      </c>
      <c r="N303" s="192" t="s">
        <v>41</v>
      </c>
      <c r="O303" s="71"/>
      <c r="P303" s="193">
        <f>O303*H303</f>
        <v>0</v>
      </c>
      <c r="Q303" s="193">
        <v>0.12329</v>
      </c>
      <c r="R303" s="193">
        <f>Q303*H303</f>
        <v>0.86302999999999996</v>
      </c>
      <c r="S303" s="193">
        <v>0</v>
      </c>
      <c r="T303" s="194">
        <f>S303*H303</f>
        <v>0</v>
      </c>
      <c r="U303" s="34"/>
      <c r="V303" s="34"/>
      <c r="W303" s="34"/>
      <c r="X303" s="34"/>
      <c r="Y303" s="34"/>
      <c r="Z303" s="34"/>
      <c r="AA303" s="34"/>
      <c r="AB303" s="34"/>
      <c r="AC303" s="34"/>
      <c r="AD303" s="34"/>
      <c r="AE303" s="34"/>
      <c r="AR303" s="195" t="s">
        <v>151</v>
      </c>
      <c r="AT303" s="195" t="s">
        <v>147</v>
      </c>
      <c r="AU303" s="195" t="s">
        <v>85</v>
      </c>
      <c r="AY303" s="17" t="s">
        <v>145</v>
      </c>
      <c r="BE303" s="196">
        <f>IF(N303="základní",J303,0)</f>
        <v>0</v>
      </c>
      <c r="BF303" s="196">
        <f>IF(N303="snížená",J303,0)</f>
        <v>0</v>
      </c>
      <c r="BG303" s="196">
        <f>IF(N303="zákl. přenesená",J303,0)</f>
        <v>0</v>
      </c>
      <c r="BH303" s="196">
        <f>IF(N303="sníž. přenesená",J303,0)</f>
        <v>0</v>
      </c>
      <c r="BI303" s="196">
        <f>IF(N303="nulová",J303,0)</f>
        <v>0</v>
      </c>
      <c r="BJ303" s="17" t="s">
        <v>81</v>
      </c>
      <c r="BK303" s="196">
        <f>ROUND(I303*H303,2)</f>
        <v>0</v>
      </c>
      <c r="BL303" s="17" t="s">
        <v>151</v>
      </c>
      <c r="BM303" s="195" t="s">
        <v>391</v>
      </c>
    </row>
    <row r="304" spans="1:65" s="13" customFormat="1">
      <c r="B304" s="197"/>
      <c r="C304" s="198"/>
      <c r="D304" s="199" t="s">
        <v>157</v>
      </c>
      <c r="E304" s="200" t="s">
        <v>1</v>
      </c>
      <c r="F304" s="201" t="s">
        <v>392</v>
      </c>
      <c r="G304" s="198"/>
      <c r="H304" s="202">
        <v>7</v>
      </c>
      <c r="I304" s="203"/>
      <c r="J304" s="198"/>
      <c r="K304" s="198"/>
      <c r="L304" s="204"/>
      <c r="M304" s="205"/>
      <c r="N304" s="206"/>
      <c r="O304" s="206"/>
      <c r="P304" s="206"/>
      <c r="Q304" s="206"/>
      <c r="R304" s="206"/>
      <c r="S304" s="206"/>
      <c r="T304" s="207"/>
      <c r="AT304" s="208" t="s">
        <v>157</v>
      </c>
      <c r="AU304" s="208" t="s">
        <v>85</v>
      </c>
      <c r="AV304" s="13" t="s">
        <v>85</v>
      </c>
      <c r="AW304" s="13" t="s">
        <v>32</v>
      </c>
      <c r="AX304" s="13" t="s">
        <v>81</v>
      </c>
      <c r="AY304" s="208" t="s">
        <v>145</v>
      </c>
    </row>
    <row r="305" spans="1:65" s="2" customFormat="1" ht="21.75" customHeight="1">
      <c r="A305" s="34"/>
      <c r="B305" s="35"/>
      <c r="C305" s="183" t="s">
        <v>393</v>
      </c>
      <c r="D305" s="183" t="s">
        <v>394</v>
      </c>
      <c r="E305" s="184" t="s">
        <v>395</v>
      </c>
      <c r="F305" s="185" t="s">
        <v>396</v>
      </c>
      <c r="G305" s="186" t="s">
        <v>155</v>
      </c>
      <c r="H305" s="187">
        <v>12.897</v>
      </c>
      <c r="I305" s="188"/>
      <c r="J305" s="189">
        <f>ROUND(I305*H305,2)</f>
        <v>0</v>
      </c>
      <c r="K305" s="190"/>
      <c r="L305" s="39"/>
      <c r="M305" s="191" t="s">
        <v>1</v>
      </c>
      <c r="N305" s="192" t="s">
        <v>41</v>
      </c>
      <c r="O305" s="71"/>
      <c r="P305" s="193">
        <f>O305*H305</f>
        <v>0</v>
      </c>
      <c r="Q305" s="193">
        <v>0</v>
      </c>
      <c r="R305" s="193">
        <f>Q305*H305</f>
        <v>0</v>
      </c>
      <c r="S305" s="193">
        <v>0</v>
      </c>
      <c r="T305" s="194">
        <f>S305*H305</f>
        <v>0</v>
      </c>
      <c r="U305" s="34"/>
      <c r="V305" s="34"/>
      <c r="W305" s="34"/>
      <c r="X305" s="34"/>
      <c r="Y305" s="34"/>
      <c r="Z305" s="34"/>
      <c r="AA305" s="34"/>
      <c r="AB305" s="34"/>
      <c r="AC305" s="34"/>
      <c r="AD305" s="34"/>
      <c r="AE305" s="34"/>
      <c r="AR305" s="195" t="s">
        <v>151</v>
      </c>
      <c r="AT305" s="195" t="s">
        <v>147</v>
      </c>
      <c r="AU305" s="195" t="s">
        <v>85</v>
      </c>
      <c r="AY305" s="17" t="s">
        <v>145</v>
      </c>
      <c r="BE305" s="196">
        <f>IF(N305="základní",J305,0)</f>
        <v>0</v>
      </c>
      <c r="BF305" s="196">
        <f>IF(N305="snížená",J305,0)</f>
        <v>0</v>
      </c>
      <c r="BG305" s="196">
        <f>IF(N305="zákl. přenesená",J305,0)</f>
        <v>0</v>
      </c>
      <c r="BH305" s="196">
        <f>IF(N305="sníž. přenesená",J305,0)</f>
        <v>0</v>
      </c>
      <c r="BI305" s="196">
        <f>IF(N305="nulová",J305,0)</f>
        <v>0</v>
      </c>
      <c r="BJ305" s="17" t="s">
        <v>81</v>
      </c>
      <c r="BK305" s="196">
        <f>ROUND(I305*H305,2)</f>
        <v>0</v>
      </c>
      <c r="BL305" s="17" t="s">
        <v>151</v>
      </c>
      <c r="BM305" s="195" t="s">
        <v>397</v>
      </c>
    </row>
    <row r="306" spans="1:65" s="13" customFormat="1">
      <c r="B306" s="197"/>
      <c r="C306" s="198"/>
      <c r="D306" s="199" t="s">
        <v>157</v>
      </c>
      <c r="E306" s="200" t="s">
        <v>1</v>
      </c>
      <c r="F306" s="201" t="s">
        <v>398</v>
      </c>
      <c r="G306" s="198"/>
      <c r="H306" s="202">
        <v>10.647</v>
      </c>
      <c r="I306" s="203"/>
      <c r="J306" s="198"/>
      <c r="K306" s="198"/>
      <c r="L306" s="204"/>
      <c r="M306" s="205"/>
      <c r="N306" s="206"/>
      <c r="O306" s="206"/>
      <c r="P306" s="206"/>
      <c r="Q306" s="206"/>
      <c r="R306" s="206"/>
      <c r="S306" s="206"/>
      <c r="T306" s="207"/>
      <c r="AT306" s="208" t="s">
        <v>157</v>
      </c>
      <c r="AU306" s="208" t="s">
        <v>85</v>
      </c>
      <c r="AV306" s="13" t="s">
        <v>85</v>
      </c>
      <c r="AW306" s="13" t="s">
        <v>32</v>
      </c>
      <c r="AX306" s="13" t="s">
        <v>76</v>
      </c>
      <c r="AY306" s="208" t="s">
        <v>145</v>
      </c>
    </row>
    <row r="307" spans="1:65" s="13" customFormat="1">
      <c r="B307" s="197"/>
      <c r="C307" s="198"/>
      <c r="D307" s="199" t="s">
        <v>157</v>
      </c>
      <c r="E307" s="200" t="s">
        <v>1</v>
      </c>
      <c r="F307" s="201" t="s">
        <v>399</v>
      </c>
      <c r="G307" s="198"/>
      <c r="H307" s="202">
        <v>2.25</v>
      </c>
      <c r="I307" s="203"/>
      <c r="J307" s="198"/>
      <c r="K307" s="198"/>
      <c r="L307" s="204"/>
      <c r="M307" s="205"/>
      <c r="N307" s="206"/>
      <c r="O307" s="206"/>
      <c r="P307" s="206"/>
      <c r="Q307" s="206"/>
      <c r="R307" s="206"/>
      <c r="S307" s="206"/>
      <c r="T307" s="207"/>
      <c r="AT307" s="208" t="s">
        <v>157</v>
      </c>
      <c r="AU307" s="208" t="s">
        <v>85</v>
      </c>
      <c r="AV307" s="13" t="s">
        <v>85</v>
      </c>
      <c r="AW307" s="13" t="s">
        <v>32</v>
      </c>
      <c r="AX307" s="13" t="s">
        <v>76</v>
      </c>
      <c r="AY307" s="208" t="s">
        <v>145</v>
      </c>
    </row>
    <row r="308" spans="1:65" s="14" customFormat="1">
      <c r="B308" s="209"/>
      <c r="C308" s="210"/>
      <c r="D308" s="199" t="s">
        <v>157</v>
      </c>
      <c r="E308" s="211" t="s">
        <v>1</v>
      </c>
      <c r="F308" s="212" t="s">
        <v>160</v>
      </c>
      <c r="G308" s="210"/>
      <c r="H308" s="213">
        <v>12.897</v>
      </c>
      <c r="I308" s="214"/>
      <c r="J308" s="210"/>
      <c r="K308" s="210"/>
      <c r="L308" s="215"/>
      <c r="M308" s="216"/>
      <c r="N308" s="217"/>
      <c r="O308" s="217"/>
      <c r="P308" s="217"/>
      <c r="Q308" s="217"/>
      <c r="R308" s="217"/>
      <c r="S308" s="217"/>
      <c r="T308" s="218"/>
      <c r="AT308" s="219" t="s">
        <v>157</v>
      </c>
      <c r="AU308" s="219" t="s">
        <v>85</v>
      </c>
      <c r="AV308" s="14" t="s">
        <v>151</v>
      </c>
      <c r="AW308" s="14" t="s">
        <v>32</v>
      </c>
      <c r="AX308" s="14" t="s">
        <v>81</v>
      </c>
      <c r="AY308" s="219" t="s">
        <v>145</v>
      </c>
    </row>
    <row r="309" spans="1:65" s="2" customFormat="1" ht="16.5" customHeight="1">
      <c r="A309" s="34"/>
      <c r="B309" s="35"/>
      <c r="C309" s="183" t="s">
        <v>400</v>
      </c>
      <c r="D309" s="183" t="s">
        <v>147</v>
      </c>
      <c r="E309" s="184" t="s">
        <v>401</v>
      </c>
      <c r="F309" s="185" t="s">
        <v>402</v>
      </c>
      <c r="G309" s="186" t="s">
        <v>164</v>
      </c>
      <c r="H309" s="187">
        <v>0.69599999999999995</v>
      </c>
      <c r="I309" s="188"/>
      <c r="J309" s="189">
        <f>ROUND(I309*H309,2)</f>
        <v>0</v>
      </c>
      <c r="K309" s="190"/>
      <c r="L309" s="39"/>
      <c r="M309" s="191" t="s">
        <v>1</v>
      </c>
      <c r="N309" s="192" t="s">
        <v>41</v>
      </c>
      <c r="O309" s="71"/>
      <c r="P309" s="193">
        <f>O309*H309</f>
        <v>0</v>
      </c>
      <c r="Q309" s="193">
        <v>2.5018799999999999</v>
      </c>
      <c r="R309" s="193">
        <f>Q309*H309</f>
        <v>1.7413084799999998</v>
      </c>
      <c r="S309" s="193">
        <v>0</v>
      </c>
      <c r="T309" s="194">
        <f>S309*H309</f>
        <v>0</v>
      </c>
      <c r="U309" s="34"/>
      <c r="V309" s="34"/>
      <c r="W309" s="34"/>
      <c r="X309" s="34"/>
      <c r="Y309" s="34"/>
      <c r="Z309" s="34"/>
      <c r="AA309" s="34"/>
      <c r="AB309" s="34"/>
      <c r="AC309" s="34"/>
      <c r="AD309" s="34"/>
      <c r="AE309" s="34"/>
      <c r="AR309" s="195" t="s">
        <v>151</v>
      </c>
      <c r="AT309" s="195" t="s">
        <v>147</v>
      </c>
      <c r="AU309" s="195" t="s">
        <v>85</v>
      </c>
      <c r="AY309" s="17" t="s">
        <v>145</v>
      </c>
      <c r="BE309" s="196">
        <f>IF(N309="základní",J309,0)</f>
        <v>0</v>
      </c>
      <c r="BF309" s="196">
        <f>IF(N309="snížená",J309,0)</f>
        <v>0</v>
      </c>
      <c r="BG309" s="196">
        <f>IF(N309="zákl. přenesená",J309,0)</f>
        <v>0</v>
      </c>
      <c r="BH309" s="196">
        <f>IF(N309="sníž. přenesená",J309,0)</f>
        <v>0</v>
      </c>
      <c r="BI309" s="196">
        <f>IF(N309="nulová",J309,0)</f>
        <v>0</v>
      </c>
      <c r="BJ309" s="17" t="s">
        <v>81</v>
      </c>
      <c r="BK309" s="196">
        <f>ROUND(I309*H309,2)</f>
        <v>0</v>
      </c>
      <c r="BL309" s="17" t="s">
        <v>151</v>
      </c>
      <c r="BM309" s="195" t="s">
        <v>403</v>
      </c>
    </row>
    <row r="310" spans="1:65" s="13" customFormat="1">
      <c r="B310" s="197"/>
      <c r="C310" s="198"/>
      <c r="D310" s="199" t="s">
        <v>157</v>
      </c>
      <c r="E310" s="200" t="s">
        <v>1</v>
      </c>
      <c r="F310" s="201" t="s">
        <v>404</v>
      </c>
      <c r="G310" s="198"/>
      <c r="H310" s="202">
        <v>0.69599999999999995</v>
      </c>
      <c r="I310" s="203"/>
      <c r="J310" s="198"/>
      <c r="K310" s="198"/>
      <c r="L310" s="204"/>
      <c r="M310" s="205"/>
      <c r="N310" s="206"/>
      <c r="O310" s="206"/>
      <c r="P310" s="206"/>
      <c r="Q310" s="206"/>
      <c r="R310" s="206"/>
      <c r="S310" s="206"/>
      <c r="T310" s="207"/>
      <c r="AT310" s="208" t="s">
        <v>157</v>
      </c>
      <c r="AU310" s="208" t="s">
        <v>85</v>
      </c>
      <c r="AV310" s="13" t="s">
        <v>85</v>
      </c>
      <c r="AW310" s="13" t="s">
        <v>32</v>
      </c>
      <c r="AX310" s="13" t="s">
        <v>81</v>
      </c>
      <c r="AY310" s="208" t="s">
        <v>145</v>
      </c>
    </row>
    <row r="311" spans="1:65" s="2" customFormat="1" ht="16.5" customHeight="1">
      <c r="A311" s="34"/>
      <c r="B311" s="35"/>
      <c r="C311" s="183" t="s">
        <v>405</v>
      </c>
      <c r="D311" s="183" t="s">
        <v>147</v>
      </c>
      <c r="E311" s="184" t="s">
        <v>406</v>
      </c>
      <c r="F311" s="185" t="s">
        <v>407</v>
      </c>
      <c r="G311" s="186" t="s">
        <v>155</v>
      </c>
      <c r="H311" s="187">
        <v>3.6</v>
      </c>
      <c r="I311" s="188"/>
      <c r="J311" s="189">
        <f>ROUND(I311*H311,2)</f>
        <v>0</v>
      </c>
      <c r="K311" s="190"/>
      <c r="L311" s="39"/>
      <c r="M311" s="191" t="s">
        <v>1</v>
      </c>
      <c r="N311" s="192" t="s">
        <v>41</v>
      </c>
      <c r="O311" s="71"/>
      <c r="P311" s="193">
        <f>O311*H311</f>
        <v>0</v>
      </c>
      <c r="Q311" s="193">
        <v>3.46E-3</v>
      </c>
      <c r="R311" s="193">
        <f>Q311*H311</f>
        <v>1.2456E-2</v>
      </c>
      <c r="S311" s="193">
        <v>0</v>
      </c>
      <c r="T311" s="194">
        <f>S311*H311</f>
        <v>0</v>
      </c>
      <c r="U311" s="34"/>
      <c r="V311" s="34"/>
      <c r="W311" s="34"/>
      <c r="X311" s="34"/>
      <c r="Y311" s="34"/>
      <c r="Z311" s="34"/>
      <c r="AA311" s="34"/>
      <c r="AB311" s="34"/>
      <c r="AC311" s="34"/>
      <c r="AD311" s="34"/>
      <c r="AE311" s="34"/>
      <c r="AR311" s="195" t="s">
        <v>151</v>
      </c>
      <c r="AT311" s="195" t="s">
        <v>147</v>
      </c>
      <c r="AU311" s="195" t="s">
        <v>85</v>
      </c>
      <c r="AY311" s="17" t="s">
        <v>145</v>
      </c>
      <c r="BE311" s="196">
        <f>IF(N311="základní",J311,0)</f>
        <v>0</v>
      </c>
      <c r="BF311" s="196">
        <f>IF(N311="snížená",J311,0)</f>
        <v>0</v>
      </c>
      <c r="BG311" s="196">
        <f>IF(N311="zákl. přenesená",J311,0)</f>
        <v>0</v>
      </c>
      <c r="BH311" s="196">
        <f>IF(N311="sníž. přenesená",J311,0)</f>
        <v>0</v>
      </c>
      <c r="BI311" s="196">
        <f>IF(N311="nulová",J311,0)</f>
        <v>0</v>
      </c>
      <c r="BJ311" s="17" t="s">
        <v>81</v>
      </c>
      <c r="BK311" s="196">
        <f>ROUND(I311*H311,2)</f>
        <v>0</v>
      </c>
      <c r="BL311" s="17" t="s">
        <v>151</v>
      </c>
      <c r="BM311" s="195" t="s">
        <v>408</v>
      </c>
    </row>
    <row r="312" spans="1:65" s="13" customFormat="1">
      <c r="B312" s="197"/>
      <c r="C312" s="198"/>
      <c r="D312" s="199" t="s">
        <v>157</v>
      </c>
      <c r="E312" s="200" t="s">
        <v>1</v>
      </c>
      <c r="F312" s="201" t="s">
        <v>409</v>
      </c>
      <c r="G312" s="198"/>
      <c r="H312" s="202">
        <v>3.6</v>
      </c>
      <c r="I312" s="203"/>
      <c r="J312" s="198"/>
      <c r="K312" s="198"/>
      <c r="L312" s="204"/>
      <c r="M312" s="205"/>
      <c r="N312" s="206"/>
      <c r="O312" s="206"/>
      <c r="P312" s="206"/>
      <c r="Q312" s="206"/>
      <c r="R312" s="206"/>
      <c r="S312" s="206"/>
      <c r="T312" s="207"/>
      <c r="AT312" s="208" t="s">
        <v>157</v>
      </c>
      <c r="AU312" s="208" t="s">
        <v>85</v>
      </c>
      <c r="AV312" s="13" t="s">
        <v>85</v>
      </c>
      <c r="AW312" s="13" t="s">
        <v>32</v>
      </c>
      <c r="AX312" s="13" t="s">
        <v>81</v>
      </c>
      <c r="AY312" s="208" t="s">
        <v>145</v>
      </c>
    </row>
    <row r="313" spans="1:65" s="2" customFormat="1" ht="16.5" customHeight="1">
      <c r="A313" s="34"/>
      <c r="B313" s="35"/>
      <c r="C313" s="183" t="s">
        <v>410</v>
      </c>
      <c r="D313" s="183" t="s">
        <v>147</v>
      </c>
      <c r="E313" s="184" t="s">
        <v>411</v>
      </c>
      <c r="F313" s="185" t="s">
        <v>412</v>
      </c>
      <c r="G313" s="186" t="s">
        <v>155</v>
      </c>
      <c r="H313" s="187">
        <v>3.6</v>
      </c>
      <c r="I313" s="188"/>
      <c r="J313" s="189">
        <f>ROUND(I313*H313,2)</f>
        <v>0</v>
      </c>
      <c r="K313" s="190"/>
      <c r="L313" s="39"/>
      <c r="M313" s="191" t="s">
        <v>1</v>
      </c>
      <c r="N313" s="192" t="s">
        <v>41</v>
      </c>
      <c r="O313" s="71"/>
      <c r="P313" s="193">
        <f>O313*H313</f>
        <v>0</v>
      </c>
      <c r="Q313" s="193">
        <v>0</v>
      </c>
      <c r="R313" s="193">
        <f>Q313*H313</f>
        <v>0</v>
      </c>
      <c r="S313" s="193">
        <v>0</v>
      </c>
      <c r="T313" s="194">
        <f>S313*H313</f>
        <v>0</v>
      </c>
      <c r="U313" s="34"/>
      <c r="V313" s="34"/>
      <c r="W313" s="34"/>
      <c r="X313" s="34"/>
      <c r="Y313" s="34"/>
      <c r="Z313" s="34"/>
      <c r="AA313" s="34"/>
      <c r="AB313" s="34"/>
      <c r="AC313" s="34"/>
      <c r="AD313" s="34"/>
      <c r="AE313" s="34"/>
      <c r="AR313" s="195" t="s">
        <v>151</v>
      </c>
      <c r="AT313" s="195" t="s">
        <v>147</v>
      </c>
      <c r="AU313" s="195" t="s">
        <v>85</v>
      </c>
      <c r="AY313" s="17" t="s">
        <v>145</v>
      </c>
      <c r="BE313" s="196">
        <f>IF(N313="základní",J313,0)</f>
        <v>0</v>
      </c>
      <c r="BF313" s="196">
        <f>IF(N313="snížená",J313,0)</f>
        <v>0</v>
      </c>
      <c r="BG313" s="196">
        <f>IF(N313="zákl. přenesená",J313,0)</f>
        <v>0</v>
      </c>
      <c r="BH313" s="196">
        <f>IF(N313="sníž. přenesená",J313,0)</f>
        <v>0</v>
      </c>
      <c r="BI313" s="196">
        <f>IF(N313="nulová",J313,0)</f>
        <v>0</v>
      </c>
      <c r="BJ313" s="17" t="s">
        <v>81</v>
      </c>
      <c r="BK313" s="196">
        <f>ROUND(I313*H313,2)</f>
        <v>0</v>
      </c>
      <c r="BL313" s="17" t="s">
        <v>151</v>
      </c>
      <c r="BM313" s="195" t="s">
        <v>413</v>
      </c>
    </row>
    <row r="314" spans="1:65" s="2" customFormat="1" ht="16.5" customHeight="1">
      <c r="A314" s="34"/>
      <c r="B314" s="35"/>
      <c r="C314" s="183" t="s">
        <v>414</v>
      </c>
      <c r="D314" s="183" t="s">
        <v>147</v>
      </c>
      <c r="E314" s="184" t="s">
        <v>415</v>
      </c>
      <c r="F314" s="185" t="s">
        <v>416</v>
      </c>
      <c r="G314" s="186" t="s">
        <v>186</v>
      </c>
      <c r="H314" s="187">
        <v>0.104</v>
      </c>
      <c r="I314" s="188"/>
      <c r="J314" s="189">
        <f>ROUND(I314*H314,2)</f>
        <v>0</v>
      </c>
      <c r="K314" s="190"/>
      <c r="L314" s="39"/>
      <c r="M314" s="191" t="s">
        <v>1</v>
      </c>
      <c r="N314" s="192" t="s">
        <v>41</v>
      </c>
      <c r="O314" s="71"/>
      <c r="P314" s="193">
        <f>O314*H314</f>
        <v>0</v>
      </c>
      <c r="Q314" s="193">
        <v>1.0463199999999999</v>
      </c>
      <c r="R314" s="193">
        <f>Q314*H314</f>
        <v>0.10881727999999999</v>
      </c>
      <c r="S314" s="193">
        <v>0</v>
      </c>
      <c r="T314" s="194">
        <f>S314*H314</f>
        <v>0</v>
      </c>
      <c r="U314" s="34"/>
      <c r="V314" s="34"/>
      <c r="W314" s="34"/>
      <c r="X314" s="34"/>
      <c r="Y314" s="34"/>
      <c r="Z314" s="34"/>
      <c r="AA314" s="34"/>
      <c r="AB314" s="34"/>
      <c r="AC314" s="34"/>
      <c r="AD314" s="34"/>
      <c r="AE314" s="34"/>
      <c r="AR314" s="195" t="s">
        <v>151</v>
      </c>
      <c r="AT314" s="195" t="s">
        <v>147</v>
      </c>
      <c r="AU314" s="195" t="s">
        <v>85</v>
      </c>
      <c r="AY314" s="17" t="s">
        <v>145</v>
      </c>
      <c r="BE314" s="196">
        <f>IF(N314="základní",J314,0)</f>
        <v>0</v>
      </c>
      <c r="BF314" s="196">
        <f>IF(N314="snížená",J314,0)</f>
        <v>0</v>
      </c>
      <c r="BG314" s="196">
        <f>IF(N314="zákl. přenesená",J314,0)</f>
        <v>0</v>
      </c>
      <c r="BH314" s="196">
        <f>IF(N314="sníž. přenesená",J314,0)</f>
        <v>0</v>
      </c>
      <c r="BI314" s="196">
        <f>IF(N314="nulová",J314,0)</f>
        <v>0</v>
      </c>
      <c r="BJ314" s="17" t="s">
        <v>81</v>
      </c>
      <c r="BK314" s="196">
        <f>ROUND(I314*H314,2)</f>
        <v>0</v>
      </c>
      <c r="BL314" s="17" t="s">
        <v>151</v>
      </c>
      <c r="BM314" s="195" t="s">
        <v>417</v>
      </c>
    </row>
    <row r="315" spans="1:65" s="13" customFormat="1">
      <c r="B315" s="197"/>
      <c r="C315" s="198"/>
      <c r="D315" s="199" t="s">
        <v>157</v>
      </c>
      <c r="E315" s="200" t="s">
        <v>1</v>
      </c>
      <c r="F315" s="201" t="s">
        <v>418</v>
      </c>
      <c r="G315" s="198"/>
      <c r="H315" s="202">
        <v>0.104</v>
      </c>
      <c r="I315" s="203"/>
      <c r="J315" s="198"/>
      <c r="K315" s="198"/>
      <c r="L315" s="204"/>
      <c r="M315" s="205"/>
      <c r="N315" s="206"/>
      <c r="O315" s="206"/>
      <c r="P315" s="206"/>
      <c r="Q315" s="206"/>
      <c r="R315" s="206"/>
      <c r="S315" s="206"/>
      <c r="T315" s="207"/>
      <c r="AT315" s="208" t="s">
        <v>157</v>
      </c>
      <c r="AU315" s="208" t="s">
        <v>85</v>
      </c>
      <c r="AV315" s="13" t="s">
        <v>85</v>
      </c>
      <c r="AW315" s="13" t="s">
        <v>32</v>
      </c>
      <c r="AX315" s="13" t="s">
        <v>81</v>
      </c>
      <c r="AY315" s="208" t="s">
        <v>145</v>
      </c>
    </row>
    <row r="316" spans="1:65" s="2" customFormat="1" ht="24.15" customHeight="1">
      <c r="A316" s="34"/>
      <c r="B316" s="35"/>
      <c r="C316" s="183" t="s">
        <v>419</v>
      </c>
      <c r="D316" s="183" t="s">
        <v>147</v>
      </c>
      <c r="E316" s="184" t="s">
        <v>420</v>
      </c>
      <c r="F316" s="185" t="s">
        <v>421</v>
      </c>
      <c r="G316" s="186" t="s">
        <v>155</v>
      </c>
      <c r="H316" s="187">
        <v>162.535</v>
      </c>
      <c r="I316" s="188"/>
      <c r="J316" s="189">
        <f>ROUND(I316*H316,2)</f>
        <v>0</v>
      </c>
      <c r="K316" s="190"/>
      <c r="L316" s="39"/>
      <c r="M316" s="191" t="s">
        <v>1</v>
      </c>
      <c r="N316" s="192" t="s">
        <v>41</v>
      </c>
      <c r="O316" s="71"/>
      <c r="P316" s="193">
        <f>O316*H316</f>
        <v>0</v>
      </c>
      <c r="Q316" s="193">
        <v>0.11549</v>
      </c>
      <c r="R316" s="193">
        <f>Q316*H316</f>
        <v>18.77116715</v>
      </c>
      <c r="S316" s="193">
        <v>0</v>
      </c>
      <c r="T316" s="194">
        <f>S316*H316</f>
        <v>0</v>
      </c>
      <c r="U316" s="34"/>
      <c r="V316" s="34"/>
      <c r="W316" s="34"/>
      <c r="X316" s="34"/>
      <c r="Y316" s="34"/>
      <c r="Z316" s="34"/>
      <c r="AA316" s="34"/>
      <c r="AB316" s="34"/>
      <c r="AC316" s="34"/>
      <c r="AD316" s="34"/>
      <c r="AE316" s="34"/>
      <c r="AR316" s="195" t="s">
        <v>151</v>
      </c>
      <c r="AT316" s="195" t="s">
        <v>147</v>
      </c>
      <c r="AU316" s="195" t="s">
        <v>85</v>
      </c>
      <c r="AY316" s="17" t="s">
        <v>145</v>
      </c>
      <c r="BE316" s="196">
        <f>IF(N316="základní",J316,0)</f>
        <v>0</v>
      </c>
      <c r="BF316" s="196">
        <f>IF(N316="snížená",J316,0)</f>
        <v>0</v>
      </c>
      <c r="BG316" s="196">
        <f>IF(N316="zákl. přenesená",J316,0)</f>
        <v>0</v>
      </c>
      <c r="BH316" s="196">
        <f>IF(N316="sníž. přenesená",J316,0)</f>
        <v>0</v>
      </c>
      <c r="BI316" s="196">
        <f>IF(N316="nulová",J316,0)</f>
        <v>0</v>
      </c>
      <c r="BJ316" s="17" t="s">
        <v>81</v>
      </c>
      <c r="BK316" s="196">
        <f>ROUND(I316*H316,2)</f>
        <v>0</v>
      </c>
      <c r="BL316" s="17" t="s">
        <v>151</v>
      </c>
      <c r="BM316" s="195" t="s">
        <v>422</v>
      </c>
    </row>
    <row r="317" spans="1:65" s="13" customFormat="1" ht="20.399999999999999">
      <c r="B317" s="197"/>
      <c r="C317" s="198"/>
      <c r="D317" s="199" t="s">
        <v>157</v>
      </c>
      <c r="E317" s="200" t="s">
        <v>1</v>
      </c>
      <c r="F317" s="201" t="s">
        <v>423</v>
      </c>
      <c r="G317" s="198"/>
      <c r="H317" s="202">
        <v>27.963000000000001</v>
      </c>
      <c r="I317" s="203"/>
      <c r="J317" s="198"/>
      <c r="K317" s="198"/>
      <c r="L317" s="204"/>
      <c r="M317" s="205"/>
      <c r="N317" s="206"/>
      <c r="O317" s="206"/>
      <c r="P317" s="206"/>
      <c r="Q317" s="206"/>
      <c r="R317" s="206"/>
      <c r="S317" s="206"/>
      <c r="T317" s="207"/>
      <c r="AT317" s="208" t="s">
        <v>157</v>
      </c>
      <c r="AU317" s="208" t="s">
        <v>85</v>
      </c>
      <c r="AV317" s="13" t="s">
        <v>85</v>
      </c>
      <c r="AW317" s="13" t="s">
        <v>32</v>
      </c>
      <c r="AX317" s="13" t="s">
        <v>76</v>
      </c>
      <c r="AY317" s="208" t="s">
        <v>145</v>
      </c>
    </row>
    <row r="318" spans="1:65" s="13" customFormat="1" ht="20.399999999999999">
      <c r="B318" s="197"/>
      <c r="C318" s="198"/>
      <c r="D318" s="199" t="s">
        <v>157</v>
      </c>
      <c r="E318" s="200" t="s">
        <v>1</v>
      </c>
      <c r="F318" s="201" t="s">
        <v>424</v>
      </c>
      <c r="G318" s="198"/>
      <c r="H318" s="202">
        <v>65.066999999999993</v>
      </c>
      <c r="I318" s="203"/>
      <c r="J318" s="198"/>
      <c r="K318" s="198"/>
      <c r="L318" s="204"/>
      <c r="M318" s="205"/>
      <c r="N318" s="206"/>
      <c r="O318" s="206"/>
      <c r="P318" s="206"/>
      <c r="Q318" s="206"/>
      <c r="R318" s="206"/>
      <c r="S318" s="206"/>
      <c r="T318" s="207"/>
      <c r="AT318" s="208" t="s">
        <v>157</v>
      </c>
      <c r="AU318" s="208" t="s">
        <v>85</v>
      </c>
      <c r="AV318" s="13" t="s">
        <v>85</v>
      </c>
      <c r="AW318" s="13" t="s">
        <v>32</v>
      </c>
      <c r="AX318" s="13" t="s">
        <v>76</v>
      </c>
      <c r="AY318" s="208" t="s">
        <v>145</v>
      </c>
    </row>
    <row r="319" spans="1:65" s="13" customFormat="1">
      <c r="B319" s="197"/>
      <c r="C319" s="198"/>
      <c r="D319" s="199" t="s">
        <v>157</v>
      </c>
      <c r="E319" s="200" t="s">
        <v>1</v>
      </c>
      <c r="F319" s="201" t="s">
        <v>425</v>
      </c>
      <c r="G319" s="198"/>
      <c r="H319" s="202">
        <v>47.395000000000003</v>
      </c>
      <c r="I319" s="203"/>
      <c r="J319" s="198"/>
      <c r="K319" s="198"/>
      <c r="L319" s="204"/>
      <c r="M319" s="205"/>
      <c r="N319" s="206"/>
      <c r="O319" s="206"/>
      <c r="P319" s="206"/>
      <c r="Q319" s="206"/>
      <c r="R319" s="206"/>
      <c r="S319" s="206"/>
      <c r="T319" s="207"/>
      <c r="AT319" s="208" t="s">
        <v>157</v>
      </c>
      <c r="AU319" s="208" t="s">
        <v>85</v>
      </c>
      <c r="AV319" s="13" t="s">
        <v>85</v>
      </c>
      <c r="AW319" s="13" t="s">
        <v>32</v>
      </c>
      <c r="AX319" s="13" t="s">
        <v>76</v>
      </c>
      <c r="AY319" s="208" t="s">
        <v>145</v>
      </c>
    </row>
    <row r="320" spans="1:65" s="13" customFormat="1">
      <c r="B320" s="197"/>
      <c r="C320" s="198"/>
      <c r="D320" s="199" t="s">
        <v>157</v>
      </c>
      <c r="E320" s="200" t="s">
        <v>1</v>
      </c>
      <c r="F320" s="201" t="s">
        <v>426</v>
      </c>
      <c r="G320" s="198"/>
      <c r="H320" s="202">
        <v>22.11</v>
      </c>
      <c r="I320" s="203"/>
      <c r="J320" s="198"/>
      <c r="K320" s="198"/>
      <c r="L320" s="204"/>
      <c r="M320" s="205"/>
      <c r="N320" s="206"/>
      <c r="O320" s="206"/>
      <c r="P320" s="206"/>
      <c r="Q320" s="206"/>
      <c r="R320" s="206"/>
      <c r="S320" s="206"/>
      <c r="T320" s="207"/>
      <c r="AT320" s="208" t="s">
        <v>157</v>
      </c>
      <c r="AU320" s="208" t="s">
        <v>85</v>
      </c>
      <c r="AV320" s="13" t="s">
        <v>85</v>
      </c>
      <c r="AW320" s="13" t="s">
        <v>32</v>
      </c>
      <c r="AX320" s="13" t="s">
        <v>76</v>
      </c>
      <c r="AY320" s="208" t="s">
        <v>145</v>
      </c>
    </row>
    <row r="321" spans="1:65" s="14" customFormat="1">
      <c r="B321" s="209"/>
      <c r="C321" s="210"/>
      <c r="D321" s="199" t="s">
        <v>157</v>
      </c>
      <c r="E321" s="211" t="s">
        <v>1</v>
      </c>
      <c r="F321" s="212" t="s">
        <v>160</v>
      </c>
      <c r="G321" s="210"/>
      <c r="H321" s="213">
        <v>162.535</v>
      </c>
      <c r="I321" s="214"/>
      <c r="J321" s="210"/>
      <c r="K321" s="210"/>
      <c r="L321" s="215"/>
      <c r="M321" s="216"/>
      <c r="N321" s="217"/>
      <c r="O321" s="217"/>
      <c r="P321" s="217"/>
      <c r="Q321" s="217"/>
      <c r="R321" s="217"/>
      <c r="S321" s="217"/>
      <c r="T321" s="218"/>
      <c r="AT321" s="219" t="s">
        <v>157</v>
      </c>
      <c r="AU321" s="219" t="s">
        <v>85</v>
      </c>
      <c r="AV321" s="14" t="s">
        <v>151</v>
      </c>
      <c r="AW321" s="14" t="s">
        <v>32</v>
      </c>
      <c r="AX321" s="14" t="s">
        <v>81</v>
      </c>
      <c r="AY321" s="219" t="s">
        <v>145</v>
      </c>
    </row>
    <row r="322" spans="1:65" s="2" customFormat="1" ht="24.15" customHeight="1">
      <c r="A322" s="34"/>
      <c r="B322" s="35"/>
      <c r="C322" s="183" t="s">
        <v>427</v>
      </c>
      <c r="D322" s="183" t="s">
        <v>147</v>
      </c>
      <c r="E322" s="184" t="s">
        <v>428</v>
      </c>
      <c r="F322" s="185" t="s">
        <v>429</v>
      </c>
      <c r="G322" s="186" t="s">
        <v>155</v>
      </c>
      <c r="H322" s="187">
        <v>125.33</v>
      </c>
      <c r="I322" s="188"/>
      <c r="J322" s="189">
        <f>ROUND(I322*H322,2)</f>
        <v>0</v>
      </c>
      <c r="K322" s="190"/>
      <c r="L322" s="39"/>
      <c r="M322" s="191" t="s">
        <v>1</v>
      </c>
      <c r="N322" s="192" t="s">
        <v>41</v>
      </c>
      <c r="O322" s="71"/>
      <c r="P322" s="193">
        <f>O322*H322</f>
        <v>0</v>
      </c>
      <c r="Q322" s="193">
        <v>0.14030000000000001</v>
      </c>
      <c r="R322" s="193">
        <f>Q322*H322</f>
        <v>17.583798999999999</v>
      </c>
      <c r="S322" s="193">
        <v>0</v>
      </c>
      <c r="T322" s="194">
        <f>S322*H322</f>
        <v>0</v>
      </c>
      <c r="U322" s="34"/>
      <c r="V322" s="34"/>
      <c r="W322" s="34"/>
      <c r="X322" s="34"/>
      <c r="Y322" s="34"/>
      <c r="Z322" s="34"/>
      <c r="AA322" s="34"/>
      <c r="AB322" s="34"/>
      <c r="AC322" s="34"/>
      <c r="AD322" s="34"/>
      <c r="AE322" s="34"/>
      <c r="AR322" s="195" t="s">
        <v>151</v>
      </c>
      <c r="AT322" s="195" t="s">
        <v>147</v>
      </c>
      <c r="AU322" s="195" t="s">
        <v>85</v>
      </c>
      <c r="AY322" s="17" t="s">
        <v>145</v>
      </c>
      <c r="BE322" s="196">
        <f>IF(N322="základní",J322,0)</f>
        <v>0</v>
      </c>
      <c r="BF322" s="196">
        <f>IF(N322="snížená",J322,0)</f>
        <v>0</v>
      </c>
      <c r="BG322" s="196">
        <f>IF(N322="zákl. přenesená",J322,0)</f>
        <v>0</v>
      </c>
      <c r="BH322" s="196">
        <f>IF(N322="sníž. přenesená",J322,0)</f>
        <v>0</v>
      </c>
      <c r="BI322" s="196">
        <f>IF(N322="nulová",J322,0)</f>
        <v>0</v>
      </c>
      <c r="BJ322" s="17" t="s">
        <v>81</v>
      </c>
      <c r="BK322" s="196">
        <f>ROUND(I322*H322,2)</f>
        <v>0</v>
      </c>
      <c r="BL322" s="17" t="s">
        <v>151</v>
      </c>
      <c r="BM322" s="195" t="s">
        <v>430</v>
      </c>
    </row>
    <row r="323" spans="1:65" s="13" customFormat="1">
      <c r="B323" s="197"/>
      <c r="C323" s="198"/>
      <c r="D323" s="199" t="s">
        <v>157</v>
      </c>
      <c r="E323" s="200" t="s">
        <v>1</v>
      </c>
      <c r="F323" s="201" t="s">
        <v>431</v>
      </c>
      <c r="G323" s="198"/>
      <c r="H323" s="202">
        <v>98.432000000000002</v>
      </c>
      <c r="I323" s="203"/>
      <c r="J323" s="198"/>
      <c r="K323" s="198"/>
      <c r="L323" s="204"/>
      <c r="M323" s="205"/>
      <c r="N323" s="206"/>
      <c r="O323" s="206"/>
      <c r="P323" s="206"/>
      <c r="Q323" s="206"/>
      <c r="R323" s="206"/>
      <c r="S323" s="206"/>
      <c r="T323" s="207"/>
      <c r="AT323" s="208" t="s">
        <v>157</v>
      </c>
      <c r="AU323" s="208" t="s">
        <v>85</v>
      </c>
      <c r="AV323" s="13" t="s">
        <v>85</v>
      </c>
      <c r="AW323" s="13" t="s">
        <v>32</v>
      </c>
      <c r="AX323" s="13" t="s">
        <v>76</v>
      </c>
      <c r="AY323" s="208" t="s">
        <v>145</v>
      </c>
    </row>
    <row r="324" spans="1:65" s="13" customFormat="1">
      <c r="B324" s="197"/>
      <c r="C324" s="198"/>
      <c r="D324" s="199" t="s">
        <v>157</v>
      </c>
      <c r="E324" s="200" t="s">
        <v>1</v>
      </c>
      <c r="F324" s="201" t="s">
        <v>432</v>
      </c>
      <c r="G324" s="198"/>
      <c r="H324" s="202">
        <v>11.689</v>
      </c>
      <c r="I324" s="203"/>
      <c r="J324" s="198"/>
      <c r="K324" s="198"/>
      <c r="L324" s="204"/>
      <c r="M324" s="205"/>
      <c r="N324" s="206"/>
      <c r="O324" s="206"/>
      <c r="P324" s="206"/>
      <c r="Q324" s="206"/>
      <c r="R324" s="206"/>
      <c r="S324" s="206"/>
      <c r="T324" s="207"/>
      <c r="AT324" s="208" t="s">
        <v>157</v>
      </c>
      <c r="AU324" s="208" t="s">
        <v>85</v>
      </c>
      <c r="AV324" s="13" t="s">
        <v>85</v>
      </c>
      <c r="AW324" s="13" t="s">
        <v>32</v>
      </c>
      <c r="AX324" s="13" t="s">
        <v>76</v>
      </c>
      <c r="AY324" s="208" t="s">
        <v>145</v>
      </c>
    </row>
    <row r="325" spans="1:65" s="13" customFormat="1">
      <c r="B325" s="197"/>
      <c r="C325" s="198"/>
      <c r="D325" s="199" t="s">
        <v>157</v>
      </c>
      <c r="E325" s="200" t="s">
        <v>1</v>
      </c>
      <c r="F325" s="201" t="s">
        <v>433</v>
      </c>
      <c r="G325" s="198"/>
      <c r="H325" s="202">
        <v>15.209</v>
      </c>
      <c r="I325" s="203"/>
      <c r="J325" s="198"/>
      <c r="K325" s="198"/>
      <c r="L325" s="204"/>
      <c r="M325" s="205"/>
      <c r="N325" s="206"/>
      <c r="O325" s="206"/>
      <c r="P325" s="206"/>
      <c r="Q325" s="206"/>
      <c r="R325" s="206"/>
      <c r="S325" s="206"/>
      <c r="T325" s="207"/>
      <c r="AT325" s="208" t="s">
        <v>157</v>
      </c>
      <c r="AU325" s="208" t="s">
        <v>85</v>
      </c>
      <c r="AV325" s="13" t="s">
        <v>85</v>
      </c>
      <c r="AW325" s="13" t="s">
        <v>32</v>
      </c>
      <c r="AX325" s="13" t="s">
        <v>76</v>
      </c>
      <c r="AY325" s="208" t="s">
        <v>145</v>
      </c>
    </row>
    <row r="326" spans="1:65" s="14" customFormat="1">
      <c r="B326" s="209"/>
      <c r="C326" s="210"/>
      <c r="D326" s="199" t="s">
        <v>157</v>
      </c>
      <c r="E326" s="211" t="s">
        <v>1</v>
      </c>
      <c r="F326" s="212" t="s">
        <v>160</v>
      </c>
      <c r="G326" s="210"/>
      <c r="H326" s="213">
        <v>125.33</v>
      </c>
      <c r="I326" s="214"/>
      <c r="J326" s="210"/>
      <c r="K326" s="210"/>
      <c r="L326" s="215"/>
      <c r="M326" s="216"/>
      <c r="N326" s="217"/>
      <c r="O326" s="217"/>
      <c r="P326" s="217"/>
      <c r="Q326" s="217"/>
      <c r="R326" s="217"/>
      <c r="S326" s="217"/>
      <c r="T326" s="218"/>
      <c r="AT326" s="219" t="s">
        <v>157</v>
      </c>
      <c r="AU326" s="219" t="s">
        <v>85</v>
      </c>
      <c r="AV326" s="14" t="s">
        <v>151</v>
      </c>
      <c r="AW326" s="14" t="s">
        <v>32</v>
      </c>
      <c r="AX326" s="14" t="s">
        <v>81</v>
      </c>
      <c r="AY326" s="219" t="s">
        <v>145</v>
      </c>
    </row>
    <row r="327" spans="1:65" s="2" customFormat="1" ht="24.15" customHeight="1">
      <c r="A327" s="34"/>
      <c r="B327" s="35"/>
      <c r="C327" s="183" t="s">
        <v>434</v>
      </c>
      <c r="D327" s="183" t="s">
        <v>147</v>
      </c>
      <c r="E327" s="184" t="s">
        <v>435</v>
      </c>
      <c r="F327" s="185" t="s">
        <v>436</v>
      </c>
      <c r="G327" s="186" t="s">
        <v>164</v>
      </c>
      <c r="H327" s="187">
        <v>12.43</v>
      </c>
      <c r="I327" s="188"/>
      <c r="J327" s="189">
        <f>ROUND(I327*H327,2)</f>
        <v>0</v>
      </c>
      <c r="K327" s="190"/>
      <c r="L327" s="39"/>
      <c r="M327" s="191" t="s">
        <v>1</v>
      </c>
      <c r="N327" s="192" t="s">
        <v>41</v>
      </c>
      <c r="O327" s="71"/>
      <c r="P327" s="193">
        <f>O327*H327</f>
        <v>0</v>
      </c>
      <c r="Q327" s="193">
        <v>2.5018899999999999</v>
      </c>
      <c r="R327" s="193">
        <f>Q327*H327</f>
        <v>31.098492699999998</v>
      </c>
      <c r="S327" s="193">
        <v>0</v>
      </c>
      <c r="T327" s="194">
        <f>S327*H327</f>
        <v>0</v>
      </c>
      <c r="U327" s="34"/>
      <c r="V327" s="34"/>
      <c r="W327" s="34"/>
      <c r="X327" s="34"/>
      <c r="Y327" s="34"/>
      <c r="Z327" s="34"/>
      <c r="AA327" s="34"/>
      <c r="AB327" s="34"/>
      <c r="AC327" s="34"/>
      <c r="AD327" s="34"/>
      <c r="AE327" s="34"/>
      <c r="AR327" s="195" t="s">
        <v>151</v>
      </c>
      <c r="AT327" s="195" t="s">
        <v>147</v>
      </c>
      <c r="AU327" s="195" t="s">
        <v>85</v>
      </c>
      <c r="AY327" s="17" t="s">
        <v>145</v>
      </c>
      <c r="BE327" s="196">
        <f>IF(N327="základní",J327,0)</f>
        <v>0</v>
      </c>
      <c r="BF327" s="196">
        <f>IF(N327="snížená",J327,0)</f>
        <v>0</v>
      </c>
      <c r="BG327" s="196">
        <f>IF(N327="zákl. přenesená",J327,0)</f>
        <v>0</v>
      </c>
      <c r="BH327" s="196">
        <f>IF(N327="sníž. přenesená",J327,0)</f>
        <v>0</v>
      </c>
      <c r="BI327" s="196">
        <f>IF(N327="nulová",J327,0)</f>
        <v>0</v>
      </c>
      <c r="BJ327" s="17" t="s">
        <v>81</v>
      </c>
      <c r="BK327" s="196">
        <f>ROUND(I327*H327,2)</f>
        <v>0</v>
      </c>
      <c r="BL327" s="17" t="s">
        <v>151</v>
      </c>
      <c r="BM327" s="195" t="s">
        <v>437</v>
      </c>
    </row>
    <row r="328" spans="1:65" s="13" customFormat="1">
      <c r="B328" s="197"/>
      <c r="C328" s="198"/>
      <c r="D328" s="199" t="s">
        <v>157</v>
      </c>
      <c r="E328" s="200" t="s">
        <v>1</v>
      </c>
      <c r="F328" s="201" t="s">
        <v>438</v>
      </c>
      <c r="G328" s="198"/>
      <c r="H328" s="202">
        <v>12.43</v>
      </c>
      <c r="I328" s="203"/>
      <c r="J328" s="198"/>
      <c r="K328" s="198"/>
      <c r="L328" s="204"/>
      <c r="M328" s="205"/>
      <c r="N328" s="206"/>
      <c r="O328" s="206"/>
      <c r="P328" s="206"/>
      <c r="Q328" s="206"/>
      <c r="R328" s="206"/>
      <c r="S328" s="206"/>
      <c r="T328" s="207"/>
      <c r="AT328" s="208" t="s">
        <v>157</v>
      </c>
      <c r="AU328" s="208" t="s">
        <v>85</v>
      </c>
      <c r="AV328" s="13" t="s">
        <v>85</v>
      </c>
      <c r="AW328" s="13" t="s">
        <v>32</v>
      </c>
      <c r="AX328" s="13" t="s">
        <v>81</v>
      </c>
      <c r="AY328" s="208" t="s">
        <v>145</v>
      </c>
    </row>
    <row r="329" spans="1:65" s="2" customFormat="1" ht="24.15" customHeight="1">
      <c r="A329" s="34"/>
      <c r="B329" s="35"/>
      <c r="C329" s="183" t="s">
        <v>439</v>
      </c>
      <c r="D329" s="183" t="s">
        <v>147</v>
      </c>
      <c r="E329" s="184" t="s">
        <v>440</v>
      </c>
      <c r="F329" s="185" t="s">
        <v>441</v>
      </c>
      <c r="G329" s="186" t="s">
        <v>155</v>
      </c>
      <c r="H329" s="187">
        <v>103.58199999999999</v>
      </c>
      <c r="I329" s="188"/>
      <c r="J329" s="189">
        <f>ROUND(I329*H329,2)</f>
        <v>0</v>
      </c>
      <c r="K329" s="190"/>
      <c r="L329" s="39"/>
      <c r="M329" s="191" t="s">
        <v>1</v>
      </c>
      <c r="N329" s="192" t="s">
        <v>41</v>
      </c>
      <c r="O329" s="71"/>
      <c r="P329" s="193">
        <f>O329*H329</f>
        <v>0</v>
      </c>
      <c r="Q329" s="193">
        <v>1.42E-3</v>
      </c>
      <c r="R329" s="193">
        <f>Q329*H329</f>
        <v>0.14708643999999998</v>
      </c>
      <c r="S329" s="193">
        <v>0</v>
      </c>
      <c r="T329" s="194">
        <f>S329*H329</f>
        <v>0</v>
      </c>
      <c r="U329" s="34"/>
      <c r="V329" s="34"/>
      <c r="W329" s="34"/>
      <c r="X329" s="34"/>
      <c r="Y329" s="34"/>
      <c r="Z329" s="34"/>
      <c r="AA329" s="34"/>
      <c r="AB329" s="34"/>
      <c r="AC329" s="34"/>
      <c r="AD329" s="34"/>
      <c r="AE329" s="34"/>
      <c r="AR329" s="195" t="s">
        <v>151</v>
      </c>
      <c r="AT329" s="195" t="s">
        <v>147</v>
      </c>
      <c r="AU329" s="195" t="s">
        <v>85</v>
      </c>
      <c r="AY329" s="17" t="s">
        <v>145</v>
      </c>
      <c r="BE329" s="196">
        <f>IF(N329="základní",J329,0)</f>
        <v>0</v>
      </c>
      <c r="BF329" s="196">
        <f>IF(N329="snížená",J329,0)</f>
        <v>0</v>
      </c>
      <c r="BG329" s="196">
        <f>IF(N329="zákl. přenesená",J329,0)</f>
        <v>0</v>
      </c>
      <c r="BH329" s="196">
        <f>IF(N329="sníž. přenesená",J329,0)</f>
        <v>0</v>
      </c>
      <c r="BI329" s="196">
        <f>IF(N329="nulová",J329,0)</f>
        <v>0</v>
      </c>
      <c r="BJ329" s="17" t="s">
        <v>81</v>
      </c>
      <c r="BK329" s="196">
        <f>ROUND(I329*H329,2)</f>
        <v>0</v>
      </c>
      <c r="BL329" s="17" t="s">
        <v>151</v>
      </c>
      <c r="BM329" s="195" t="s">
        <v>442</v>
      </c>
    </row>
    <row r="330" spans="1:65" s="13" customFormat="1">
      <c r="B330" s="197"/>
      <c r="C330" s="198"/>
      <c r="D330" s="199" t="s">
        <v>157</v>
      </c>
      <c r="E330" s="200" t="s">
        <v>1</v>
      </c>
      <c r="F330" s="201" t="s">
        <v>443</v>
      </c>
      <c r="G330" s="198"/>
      <c r="H330" s="202">
        <v>103.58199999999999</v>
      </c>
      <c r="I330" s="203"/>
      <c r="J330" s="198"/>
      <c r="K330" s="198"/>
      <c r="L330" s="204"/>
      <c r="M330" s="205"/>
      <c r="N330" s="206"/>
      <c r="O330" s="206"/>
      <c r="P330" s="206"/>
      <c r="Q330" s="206"/>
      <c r="R330" s="206"/>
      <c r="S330" s="206"/>
      <c r="T330" s="207"/>
      <c r="AT330" s="208" t="s">
        <v>157</v>
      </c>
      <c r="AU330" s="208" t="s">
        <v>85</v>
      </c>
      <c r="AV330" s="13" t="s">
        <v>85</v>
      </c>
      <c r="AW330" s="13" t="s">
        <v>32</v>
      </c>
      <c r="AX330" s="13" t="s">
        <v>81</v>
      </c>
      <c r="AY330" s="208" t="s">
        <v>145</v>
      </c>
    </row>
    <row r="331" spans="1:65" s="2" customFormat="1" ht="24.15" customHeight="1">
      <c r="A331" s="34"/>
      <c r="B331" s="35"/>
      <c r="C331" s="183" t="s">
        <v>444</v>
      </c>
      <c r="D331" s="183" t="s">
        <v>147</v>
      </c>
      <c r="E331" s="184" t="s">
        <v>445</v>
      </c>
      <c r="F331" s="185" t="s">
        <v>446</v>
      </c>
      <c r="G331" s="186" t="s">
        <v>155</v>
      </c>
      <c r="H331" s="187">
        <v>103.58199999999999</v>
      </c>
      <c r="I331" s="188"/>
      <c r="J331" s="189">
        <f>ROUND(I331*H331,2)</f>
        <v>0</v>
      </c>
      <c r="K331" s="190"/>
      <c r="L331" s="39"/>
      <c r="M331" s="191" t="s">
        <v>1</v>
      </c>
      <c r="N331" s="192" t="s">
        <v>41</v>
      </c>
      <c r="O331" s="71"/>
      <c r="P331" s="193">
        <f>O331*H331</f>
        <v>0</v>
      </c>
      <c r="Q331" s="193">
        <v>0</v>
      </c>
      <c r="R331" s="193">
        <f>Q331*H331</f>
        <v>0</v>
      </c>
      <c r="S331" s="193">
        <v>0</v>
      </c>
      <c r="T331" s="194">
        <f>S331*H331</f>
        <v>0</v>
      </c>
      <c r="U331" s="34"/>
      <c r="V331" s="34"/>
      <c r="W331" s="34"/>
      <c r="X331" s="34"/>
      <c r="Y331" s="34"/>
      <c r="Z331" s="34"/>
      <c r="AA331" s="34"/>
      <c r="AB331" s="34"/>
      <c r="AC331" s="34"/>
      <c r="AD331" s="34"/>
      <c r="AE331" s="34"/>
      <c r="AR331" s="195" t="s">
        <v>151</v>
      </c>
      <c r="AT331" s="195" t="s">
        <v>147</v>
      </c>
      <c r="AU331" s="195" t="s">
        <v>85</v>
      </c>
      <c r="AY331" s="17" t="s">
        <v>145</v>
      </c>
      <c r="BE331" s="196">
        <f>IF(N331="základní",J331,0)</f>
        <v>0</v>
      </c>
      <c r="BF331" s="196">
        <f>IF(N331="snížená",J331,0)</f>
        <v>0</v>
      </c>
      <c r="BG331" s="196">
        <f>IF(N331="zákl. přenesená",J331,0)</f>
        <v>0</v>
      </c>
      <c r="BH331" s="196">
        <f>IF(N331="sníž. přenesená",J331,0)</f>
        <v>0</v>
      </c>
      <c r="BI331" s="196">
        <f>IF(N331="nulová",J331,0)</f>
        <v>0</v>
      </c>
      <c r="BJ331" s="17" t="s">
        <v>81</v>
      </c>
      <c r="BK331" s="196">
        <f>ROUND(I331*H331,2)</f>
        <v>0</v>
      </c>
      <c r="BL331" s="17" t="s">
        <v>151</v>
      </c>
      <c r="BM331" s="195" t="s">
        <v>447</v>
      </c>
    </row>
    <row r="332" spans="1:65" s="2" customFormat="1" ht="24.15" customHeight="1">
      <c r="A332" s="34"/>
      <c r="B332" s="35"/>
      <c r="C332" s="183" t="s">
        <v>448</v>
      </c>
      <c r="D332" s="183" t="s">
        <v>147</v>
      </c>
      <c r="E332" s="184" t="s">
        <v>449</v>
      </c>
      <c r="F332" s="185" t="s">
        <v>450</v>
      </c>
      <c r="G332" s="186" t="s">
        <v>186</v>
      </c>
      <c r="H332" s="187">
        <v>1.865</v>
      </c>
      <c r="I332" s="188"/>
      <c r="J332" s="189">
        <f>ROUND(I332*H332,2)</f>
        <v>0</v>
      </c>
      <c r="K332" s="190"/>
      <c r="L332" s="39"/>
      <c r="M332" s="191" t="s">
        <v>1</v>
      </c>
      <c r="N332" s="192" t="s">
        <v>41</v>
      </c>
      <c r="O332" s="71"/>
      <c r="P332" s="193">
        <f>O332*H332</f>
        <v>0</v>
      </c>
      <c r="Q332" s="193">
        <v>1.0508900000000001</v>
      </c>
      <c r="R332" s="193">
        <f>Q332*H332</f>
        <v>1.9599098500000003</v>
      </c>
      <c r="S332" s="193">
        <v>0</v>
      </c>
      <c r="T332" s="194">
        <f>S332*H332</f>
        <v>0</v>
      </c>
      <c r="U332" s="34"/>
      <c r="V332" s="34"/>
      <c r="W332" s="34"/>
      <c r="X332" s="34"/>
      <c r="Y332" s="34"/>
      <c r="Z332" s="34"/>
      <c r="AA332" s="34"/>
      <c r="AB332" s="34"/>
      <c r="AC332" s="34"/>
      <c r="AD332" s="34"/>
      <c r="AE332" s="34"/>
      <c r="AR332" s="195" t="s">
        <v>151</v>
      </c>
      <c r="AT332" s="195" t="s">
        <v>147</v>
      </c>
      <c r="AU332" s="195" t="s">
        <v>85</v>
      </c>
      <c r="AY332" s="17" t="s">
        <v>145</v>
      </c>
      <c r="BE332" s="196">
        <f>IF(N332="základní",J332,0)</f>
        <v>0</v>
      </c>
      <c r="BF332" s="196">
        <f>IF(N332="snížená",J332,0)</f>
        <v>0</v>
      </c>
      <c r="BG332" s="196">
        <f>IF(N332="zákl. přenesená",J332,0)</f>
        <v>0</v>
      </c>
      <c r="BH332" s="196">
        <f>IF(N332="sníž. přenesená",J332,0)</f>
        <v>0</v>
      </c>
      <c r="BI332" s="196">
        <f>IF(N332="nulová",J332,0)</f>
        <v>0</v>
      </c>
      <c r="BJ332" s="17" t="s">
        <v>81</v>
      </c>
      <c r="BK332" s="196">
        <f>ROUND(I332*H332,2)</f>
        <v>0</v>
      </c>
      <c r="BL332" s="17" t="s">
        <v>151</v>
      </c>
      <c r="BM332" s="195" t="s">
        <v>451</v>
      </c>
    </row>
    <row r="333" spans="1:65" s="13" customFormat="1">
      <c r="B333" s="197"/>
      <c r="C333" s="198"/>
      <c r="D333" s="199" t="s">
        <v>157</v>
      </c>
      <c r="E333" s="200" t="s">
        <v>1</v>
      </c>
      <c r="F333" s="201" t="s">
        <v>452</v>
      </c>
      <c r="G333" s="198"/>
      <c r="H333" s="202">
        <v>1.865</v>
      </c>
      <c r="I333" s="203"/>
      <c r="J333" s="198"/>
      <c r="K333" s="198"/>
      <c r="L333" s="204"/>
      <c r="M333" s="205"/>
      <c r="N333" s="206"/>
      <c r="O333" s="206"/>
      <c r="P333" s="206"/>
      <c r="Q333" s="206"/>
      <c r="R333" s="206"/>
      <c r="S333" s="206"/>
      <c r="T333" s="207"/>
      <c r="AT333" s="208" t="s">
        <v>157</v>
      </c>
      <c r="AU333" s="208" t="s">
        <v>85</v>
      </c>
      <c r="AV333" s="13" t="s">
        <v>85</v>
      </c>
      <c r="AW333" s="13" t="s">
        <v>32</v>
      </c>
      <c r="AX333" s="13" t="s">
        <v>81</v>
      </c>
      <c r="AY333" s="208" t="s">
        <v>145</v>
      </c>
    </row>
    <row r="334" spans="1:65" s="12" customFormat="1" ht="22.8" customHeight="1">
      <c r="B334" s="167"/>
      <c r="C334" s="168"/>
      <c r="D334" s="169" t="s">
        <v>75</v>
      </c>
      <c r="E334" s="181" t="s">
        <v>151</v>
      </c>
      <c r="F334" s="181" t="s">
        <v>453</v>
      </c>
      <c r="G334" s="168"/>
      <c r="H334" s="168"/>
      <c r="I334" s="171"/>
      <c r="J334" s="182">
        <f>BK334</f>
        <v>0</v>
      </c>
      <c r="K334" s="168"/>
      <c r="L334" s="173"/>
      <c r="M334" s="174"/>
      <c r="N334" s="175"/>
      <c r="O334" s="175"/>
      <c r="P334" s="176">
        <f>SUM(P335:P459)</f>
        <v>0</v>
      </c>
      <c r="Q334" s="175"/>
      <c r="R334" s="176">
        <f>SUM(R335:R459)</f>
        <v>470.03723548999994</v>
      </c>
      <c r="S334" s="175"/>
      <c r="T334" s="177">
        <f>SUM(T335:T459)</f>
        <v>0</v>
      </c>
      <c r="AR334" s="178" t="s">
        <v>81</v>
      </c>
      <c r="AT334" s="179" t="s">
        <v>75</v>
      </c>
      <c r="AU334" s="179" t="s">
        <v>81</v>
      </c>
      <c r="AY334" s="178" t="s">
        <v>145</v>
      </c>
      <c r="BK334" s="180">
        <f>SUM(BK335:BK459)</f>
        <v>0</v>
      </c>
    </row>
    <row r="335" spans="1:65" s="2" customFormat="1" ht="16.5" customHeight="1">
      <c r="A335" s="34"/>
      <c r="B335" s="35"/>
      <c r="C335" s="183" t="s">
        <v>454</v>
      </c>
      <c r="D335" s="183" t="s">
        <v>147</v>
      </c>
      <c r="E335" s="184" t="s">
        <v>455</v>
      </c>
      <c r="F335" s="185" t="s">
        <v>456</v>
      </c>
      <c r="G335" s="186" t="s">
        <v>164</v>
      </c>
      <c r="H335" s="187">
        <v>146.233</v>
      </c>
      <c r="I335" s="188"/>
      <c r="J335" s="189">
        <f>ROUND(I335*H335,2)</f>
        <v>0</v>
      </c>
      <c r="K335" s="190"/>
      <c r="L335" s="39"/>
      <c r="M335" s="191" t="s">
        <v>1</v>
      </c>
      <c r="N335" s="192" t="s">
        <v>41</v>
      </c>
      <c r="O335" s="71"/>
      <c r="P335" s="193">
        <f>O335*H335</f>
        <v>0</v>
      </c>
      <c r="Q335" s="193">
        <v>2.5020099999999998</v>
      </c>
      <c r="R335" s="193">
        <f>Q335*H335</f>
        <v>365.87642833000001</v>
      </c>
      <c r="S335" s="193">
        <v>0</v>
      </c>
      <c r="T335" s="194">
        <f>S335*H335</f>
        <v>0</v>
      </c>
      <c r="U335" s="34"/>
      <c r="V335" s="34"/>
      <c r="W335" s="34"/>
      <c r="X335" s="34"/>
      <c r="Y335" s="34"/>
      <c r="Z335" s="34"/>
      <c r="AA335" s="34"/>
      <c r="AB335" s="34"/>
      <c r="AC335" s="34"/>
      <c r="AD335" s="34"/>
      <c r="AE335" s="34"/>
      <c r="AR335" s="195" t="s">
        <v>151</v>
      </c>
      <c r="AT335" s="195" t="s">
        <v>147</v>
      </c>
      <c r="AU335" s="195" t="s">
        <v>85</v>
      </c>
      <c r="AY335" s="17" t="s">
        <v>145</v>
      </c>
      <c r="BE335" s="196">
        <f>IF(N335="základní",J335,0)</f>
        <v>0</v>
      </c>
      <c r="BF335" s="196">
        <f>IF(N335="snížená",J335,0)</f>
        <v>0</v>
      </c>
      <c r="BG335" s="196">
        <f>IF(N335="zákl. přenesená",J335,0)</f>
        <v>0</v>
      </c>
      <c r="BH335" s="196">
        <f>IF(N335="sníž. přenesená",J335,0)</f>
        <v>0</v>
      </c>
      <c r="BI335" s="196">
        <f>IF(N335="nulová",J335,0)</f>
        <v>0</v>
      </c>
      <c r="BJ335" s="17" t="s">
        <v>81</v>
      </c>
      <c r="BK335" s="196">
        <f>ROUND(I335*H335,2)</f>
        <v>0</v>
      </c>
      <c r="BL335" s="17" t="s">
        <v>151</v>
      </c>
      <c r="BM335" s="195" t="s">
        <v>457</v>
      </c>
    </row>
    <row r="336" spans="1:65" s="13" customFormat="1" ht="20.399999999999999">
      <c r="B336" s="197"/>
      <c r="C336" s="198"/>
      <c r="D336" s="199" t="s">
        <v>157</v>
      </c>
      <c r="E336" s="200" t="s">
        <v>1</v>
      </c>
      <c r="F336" s="201" t="s">
        <v>458</v>
      </c>
      <c r="G336" s="198"/>
      <c r="H336" s="202">
        <v>73.024000000000001</v>
      </c>
      <c r="I336" s="203"/>
      <c r="J336" s="198"/>
      <c r="K336" s="198"/>
      <c r="L336" s="204"/>
      <c r="M336" s="205"/>
      <c r="N336" s="206"/>
      <c r="O336" s="206"/>
      <c r="P336" s="206"/>
      <c r="Q336" s="206"/>
      <c r="R336" s="206"/>
      <c r="S336" s="206"/>
      <c r="T336" s="207"/>
      <c r="AT336" s="208" t="s">
        <v>157</v>
      </c>
      <c r="AU336" s="208" t="s">
        <v>85</v>
      </c>
      <c r="AV336" s="13" t="s">
        <v>85</v>
      </c>
      <c r="AW336" s="13" t="s">
        <v>32</v>
      </c>
      <c r="AX336" s="13" t="s">
        <v>76</v>
      </c>
      <c r="AY336" s="208" t="s">
        <v>145</v>
      </c>
    </row>
    <row r="337" spans="1:65" s="13" customFormat="1">
      <c r="B337" s="197"/>
      <c r="C337" s="198"/>
      <c r="D337" s="199" t="s">
        <v>157</v>
      </c>
      <c r="E337" s="200" t="s">
        <v>1</v>
      </c>
      <c r="F337" s="201" t="s">
        <v>459</v>
      </c>
      <c r="G337" s="198"/>
      <c r="H337" s="202">
        <v>-0.219</v>
      </c>
      <c r="I337" s="203"/>
      <c r="J337" s="198"/>
      <c r="K337" s="198"/>
      <c r="L337" s="204"/>
      <c r="M337" s="205"/>
      <c r="N337" s="206"/>
      <c r="O337" s="206"/>
      <c r="P337" s="206"/>
      <c r="Q337" s="206"/>
      <c r="R337" s="206"/>
      <c r="S337" s="206"/>
      <c r="T337" s="207"/>
      <c r="AT337" s="208" t="s">
        <v>157</v>
      </c>
      <c r="AU337" s="208" t="s">
        <v>85</v>
      </c>
      <c r="AV337" s="13" t="s">
        <v>85</v>
      </c>
      <c r="AW337" s="13" t="s">
        <v>32</v>
      </c>
      <c r="AX337" s="13" t="s">
        <v>76</v>
      </c>
      <c r="AY337" s="208" t="s">
        <v>145</v>
      </c>
    </row>
    <row r="338" spans="1:65" s="13" customFormat="1">
      <c r="B338" s="197"/>
      <c r="C338" s="198"/>
      <c r="D338" s="199" t="s">
        <v>157</v>
      </c>
      <c r="E338" s="200" t="s">
        <v>1</v>
      </c>
      <c r="F338" s="201" t="s">
        <v>460</v>
      </c>
      <c r="G338" s="198"/>
      <c r="H338" s="202">
        <v>2.94</v>
      </c>
      <c r="I338" s="203"/>
      <c r="J338" s="198"/>
      <c r="K338" s="198"/>
      <c r="L338" s="204"/>
      <c r="M338" s="205"/>
      <c r="N338" s="206"/>
      <c r="O338" s="206"/>
      <c r="P338" s="206"/>
      <c r="Q338" s="206"/>
      <c r="R338" s="206"/>
      <c r="S338" s="206"/>
      <c r="T338" s="207"/>
      <c r="AT338" s="208" t="s">
        <v>157</v>
      </c>
      <c r="AU338" s="208" t="s">
        <v>85</v>
      </c>
      <c r="AV338" s="13" t="s">
        <v>85</v>
      </c>
      <c r="AW338" s="13" t="s">
        <v>32</v>
      </c>
      <c r="AX338" s="13" t="s">
        <v>76</v>
      </c>
      <c r="AY338" s="208" t="s">
        <v>145</v>
      </c>
    </row>
    <row r="339" spans="1:65" s="13" customFormat="1">
      <c r="B339" s="197"/>
      <c r="C339" s="198"/>
      <c r="D339" s="199" t="s">
        <v>157</v>
      </c>
      <c r="E339" s="200" t="s">
        <v>1</v>
      </c>
      <c r="F339" s="201" t="s">
        <v>461</v>
      </c>
      <c r="G339" s="198"/>
      <c r="H339" s="202">
        <v>70.488</v>
      </c>
      <c r="I339" s="203"/>
      <c r="J339" s="198"/>
      <c r="K339" s="198"/>
      <c r="L339" s="204"/>
      <c r="M339" s="205"/>
      <c r="N339" s="206"/>
      <c r="O339" s="206"/>
      <c r="P339" s="206"/>
      <c r="Q339" s="206"/>
      <c r="R339" s="206"/>
      <c r="S339" s="206"/>
      <c r="T339" s="207"/>
      <c r="AT339" s="208" t="s">
        <v>157</v>
      </c>
      <c r="AU339" s="208" t="s">
        <v>85</v>
      </c>
      <c r="AV339" s="13" t="s">
        <v>85</v>
      </c>
      <c r="AW339" s="13" t="s">
        <v>32</v>
      </c>
      <c r="AX339" s="13" t="s">
        <v>76</v>
      </c>
      <c r="AY339" s="208" t="s">
        <v>145</v>
      </c>
    </row>
    <row r="340" spans="1:65" s="14" customFormat="1">
      <c r="B340" s="209"/>
      <c r="C340" s="210"/>
      <c r="D340" s="199" t="s">
        <v>157</v>
      </c>
      <c r="E340" s="211" t="s">
        <v>1</v>
      </c>
      <c r="F340" s="212" t="s">
        <v>160</v>
      </c>
      <c r="G340" s="210"/>
      <c r="H340" s="213">
        <v>146.233</v>
      </c>
      <c r="I340" s="214"/>
      <c r="J340" s="210"/>
      <c r="K340" s="210"/>
      <c r="L340" s="215"/>
      <c r="M340" s="216"/>
      <c r="N340" s="217"/>
      <c r="O340" s="217"/>
      <c r="P340" s="217"/>
      <c r="Q340" s="217"/>
      <c r="R340" s="217"/>
      <c r="S340" s="217"/>
      <c r="T340" s="218"/>
      <c r="AT340" s="219" t="s">
        <v>157</v>
      </c>
      <c r="AU340" s="219" t="s">
        <v>85</v>
      </c>
      <c r="AV340" s="14" t="s">
        <v>151</v>
      </c>
      <c r="AW340" s="14" t="s">
        <v>32</v>
      </c>
      <c r="AX340" s="14" t="s">
        <v>81</v>
      </c>
      <c r="AY340" s="219" t="s">
        <v>145</v>
      </c>
    </row>
    <row r="341" spans="1:65" s="2" customFormat="1" ht="24.15" customHeight="1">
      <c r="A341" s="34"/>
      <c r="B341" s="35"/>
      <c r="C341" s="183" t="s">
        <v>462</v>
      </c>
      <c r="D341" s="183" t="s">
        <v>147</v>
      </c>
      <c r="E341" s="184" t="s">
        <v>463</v>
      </c>
      <c r="F341" s="185" t="s">
        <v>464</v>
      </c>
      <c r="G341" s="186" t="s">
        <v>155</v>
      </c>
      <c r="H341" s="187">
        <v>697.61</v>
      </c>
      <c r="I341" s="188"/>
      <c r="J341" s="189">
        <f>ROUND(I341*H341,2)</f>
        <v>0</v>
      </c>
      <c r="K341" s="190"/>
      <c r="L341" s="39"/>
      <c r="M341" s="191" t="s">
        <v>1</v>
      </c>
      <c r="N341" s="192" t="s">
        <v>41</v>
      </c>
      <c r="O341" s="71"/>
      <c r="P341" s="193">
        <f>O341*H341</f>
        <v>0</v>
      </c>
      <c r="Q341" s="193">
        <v>5.3299999999999997E-3</v>
      </c>
      <c r="R341" s="193">
        <f>Q341*H341</f>
        <v>3.7182613</v>
      </c>
      <c r="S341" s="193">
        <v>0</v>
      </c>
      <c r="T341" s="194">
        <f>S341*H341</f>
        <v>0</v>
      </c>
      <c r="U341" s="34"/>
      <c r="V341" s="34"/>
      <c r="W341" s="34"/>
      <c r="X341" s="34"/>
      <c r="Y341" s="34"/>
      <c r="Z341" s="34"/>
      <c r="AA341" s="34"/>
      <c r="AB341" s="34"/>
      <c r="AC341" s="34"/>
      <c r="AD341" s="34"/>
      <c r="AE341" s="34"/>
      <c r="AR341" s="195" t="s">
        <v>151</v>
      </c>
      <c r="AT341" s="195" t="s">
        <v>147</v>
      </c>
      <c r="AU341" s="195" t="s">
        <v>85</v>
      </c>
      <c r="AY341" s="17" t="s">
        <v>145</v>
      </c>
      <c r="BE341" s="196">
        <f>IF(N341="základní",J341,0)</f>
        <v>0</v>
      </c>
      <c r="BF341" s="196">
        <f>IF(N341="snížená",J341,0)</f>
        <v>0</v>
      </c>
      <c r="BG341" s="196">
        <f>IF(N341="zákl. přenesená",J341,0)</f>
        <v>0</v>
      </c>
      <c r="BH341" s="196">
        <f>IF(N341="sníž. přenesená",J341,0)</f>
        <v>0</v>
      </c>
      <c r="BI341" s="196">
        <f>IF(N341="nulová",J341,0)</f>
        <v>0</v>
      </c>
      <c r="BJ341" s="17" t="s">
        <v>81</v>
      </c>
      <c r="BK341" s="196">
        <f>ROUND(I341*H341,2)</f>
        <v>0</v>
      </c>
      <c r="BL341" s="17" t="s">
        <v>151</v>
      </c>
      <c r="BM341" s="195" t="s">
        <v>465</v>
      </c>
    </row>
    <row r="342" spans="1:65" s="13" customFormat="1" ht="20.399999999999999">
      <c r="B342" s="197"/>
      <c r="C342" s="198"/>
      <c r="D342" s="199" t="s">
        <v>157</v>
      </c>
      <c r="E342" s="200" t="s">
        <v>1</v>
      </c>
      <c r="F342" s="201" t="s">
        <v>466</v>
      </c>
      <c r="G342" s="198"/>
      <c r="H342" s="202">
        <v>338.4</v>
      </c>
      <c r="I342" s="203"/>
      <c r="J342" s="198"/>
      <c r="K342" s="198"/>
      <c r="L342" s="204"/>
      <c r="M342" s="205"/>
      <c r="N342" s="206"/>
      <c r="O342" s="206"/>
      <c r="P342" s="206"/>
      <c r="Q342" s="206"/>
      <c r="R342" s="206"/>
      <c r="S342" s="206"/>
      <c r="T342" s="207"/>
      <c r="AT342" s="208" t="s">
        <v>157</v>
      </c>
      <c r="AU342" s="208" t="s">
        <v>85</v>
      </c>
      <c r="AV342" s="13" t="s">
        <v>85</v>
      </c>
      <c r="AW342" s="13" t="s">
        <v>32</v>
      </c>
      <c r="AX342" s="13" t="s">
        <v>76</v>
      </c>
      <c r="AY342" s="208" t="s">
        <v>145</v>
      </c>
    </row>
    <row r="343" spans="1:65" s="13" customFormat="1">
      <c r="B343" s="197"/>
      <c r="C343" s="198"/>
      <c r="D343" s="199" t="s">
        <v>157</v>
      </c>
      <c r="E343" s="200" t="s">
        <v>1</v>
      </c>
      <c r="F343" s="201" t="s">
        <v>467</v>
      </c>
      <c r="G343" s="198"/>
      <c r="H343" s="202">
        <v>1.34</v>
      </c>
      <c r="I343" s="203"/>
      <c r="J343" s="198"/>
      <c r="K343" s="198"/>
      <c r="L343" s="204"/>
      <c r="M343" s="205"/>
      <c r="N343" s="206"/>
      <c r="O343" s="206"/>
      <c r="P343" s="206"/>
      <c r="Q343" s="206"/>
      <c r="R343" s="206"/>
      <c r="S343" s="206"/>
      <c r="T343" s="207"/>
      <c r="AT343" s="208" t="s">
        <v>157</v>
      </c>
      <c r="AU343" s="208" t="s">
        <v>85</v>
      </c>
      <c r="AV343" s="13" t="s">
        <v>85</v>
      </c>
      <c r="AW343" s="13" t="s">
        <v>32</v>
      </c>
      <c r="AX343" s="13" t="s">
        <v>76</v>
      </c>
      <c r="AY343" s="208" t="s">
        <v>145</v>
      </c>
    </row>
    <row r="344" spans="1:65" s="13" customFormat="1">
      <c r="B344" s="197"/>
      <c r="C344" s="198"/>
      <c r="D344" s="199" t="s">
        <v>157</v>
      </c>
      <c r="E344" s="200" t="s">
        <v>1</v>
      </c>
      <c r="F344" s="201" t="s">
        <v>468</v>
      </c>
      <c r="G344" s="198"/>
      <c r="H344" s="202">
        <v>14.7</v>
      </c>
      <c r="I344" s="203"/>
      <c r="J344" s="198"/>
      <c r="K344" s="198"/>
      <c r="L344" s="204"/>
      <c r="M344" s="205"/>
      <c r="N344" s="206"/>
      <c r="O344" s="206"/>
      <c r="P344" s="206"/>
      <c r="Q344" s="206"/>
      <c r="R344" s="206"/>
      <c r="S344" s="206"/>
      <c r="T344" s="207"/>
      <c r="AT344" s="208" t="s">
        <v>157</v>
      </c>
      <c r="AU344" s="208" t="s">
        <v>85</v>
      </c>
      <c r="AV344" s="13" t="s">
        <v>85</v>
      </c>
      <c r="AW344" s="13" t="s">
        <v>32</v>
      </c>
      <c r="AX344" s="13" t="s">
        <v>76</v>
      </c>
      <c r="AY344" s="208" t="s">
        <v>145</v>
      </c>
    </row>
    <row r="345" spans="1:65" s="13" customFormat="1">
      <c r="B345" s="197"/>
      <c r="C345" s="198"/>
      <c r="D345" s="199" t="s">
        <v>157</v>
      </c>
      <c r="E345" s="200" t="s">
        <v>1</v>
      </c>
      <c r="F345" s="201" t="s">
        <v>469</v>
      </c>
      <c r="G345" s="198"/>
      <c r="H345" s="202">
        <v>343.17</v>
      </c>
      <c r="I345" s="203"/>
      <c r="J345" s="198"/>
      <c r="K345" s="198"/>
      <c r="L345" s="204"/>
      <c r="M345" s="205"/>
      <c r="N345" s="206"/>
      <c r="O345" s="206"/>
      <c r="P345" s="206"/>
      <c r="Q345" s="206"/>
      <c r="R345" s="206"/>
      <c r="S345" s="206"/>
      <c r="T345" s="207"/>
      <c r="AT345" s="208" t="s">
        <v>157</v>
      </c>
      <c r="AU345" s="208" t="s">
        <v>85</v>
      </c>
      <c r="AV345" s="13" t="s">
        <v>85</v>
      </c>
      <c r="AW345" s="13" t="s">
        <v>32</v>
      </c>
      <c r="AX345" s="13" t="s">
        <v>76</v>
      </c>
      <c r="AY345" s="208" t="s">
        <v>145</v>
      </c>
    </row>
    <row r="346" spans="1:65" s="14" customFormat="1">
      <c r="B346" s="209"/>
      <c r="C346" s="210"/>
      <c r="D346" s="199" t="s">
        <v>157</v>
      </c>
      <c r="E346" s="211" t="s">
        <v>1</v>
      </c>
      <c r="F346" s="212" t="s">
        <v>160</v>
      </c>
      <c r="G346" s="210"/>
      <c r="H346" s="213">
        <v>697.61</v>
      </c>
      <c r="I346" s="214"/>
      <c r="J346" s="210"/>
      <c r="K346" s="210"/>
      <c r="L346" s="215"/>
      <c r="M346" s="216"/>
      <c r="N346" s="217"/>
      <c r="O346" s="217"/>
      <c r="P346" s="217"/>
      <c r="Q346" s="217"/>
      <c r="R346" s="217"/>
      <c r="S346" s="217"/>
      <c r="T346" s="218"/>
      <c r="AT346" s="219" t="s">
        <v>157</v>
      </c>
      <c r="AU346" s="219" t="s">
        <v>85</v>
      </c>
      <c r="AV346" s="14" t="s">
        <v>151</v>
      </c>
      <c r="AW346" s="14" t="s">
        <v>32</v>
      </c>
      <c r="AX346" s="14" t="s">
        <v>81</v>
      </c>
      <c r="AY346" s="219" t="s">
        <v>145</v>
      </c>
    </row>
    <row r="347" spans="1:65" s="2" customFormat="1" ht="24.15" customHeight="1">
      <c r="A347" s="34"/>
      <c r="B347" s="35"/>
      <c r="C347" s="183" t="s">
        <v>470</v>
      </c>
      <c r="D347" s="183" t="s">
        <v>147</v>
      </c>
      <c r="E347" s="184" t="s">
        <v>471</v>
      </c>
      <c r="F347" s="185" t="s">
        <v>472</v>
      </c>
      <c r="G347" s="186" t="s">
        <v>155</v>
      </c>
      <c r="H347" s="187">
        <v>697.61</v>
      </c>
      <c r="I347" s="188"/>
      <c r="J347" s="189">
        <f>ROUND(I347*H347,2)</f>
        <v>0</v>
      </c>
      <c r="K347" s="190"/>
      <c r="L347" s="39"/>
      <c r="M347" s="191" t="s">
        <v>1</v>
      </c>
      <c r="N347" s="192" t="s">
        <v>41</v>
      </c>
      <c r="O347" s="71"/>
      <c r="P347" s="193">
        <f>O347*H347</f>
        <v>0</v>
      </c>
      <c r="Q347" s="193">
        <v>0</v>
      </c>
      <c r="R347" s="193">
        <f>Q347*H347</f>
        <v>0</v>
      </c>
      <c r="S347" s="193">
        <v>0</v>
      </c>
      <c r="T347" s="194">
        <f>S347*H347</f>
        <v>0</v>
      </c>
      <c r="U347" s="34"/>
      <c r="V347" s="34"/>
      <c r="W347" s="34"/>
      <c r="X347" s="34"/>
      <c r="Y347" s="34"/>
      <c r="Z347" s="34"/>
      <c r="AA347" s="34"/>
      <c r="AB347" s="34"/>
      <c r="AC347" s="34"/>
      <c r="AD347" s="34"/>
      <c r="AE347" s="34"/>
      <c r="AR347" s="195" t="s">
        <v>151</v>
      </c>
      <c r="AT347" s="195" t="s">
        <v>147</v>
      </c>
      <c r="AU347" s="195" t="s">
        <v>85</v>
      </c>
      <c r="AY347" s="17" t="s">
        <v>145</v>
      </c>
      <c r="BE347" s="196">
        <f>IF(N347="základní",J347,0)</f>
        <v>0</v>
      </c>
      <c r="BF347" s="196">
        <f>IF(N347="snížená",J347,0)</f>
        <v>0</v>
      </c>
      <c r="BG347" s="196">
        <f>IF(N347="zákl. přenesená",J347,0)</f>
        <v>0</v>
      </c>
      <c r="BH347" s="196">
        <f>IF(N347="sníž. přenesená",J347,0)</f>
        <v>0</v>
      </c>
      <c r="BI347" s="196">
        <f>IF(N347="nulová",J347,0)</f>
        <v>0</v>
      </c>
      <c r="BJ347" s="17" t="s">
        <v>81</v>
      </c>
      <c r="BK347" s="196">
        <f>ROUND(I347*H347,2)</f>
        <v>0</v>
      </c>
      <c r="BL347" s="17" t="s">
        <v>151</v>
      </c>
      <c r="BM347" s="195" t="s">
        <v>473</v>
      </c>
    </row>
    <row r="348" spans="1:65" s="2" customFormat="1" ht="24.15" customHeight="1">
      <c r="A348" s="34"/>
      <c r="B348" s="35"/>
      <c r="C348" s="183" t="s">
        <v>474</v>
      </c>
      <c r="D348" s="183" t="s">
        <v>147</v>
      </c>
      <c r="E348" s="184" t="s">
        <v>475</v>
      </c>
      <c r="F348" s="185" t="s">
        <v>476</v>
      </c>
      <c r="G348" s="186" t="s">
        <v>155</v>
      </c>
      <c r="H348" s="187">
        <v>640.79999999999995</v>
      </c>
      <c r="I348" s="188"/>
      <c r="J348" s="189">
        <f>ROUND(I348*H348,2)</f>
        <v>0</v>
      </c>
      <c r="K348" s="190"/>
      <c r="L348" s="39"/>
      <c r="M348" s="191" t="s">
        <v>1</v>
      </c>
      <c r="N348" s="192" t="s">
        <v>41</v>
      </c>
      <c r="O348" s="71"/>
      <c r="P348" s="193">
        <f>O348*H348</f>
        <v>0</v>
      </c>
      <c r="Q348" s="193">
        <v>8.8000000000000003E-4</v>
      </c>
      <c r="R348" s="193">
        <f>Q348*H348</f>
        <v>0.56390399999999996</v>
      </c>
      <c r="S348" s="193">
        <v>0</v>
      </c>
      <c r="T348" s="194">
        <f>S348*H348</f>
        <v>0</v>
      </c>
      <c r="U348" s="34"/>
      <c r="V348" s="34"/>
      <c r="W348" s="34"/>
      <c r="X348" s="34"/>
      <c r="Y348" s="34"/>
      <c r="Z348" s="34"/>
      <c r="AA348" s="34"/>
      <c r="AB348" s="34"/>
      <c r="AC348" s="34"/>
      <c r="AD348" s="34"/>
      <c r="AE348" s="34"/>
      <c r="AR348" s="195" t="s">
        <v>151</v>
      </c>
      <c r="AT348" s="195" t="s">
        <v>147</v>
      </c>
      <c r="AU348" s="195" t="s">
        <v>85</v>
      </c>
      <c r="AY348" s="17" t="s">
        <v>145</v>
      </c>
      <c r="BE348" s="196">
        <f>IF(N348="základní",J348,0)</f>
        <v>0</v>
      </c>
      <c r="BF348" s="196">
        <f>IF(N348="snížená",J348,0)</f>
        <v>0</v>
      </c>
      <c r="BG348" s="196">
        <f>IF(N348="zákl. přenesená",J348,0)</f>
        <v>0</v>
      </c>
      <c r="BH348" s="196">
        <f>IF(N348="sníž. přenesená",J348,0)</f>
        <v>0</v>
      </c>
      <c r="BI348" s="196">
        <f>IF(N348="nulová",J348,0)</f>
        <v>0</v>
      </c>
      <c r="BJ348" s="17" t="s">
        <v>81</v>
      </c>
      <c r="BK348" s="196">
        <f>ROUND(I348*H348,2)</f>
        <v>0</v>
      </c>
      <c r="BL348" s="17" t="s">
        <v>151</v>
      </c>
      <c r="BM348" s="195" t="s">
        <v>477</v>
      </c>
    </row>
    <row r="349" spans="1:65" s="13" customFormat="1">
      <c r="B349" s="197"/>
      <c r="C349" s="198"/>
      <c r="D349" s="199" t="s">
        <v>157</v>
      </c>
      <c r="E349" s="200" t="s">
        <v>1</v>
      </c>
      <c r="F349" s="201" t="s">
        <v>478</v>
      </c>
      <c r="G349" s="198"/>
      <c r="H349" s="202">
        <v>320.39999999999998</v>
      </c>
      <c r="I349" s="203"/>
      <c r="J349" s="198"/>
      <c r="K349" s="198"/>
      <c r="L349" s="204"/>
      <c r="M349" s="205"/>
      <c r="N349" s="206"/>
      <c r="O349" s="206"/>
      <c r="P349" s="206"/>
      <c r="Q349" s="206"/>
      <c r="R349" s="206"/>
      <c r="S349" s="206"/>
      <c r="T349" s="207"/>
      <c r="AT349" s="208" t="s">
        <v>157</v>
      </c>
      <c r="AU349" s="208" t="s">
        <v>85</v>
      </c>
      <c r="AV349" s="13" t="s">
        <v>85</v>
      </c>
      <c r="AW349" s="13" t="s">
        <v>32</v>
      </c>
      <c r="AX349" s="13" t="s">
        <v>76</v>
      </c>
      <c r="AY349" s="208" t="s">
        <v>145</v>
      </c>
    </row>
    <row r="350" spans="1:65" s="13" customFormat="1">
      <c r="B350" s="197"/>
      <c r="C350" s="198"/>
      <c r="D350" s="199" t="s">
        <v>157</v>
      </c>
      <c r="E350" s="200" t="s">
        <v>1</v>
      </c>
      <c r="F350" s="201" t="s">
        <v>479</v>
      </c>
      <c r="G350" s="198"/>
      <c r="H350" s="202">
        <v>320.39999999999998</v>
      </c>
      <c r="I350" s="203"/>
      <c r="J350" s="198"/>
      <c r="K350" s="198"/>
      <c r="L350" s="204"/>
      <c r="M350" s="205"/>
      <c r="N350" s="206"/>
      <c r="O350" s="206"/>
      <c r="P350" s="206"/>
      <c r="Q350" s="206"/>
      <c r="R350" s="206"/>
      <c r="S350" s="206"/>
      <c r="T350" s="207"/>
      <c r="AT350" s="208" t="s">
        <v>157</v>
      </c>
      <c r="AU350" s="208" t="s">
        <v>85</v>
      </c>
      <c r="AV350" s="13" t="s">
        <v>85</v>
      </c>
      <c r="AW350" s="13" t="s">
        <v>32</v>
      </c>
      <c r="AX350" s="13" t="s">
        <v>76</v>
      </c>
      <c r="AY350" s="208" t="s">
        <v>145</v>
      </c>
    </row>
    <row r="351" spans="1:65" s="14" customFormat="1">
      <c r="B351" s="209"/>
      <c r="C351" s="210"/>
      <c r="D351" s="199" t="s">
        <v>157</v>
      </c>
      <c r="E351" s="211" t="s">
        <v>1</v>
      </c>
      <c r="F351" s="212" t="s">
        <v>160</v>
      </c>
      <c r="G351" s="210"/>
      <c r="H351" s="213">
        <v>640.79999999999995</v>
      </c>
      <c r="I351" s="214"/>
      <c r="J351" s="210"/>
      <c r="K351" s="210"/>
      <c r="L351" s="215"/>
      <c r="M351" s="216"/>
      <c r="N351" s="217"/>
      <c r="O351" s="217"/>
      <c r="P351" s="217"/>
      <c r="Q351" s="217"/>
      <c r="R351" s="217"/>
      <c r="S351" s="217"/>
      <c r="T351" s="218"/>
      <c r="AT351" s="219" t="s">
        <v>157</v>
      </c>
      <c r="AU351" s="219" t="s">
        <v>85</v>
      </c>
      <c r="AV351" s="14" t="s">
        <v>151</v>
      </c>
      <c r="AW351" s="14" t="s">
        <v>32</v>
      </c>
      <c r="AX351" s="14" t="s">
        <v>81</v>
      </c>
      <c r="AY351" s="219" t="s">
        <v>145</v>
      </c>
    </row>
    <row r="352" spans="1:65" s="2" customFormat="1" ht="24.15" customHeight="1">
      <c r="A352" s="34"/>
      <c r="B352" s="35"/>
      <c r="C352" s="183" t="s">
        <v>480</v>
      </c>
      <c r="D352" s="183" t="s">
        <v>147</v>
      </c>
      <c r="E352" s="184" t="s">
        <v>481</v>
      </c>
      <c r="F352" s="185" t="s">
        <v>482</v>
      </c>
      <c r="G352" s="186" t="s">
        <v>155</v>
      </c>
      <c r="H352" s="187">
        <v>625.226</v>
      </c>
      <c r="I352" s="188"/>
      <c r="J352" s="189">
        <f>ROUND(I352*H352,2)</f>
        <v>0</v>
      </c>
      <c r="K352" s="190"/>
      <c r="L352" s="39"/>
      <c r="M352" s="191" t="s">
        <v>1</v>
      </c>
      <c r="N352" s="192" t="s">
        <v>41</v>
      </c>
      <c r="O352" s="71"/>
      <c r="P352" s="193">
        <f>O352*H352</f>
        <v>0</v>
      </c>
      <c r="Q352" s="193">
        <v>0</v>
      </c>
      <c r="R352" s="193">
        <f>Q352*H352</f>
        <v>0</v>
      </c>
      <c r="S352" s="193">
        <v>0</v>
      </c>
      <c r="T352" s="194">
        <f>S352*H352</f>
        <v>0</v>
      </c>
      <c r="U352" s="34"/>
      <c r="V352" s="34"/>
      <c r="W352" s="34"/>
      <c r="X352" s="34"/>
      <c r="Y352" s="34"/>
      <c r="Z352" s="34"/>
      <c r="AA352" s="34"/>
      <c r="AB352" s="34"/>
      <c r="AC352" s="34"/>
      <c r="AD352" s="34"/>
      <c r="AE352" s="34"/>
      <c r="AR352" s="195" t="s">
        <v>151</v>
      </c>
      <c r="AT352" s="195" t="s">
        <v>147</v>
      </c>
      <c r="AU352" s="195" t="s">
        <v>85</v>
      </c>
      <c r="AY352" s="17" t="s">
        <v>145</v>
      </c>
      <c r="BE352" s="196">
        <f>IF(N352="základní",J352,0)</f>
        <v>0</v>
      </c>
      <c r="BF352" s="196">
        <f>IF(N352="snížená",J352,0)</f>
        <v>0</v>
      </c>
      <c r="BG352" s="196">
        <f>IF(N352="zákl. přenesená",J352,0)</f>
        <v>0</v>
      </c>
      <c r="BH352" s="196">
        <f>IF(N352="sníž. přenesená",J352,0)</f>
        <v>0</v>
      </c>
      <c r="BI352" s="196">
        <f>IF(N352="nulová",J352,0)</f>
        <v>0</v>
      </c>
      <c r="BJ352" s="17" t="s">
        <v>81</v>
      </c>
      <c r="BK352" s="196">
        <f>ROUND(I352*H352,2)</f>
        <v>0</v>
      </c>
      <c r="BL352" s="17" t="s">
        <v>151</v>
      </c>
      <c r="BM352" s="195" t="s">
        <v>483</v>
      </c>
    </row>
    <row r="353" spans="1:65" s="2" customFormat="1" ht="16.5" customHeight="1">
      <c r="A353" s="34"/>
      <c r="B353" s="35"/>
      <c r="C353" s="183" t="s">
        <v>484</v>
      </c>
      <c r="D353" s="183" t="s">
        <v>147</v>
      </c>
      <c r="E353" s="184" t="s">
        <v>485</v>
      </c>
      <c r="F353" s="185" t="s">
        <v>486</v>
      </c>
      <c r="G353" s="186" t="s">
        <v>186</v>
      </c>
      <c r="H353" s="187">
        <v>23.565999999999999</v>
      </c>
      <c r="I353" s="188"/>
      <c r="J353" s="189">
        <f>ROUND(I353*H353,2)</f>
        <v>0</v>
      </c>
      <c r="K353" s="190"/>
      <c r="L353" s="39"/>
      <c r="M353" s="191" t="s">
        <v>1</v>
      </c>
      <c r="N353" s="192" t="s">
        <v>41</v>
      </c>
      <c r="O353" s="71"/>
      <c r="P353" s="193">
        <f>O353*H353</f>
        <v>0</v>
      </c>
      <c r="Q353" s="193">
        <v>1.0551600000000001</v>
      </c>
      <c r="R353" s="193">
        <f>Q353*H353</f>
        <v>24.86590056</v>
      </c>
      <c r="S353" s="193">
        <v>0</v>
      </c>
      <c r="T353" s="194">
        <f>S353*H353</f>
        <v>0</v>
      </c>
      <c r="U353" s="34"/>
      <c r="V353" s="34"/>
      <c r="W353" s="34"/>
      <c r="X353" s="34"/>
      <c r="Y353" s="34"/>
      <c r="Z353" s="34"/>
      <c r="AA353" s="34"/>
      <c r="AB353" s="34"/>
      <c r="AC353" s="34"/>
      <c r="AD353" s="34"/>
      <c r="AE353" s="34"/>
      <c r="AR353" s="195" t="s">
        <v>151</v>
      </c>
      <c r="AT353" s="195" t="s">
        <v>147</v>
      </c>
      <c r="AU353" s="195" t="s">
        <v>85</v>
      </c>
      <c r="AY353" s="17" t="s">
        <v>145</v>
      </c>
      <c r="BE353" s="196">
        <f>IF(N353="základní",J353,0)</f>
        <v>0</v>
      </c>
      <c r="BF353" s="196">
        <f>IF(N353="snížená",J353,0)</f>
        <v>0</v>
      </c>
      <c r="BG353" s="196">
        <f>IF(N353="zákl. přenesená",J353,0)</f>
        <v>0</v>
      </c>
      <c r="BH353" s="196">
        <f>IF(N353="sníž. přenesená",J353,0)</f>
        <v>0</v>
      </c>
      <c r="BI353" s="196">
        <f>IF(N353="nulová",J353,0)</f>
        <v>0</v>
      </c>
      <c r="BJ353" s="17" t="s">
        <v>81</v>
      </c>
      <c r="BK353" s="196">
        <f>ROUND(I353*H353,2)</f>
        <v>0</v>
      </c>
      <c r="BL353" s="17" t="s">
        <v>151</v>
      </c>
      <c r="BM353" s="195" t="s">
        <v>487</v>
      </c>
    </row>
    <row r="354" spans="1:65" s="13" customFormat="1" ht="20.399999999999999">
      <c r="B354" s="197"/>
      <c r="C354" s="198"/>
      <c r="D354" s="199" t="s">
        <v>157</v>
      </c>
      <c r="E354" s="200" t="s">
        <v>1</v>
      </c>
      <c r="F354" s="201" t="s">
        <v>488</v>
      </c>
      <c r="G354" s="198"/>
      <c r="H354" s="202">
        <v>11.683999999999999</v>
      </c>
      <c r="I354" s="203"/>
      <c r="J354" s="198"/>
      <c r="K354" s="198"/>
      <c r="L354" s="204"/>
      <c r="M354" s="205"/>
      <c r="N354" s="206"/>
      <c r="O354" s="206"/>
      <c r="P354" s="206"/>
      <c r="Q354" s="206"/>
      <c r="R354" s="206"/>
      <c r="S354" s="206"/>
      <c r="T354" s="207"/>
      <c r="AT354" s="208" t="s">
        <v>157</v>
      </c>
      <c r="AU354" s="208" t="s">
        <v>85</v>
      </c>
      <c r="AV354" s="13" t="s">
        <v>85</v>
      </c>
      <c r="AW354" s="13" t="s">
        <v>32</v>
      </c>
      <c r="AX354" s="13" t="s">
        <v>76</v>
      </c>
      <c r="AY354" s="208" t="s">
        <v>145</v>
      </c>
    </row>
    <row r="355" spans="1:65" s="13" customFormat="1">
      <c r="B355" s="197"/>
      <c r="C355" s="198"/>
      <c r="D355" s="199" t="s">
        <v>157</v>
      </c>
      <c r="E355" s="200" t="s">
        <v>1</v>
      </c>
      <c r="F355" s="201" t="s">
        <v>459</v>
      </c>
      <c r="G355" s="198"/>
      <c r="H355" s="202">
        <v>-0.219</v>
      </c>
      <c r="I355" s="203"/>
      <c r="J355" s="198"/>
      <c r="K355" s="198"/>
      <c r="L355" s="204"/>
      <c r="M355" s="205"/>
      <c r="N355" s="206"/>
      <c r="O355" s="206"/>
      <c r="P355" s="206"/>
      <c r="Q355" s="206"/>
      <c r="R355" s="206"/>
      <c r="S355" s="206"/>
      <c r="T355" s="207"/>
      <c r="AT355" s="208" t="s">
        <v>157</v>
      </c>
      <c r="AU355" s="208" t="s">
        <v>85</v>
      </c>
      <c r="AV355" s="13" t="s">
        <v>85</v>
      </c>
      <c r="AW355" s="13" t="s">
        <v>32</v>
      </c>
      <c r="AX355" s="13" t="s">
        <v>76</v>
      </c>
      <c r="AY355" s="208" t="s">
        <v>145</v>
      </c>
    </row>
    <row r="356" spans="1:65" s="13" customFormat="1">
      <c r="B356" s="197"/>
      <c r="C356" s="198"/>
      <c r="D356" s="199" t="s">
        <v>157</v>
      </c>
      <c r="E356" s="200" t="s">
        <v>1</v>
      </c>
      <c r="F356" s="201" t="s">
        <v>489</v>
      </c>
      <c r="G356" s="198"/>
      <c r="H356" s="202">
        <v>0.47</v>
      </c>
      <c r="I356" s="203"/>
      <c r="J356" s="198"/>
      <c r="K356" s="198"/>
      <c r="L356" s="204"/>
      <c r="M356" s="205"/>
      <c r="N356" s="206"/>
      <c r="O356" s="206"/>
      <c r="P356" s="206"/>
      <c r="Q356" s="206"/>
      <c r="R356" s="206"/>
      <c r="S356" s="206"/>
      <c r="T356" s="207"/>
      <c r="AT356" s="208" t="s">
        <v>157</v>
      </c>
      <c r="AU356" s="208" t="s">
        <v>85</v>
      </c>
      <c r="AV356" s="13" t="s">
        <v>85</v>
      </c>
      <c r="AW356" s="13" t="s">
        <v>32</v>
      </c>
      <c r="AX356" s="13" t="s">
        <v>76</v>
      </c>
      <c r="AY356" s="208" t="s">
        <v>145</v>
      </c>
    </row>
    <row r="357" spans="1:65" s="13" customFormat="1">
      <c r="B357" s="197"/>
      <c r="C357" s="198"/>
      <c r="D357" s="199" t="s">
        <v>157</v>
      </c>
      <c r="E357" s="200" t="s">
        <v>1</v>
      </c>
      <c r="F357" s="201" t="s">
        <v>490</v>
      </c>
      <c r="G357" s="198"/>
      <c r="H357" s="202">
        <v>11.631</v>
      </c>
      <c r="I357" s="203"/>
      <c r="J357" s="198"/>
      <c r="K357" s="198"/>
      <c r="L357" s="204"/>
      <c r="M357" s="205"/>
      <c r="N357" s="206"/>
      <c r="O357" s="206"/>
      <c r="P357" s="206"/>
      <c r="Q357" s="206"/>
      <c r="R357" s="206"/>
      <c r="S357" s="206"/>
      <c r="T357" s="207"/>
      <c r="AT357" s="208" t="s">
        <v>157</v>
      </c>
      <c r="AU357" s="208" t="s">
        <v>85</v>
      </c>
      <c r="AV357" s="13" t="s">
        <v>85</v>
      </c>
      <c r="AW357" s="13" t="s">
        <v>32</v>
      </c>
      <c r="AX357" s="13" t="s">
        <v>76</v>
      </c>
      <c r="AY357" s="208" t="s">
        <v>145</v>
      </c>
    </row>
    <row r="358" spans="1:65" s="14" customFormat="1">
      <c r="B358" s="209"/>
      <c r="C358" s="210"/>
      <c r="D358" s="199" t="s">
        <v>157</v>
      </c>
      <c r="E358" s="211" t="s">
        <v>1</v>
      </c>
      <c r="F358" s="212" t="s">
        <v>160</v>
      </c>
      <c r="G358" s="210"/>
      <c r="H358" s="213">
        <v>23.565999999999999</v>
      </c>
      <c r="I358" s="214"/>
      <c r="J358" s="210"/>
      <c r="K358" s="210"/>
      <c r="L358" s="215"/>
      <c r="M358" s="216"/>
      <c r="N358" s="217"/>
      <c r="O358" s="217"/>
      <c r="P358" s="217"/>
      <c r="Q358" s="217"/>
      <c r="R358" s="217"/>
      <c r="S358" s="217"/>
      <c r="T358" s="218"/>
      <c r="AT358" s="219" t="s">
        <v>157</v>
      </c>
      <c r="AU358" s="219" t="s">
        <v>85</v>
      </c>
      <c r="AV358" s="14" t="s">
        <v>151</v>
      </c>
      <c r="AW358" s="14" t="s">
        <v>32</v>
      </c>
      <c r="AX358" s="14" t="s">
        <v>81</v>
      </c>
      <c r="AY358" s="219" t="s">
        <v>145</v>
      </c>
    </row>
    <row r="359" spans="1:65" s="2" customFormat="1" ht="16.5" customHeight="1">
      <c r="A359" s="34"/>
      <c r="B359" s="35"/>
      <c r="C359" s="183" t="s">
        <v>491</v>
      </c>
      <c r="D359" s="183" t="s">
        <v>147</v>
      </c>
      <c r="E359" s="184" t="s">
        <v>492</v>
      </c>
      <c r="F359" s="185" t="s">
        <v>493</v>
      </c>
      <c r="G359" s="186" t="s">
        <v>164</v>
      </c>
      <c r="H359" s="187">
        <v>16.012</v>
      </c>
      <c r="I359" s="188"/>
      <c r="J359" s="189">
        <f>ROUND(I359*H359,2)</f>
        <v>0</v>
      </c>
      <c r="K359" s="190"/>
      <c r="L359" s="39"/>
      <c r="M359" s="191" t="s">
        <v>1</v>
      </c>
      <c r="N359" s="192" t="s">
        <v>41</v>
      </c>
      <c r="O359" s="71"/>
      <c r="P359" s="193">
        <f>O359*H359</f>
        <v>0</v>
      </c>
      <c r="Q359" s="193">
        <v>2.5019399999999998</v>
      </c>
      <c r="R359" s="193">
        <f>Q359*H359</f>
        <v>40.061063279999999</v>
      </c>
      <c r="S359" s="193">
        <v>0</v>
      </c>
      <c r="T359" s="194">
        <f>S359*H359</f>
        <v>0</v>
      </c>
      <c r="U359" s="34"/>
      <c r="V359" s="34"/>
      <c r="W359" s="34"/>
      <c r="X359" s="34"/>
      <c r="Y359" s="34"/>
      <c r="Z359" s="34"/>
      <c r="AA359" s="34"/>
      <c r="AB359" s="34"/>
      <c r="AC359" s="34"/>
      <c r="AD359" s="34"/>
      <c r="AE359" s="34"/>
      <c r="AR359" s="195" t="s">
        <v>151</v>
      </c>
      <c r="AT359" s="195" t="s">
        <v>147</v>
      </c>
      <c r="AU359" s="195" t="s">
        <v>85</v>
      </c>
      <c r="AY359" s="17" t="s">
        <v>145</v>
      </c>
      <c r="BE359" s="196">
        <f>IF(N359="základní",J359,0)</f>
        <v>0</v>
      </c>
      <c r="BF359" s="196">
        <f>IF(N359="snížená",J359,0)</f>
        <v>0</v>
      </c>
      <c r="BG359" s="196">
        <f>IF(N359="zákl. přenesená",J359,0)</f>
        <v>0</v>
      </c>
      <c r="BH359" s="196">
        <f>IF(N359="sníž. přenesená",J359,0)</f>
        <v>0</v>
      </c>
      <c r="BI359" s="196">
        <f>IF(N359="nulová",J359,0)</f>
        <v>0</v>
      </c>
      <c r="BJ359" s="17" t="s">
        <v>81</v>
      </c>
      <c r="BK359" s="196">
        <f>ROUND(I359*H359,2)</f>
        <v>0</v>
      </c>
      <c r="BL359" s="17" t="s">
        <v>151</v>
      </c>
      <c r="BM359" s="195" t="s">
        <v>494</v>
      </c>
    </row>
    <row r="360" spans="1:65" s="13" customFormat="1">
      <c r="B360" s="197"/>
      <c r="C360" s="198"/>
      <c r="D360" s="199" t="s">
        <v>157</v>
      </c>
      <c r="E360" s="200" t="s">
        <v>1</v>
      </c>
      <c r="F360" s="201" t="s">
        <v>495</v>
      </c>
      <c r="G360" s="198"/>
      <c r="H360" s="202">
        <v>0.17899999999999999</v>
      </c>
      <c r="I360" s="203"/>
      <c r="J360" s="198"/>
      <c r="K360" s="198"/>
      <c r="L360" s="204"/>
      <c r="M360" s="205"/>
      <c r="N360" s="206"/>
      <c r="O360" s="206"/>
      <c r="P360" s="206"/>
      <c r="Q360" s="206"/>
      <c r="R360" s="206"/>
      <c r="S360" s="206"/>
      <c r="T360" s="207"/>
      <c r="AT360" s="208" t="s">
        <v>157</v>
      </c>
      <c r="AU360" s="208" t="s">
        <v>85</v>
      </c>
      <c r="AV360" s="13" t="s">
        <v>85</v>
      </c>
      <c r="AW360" s="13" t="s">
        <v>32</v>
      </c>
      <c r="AX360" s="13" t="s">
        <v>76</v>
      </c>
      <c r="AY360" s="208" t="s">
        <v>145</v>
      </c>
    </row>
    <row r="361" spans="1:65" s="13" customFormat="1">
      <c r="B361" s="197"/>
      <c r="C361" s="198"/>
      <c r="D361" s="199" t="s">
        <v>157</v>
      </c>
      <c r="E361" s="200" t="s">
        <v>1</v>
      </c>
      <c r="F361" s="201" t="s">
        <v>496</v>
      </c>
      <c r="G361" s="198"/>
      <c r="H361" s="202">
        <v>0.16200000000000001</v>
      </c>
      <c r="I361" s="203"/>
      <c r="J361" s="198"/>
      <c r="K361" s="198"/>
      <c r="L361" s="204"/>
      <c r="M361" s="205"/>
      <c r="N361" s="206"/>
      <c r="O361" s="206"/>
      <c r="P361" s="206"/>
      <c r="Q361" s="206"/>
      <c r="R361" s="206"/>
      <c r="S361" s="206"/>
      <c r="T361" s="207"/>
      <c r="AT361" s="208" t="s">
        <v>157</v>
      </c>
      <c r="AU361" s="208" t="s">
        <v>85</v>
      </c>
      <c r="AV361" s="13" t="s">
        <v>85</v>
      </c>
      <c r="AW361" s="13" t="s">
        <v>32</v>
      </c>
      <c r="AX361" s="13" t="s">
        <v>76</v>
      </c>
      <c r="AY361" s="208" t="s">
        <v>145</v>
      </c>
    </row>
    <row r="362" spans="1:65" s="13" customFormat="1">
      <c r="B362" s="197"/>
      <c r="C362" s="198"/>
      <c r="D362" s="199" t="s">
        <v>157</v>
      </c>
      <c r="E362" s="200" t="s">
        <v>1</v>
      </c>
      <c r="F362" s="201" t="s">
        <v>497</v>
      </c>
      <c r="G362" s="198"/>
      <c r="H362" s="202">
        <v>3.294</v>
      </c>
      <c r="I362" s="203"/>
      <c r="J362" s="198"/>
      <c r="K362" s="198"/>
      <c r="L362" s="204"/>
      <c r="M362" s="205"/>
      <c r="N362" s="206"/>
      <c r="O362" s="206"/>
      <c r="P362" s="206"/>
      <c r="Q362" s="206"/>
      <c r="R362" s="206"/>
      <c r="S362" s="206"/>
      <c r="T362" s="207"/>
      <c r="AT362" s="208" t="s">
        <v>157</v>
      </c>
      <c r="AU362" s="208" t="s">
        <v>85</v>
      </c>
      <c r="AV362" s="13" t="s">
        <v>85</v>
      </c>
      <c r="AW362" s="13" t="s">
        <v>32</v>
      </c>
      <c r="AX362" s="13" t="s">
        <v>76</v>
      </c>
      <c r="AY362" s="208" t="s">
        <v>145</v>
      </c>
    </row>
    <row r="363" spans="1:65" s="13" customFormat="1">
      <c r="B363" s="197"/>
      <c r="C363" s="198"/>
      <c r="D363" s="199" t="s">
        <v>157</v>
      </c>
      <c r="E363" s="200" t="s">
        <v>1</v>
      </c>
      <c r="F363" s="201" t="s">
        <v>498</v>
      </c>
      <c r="G363" s="198"/>
      <c r="H363" s="202">
        <v>0.37</v>
      </c>
      <c r="I363" s="203"/>
      <c r="J363" s="198"/>
      <c r="K363" s="198"/>
      <c r="L363" s="204"/>
      <c r="M363" s="205"/>
      <c r="N363" s="206"/>
      <c r="O363" s="206"/>
      <c r="P363" s="206"/>
      <c r="Q363" s="206"/>
      <c r="R363" s="206"/>
      <c r="S363" s="206"/>
      <c r="T363" s="207"/>
      <c r="AT363" s="208" t="s">
        <v>157</v>
      </c>
      <c r="AU363" s="208" t="s">
        <v>85</v>
      </c>
      <c r="AV363" s="13" t="s">
        <v>85</v>
      </c>
      <c r="AW363" s="13" t="s">
        <v>32</v>
      </c>
      <c r="AX363" s="13" t="s">
        <v>76</v>
      </c>
      <c r="AY363" s="208" t="s">
        <v>145</v>
      </c>
    </row>
    <row r="364" spans="1:65" s="13" customFormat="1">
      <c r="B364" s="197"/>
      <c r="C364" s="198"/>
      <c r="D364" s="199" t="s">
        <v>157</v>
      </c>
      <c r="E364" s="200" t="s">
        <v>1</v>
      </c>
      <c r="F364" s="201" t="s">
        <v>499</v>
      </c>
      <c r="G364" s="198"/>
      <c r="H364" s="202">
        <v>0.12</v>
      </c>
      <c r="I364" s="203"/>
      <c r="J364" s="198"/>
      <c r="K364" s="198"/>
      <c r="L364" s="204"/>
      <c r="M364" s="205"/>
      <c r="N364" s="206"/>
      <c r="O364" s="206"/>
      <c r="P364" s="206"/>
      <c r="Q364" s="206"/>
      <c r="R364" s="206"/>
      <c r="S364" s="206"/>
      <c r="T364" s="207"/>
      <c r="AT364" s="208" t="s">
        <v>157</v>
      </c>
      <c r="AU364" s="208" t="s">
        <v>85</v>
      </c>
      <c r="AV364" s="13" t="s">
        <v>85</v>
      </c>
      <c r="AW364" s="13" t="s">
        <v>32</v>
      </c>
      <c r="AX364" s="13" t="s">
        <v>76</v>
      </c>
      <c r="AY364" s="208" t="s">
        <v>145</v>
      </c>
    </row>
    <row r="365" spans="1:65" s="13" customFormat="1">
      <c r="B365" s="197"/>
      <c r="C365" s="198"/>
      <c r="D365" s="199" t="s">
        <v>157</v>
      </c>
      <c r="E365" s="200" t="s">
        <v>1</v>
      </c>
      <c r="F365" s="201" t="s">
        <v>500</v>
      </c>
      <c r="G365" s="198"/>
      <c r="H365" s="202">
        <v>0.41</v>
      </c>
      <c r="I365" s="203"/>
      <c r="J365" s="198"/>
      <c r="K365" s="198"/>
      <c r="L365" s="204"/>
      <c r="M365" s="205"/>
      <c r="N365" s="206"/>
      <c r="O365" s="206"/>
      <c r="P365" s="206"/>
      <c r="Q365" s="206"/>
      <c r="R365" s="206"/>
      <c r="S365" s="206"/>
      <c r="T365" s="207"/>
      <c r="AT365" s="208" t="s">
        <v>157</v>
      </c>
      <c r="AU365" s="208" t="s">
        <v>85</v>
      </c>
      <c r="AV365" s="13" t="s">
        <v>85</v>
      </c>
      <c r="AW365" s="13" t="s">
        <v>32</v>
      </c>
      <c r="AX365" s="13" t="s">
        <v>76</v>
      </c>
      <c r="AY365" s="208" t="s">
        <v>145</v>
      </c>
    </row>
    <row r="366" spans="1:65" s="13" customFormat="1">
      <c r="B366" s="197"/>
      <c r="C366" s="198"/>
      <c r="D366" s="199" t="s">
        <v>157</v>
      </c>
      <c r="E366" s="200" t="s">
        <v>1</v>
      </c>
      <c r="F366" s="201" t="s">
        <v>501</v>
      </c>
      <c r="G366" s="198"/>
      <c r="H366" s="202">
        <v>0.93700000000000006</v>
      </c>
      <c r="I366" s="203"/>
      <c r="J366" s="198"/>
      <c r="K366" s="198"/>
      <c r="L366" s="204"/>
      <c r="M366" s="205"/>
      <c r="N366" s="206"/>
      <c r="O366" s="206"/>
      <c r="P366" s="206"/>
      <c r="Q366" s="206"/>
      <c r="R366" s="206"/>
      <c r="S366" s="206"/>
      <c r="T366" s="207"/>
      <c r="AT366" s="208" t="s">
        <v>157</v>
      </c>
      <c r="AU366" s="208" t="s">
        <v>85</v>
      </c>
      <c r="AV366" s="13" t="s">
        <v>85</v>
      </c>
      <c r="AW366" s="13" t="s">
        <v>32</v>
      </c>
      <c r="AX366" s="13" t="s">
        <v>76</v>
      </c>
      <c r="AY366" s="208" t="s">
        <v>145</v>
      </c>
    </row>
    <row r="367" spans="1:65" s="13" customFormat="1">
      <c r="B367" s="197"/>
      <c r="C367" s="198"/>
      <c r="D367" s="199" t="s">
        <v>157</v>
      </c>
      <c r="E367" s="200" t="s">
        <v>1</v>
      </c>
      <c r="F367" s="201" t="s">
        <v>502</v>
      </c>
      <c r="G367" s="198"/>
      <c r="H367" s="202">
        <v>0.254</v>
      </c>
      <c r="I367" s="203"/>
      <c r="J367" s="198"/>
      <c r="K367" s="198"/>
      <c r="L367" s="204"/>
      <c r="M367" s="205"/>
      <c r="N367" s="206"/>
      <c r="O367" s="206"/>
      <c r="P367" s="206"/>
      <c r="Q367" s="206"/>
      <c r="R367" s="206"/>
      <c r="S367" s="206"/>
      <c r="T367" s="207"/>
      <c r="AT367" s="208" t="s">
        <v>157</v>
      </c>
      <c r="AU367" s="208" t="s">
        <v>85</v>
      </c>
      <c r="AV367" s="13" t="s">
        <v>85</v>
      </c>
      <c r="AW367" s="13" t="s">
        <v>32</v>
      </c>
      <c r="AX367" s="13" t="s">
        <v>76</v>
      </c>
      <c r="AY367" s="208" t="s">
        <v>145</v>
      </c>
    </row>
    <row r="368" spans="1:65" s="13" customFormat="1">
      <c r="B368" s="197"/>
      <c r="C368" s="198"/>
      <c r="D368" s="199" t="s">
        <v>157</v>
      </c>
      <c r="E368" s="200" t="s">
        <v>1</v>
      </c>
      <c r="F368" s="201" t="s">
        <v>503</v>
      </c>
      <c r="G368" s="198"/>
      <c r="H368" s="202">
        <v>2.0790000000000002</v>
      </c>
      <c r="I368" s="203"/>
      <c r="J368" s="198"/>
      <c r="K368" s="198"/>
      <c r="L368" s="204"/>
      <c r="M368" s="205"/>
      <c r="N368" s="206"/>
      <c r="O368" s="206"/>
      <c r="P368" s="206"/>
      <c r="Q368" s="206"/>
      <c r="R368" s="206"/>
      <c r="S368" s="206"/>
      <c r="T368" s="207"/>
      <c r="AT368" s="208" t="s">
        <v>157</v>
      </c>
      <c r="AU368" s="208" t="s">
        <v>85</v>
      </c>
      <c r="AV368" s="13" t="s">
        <v>85</v>
      </c>
      <c r="AW368" s="13" t="s">
        <v>32</v>
      </c>
      <c r="AX368" s="13" t="s">
        <v>76</v>
      </c>
      <c r="AY368" s="208" t="s">
        <v>145</v>
      </c>
    </row>
    <row r="369" spans="1:65" s="13" customFormat="1">
      <c r="B369" s="197"/>
      <c r="C369" s="198"/>
      <c r="D369" s="199" t="s">
        <v>157</v>
      </c>
      <c r="E369" s="200" t="s">
        <v>1</v>
      </c>
      <c r="F369" s="201" t="s">
        <v>504</v>
      </c>
      <c r="G369" s="198"/>
      <c r="H369" s="202">
        <v>1.431</v>
      </c>
      <c r="I369" s="203"/>
      <c r="J369" s="198"/>
      <c r="K369" s="198"/>
      <c r="L369" s="204"/>
      <c r="M369" s="205"/>
      <c r="N369" s="206"/>
      <c r="O369" s="206"/>
      <c r="P369" s="206"/>
      <c r="Q369" s="206"/>
      <c r="R369" s="206"/>
      <c r="S369" s="206"/>
      <c r="T369" s="207"/>
      <c r="AT369" s="208" t="s">
        <v>157</v>
      </c>
      <c r="AU369" s="208" t="s">
        <v>85</v>
      </c>
      <c r="AV369" s="13" t="s">
        <v>85</v>
      </c>
      <c r="AW369" s="13" t="s">
        <v>32</v>
      </c>
      <c r="AX369" s="13" t="s">
        <v>76</v>
      </c>
      <c r="AY369" s="208" t="s">
        <v>145</v>
      </c>
    </row>
    <row r="370" spans="1:65" s="13" customFormat="1">
      <c r="B370" s="197"/>
      <c r="C370" s="198"/>
      <c r="D370" s="199" t="s">
        <v>157</v>
      </c>
      <c r="E370" s="200" t="s">
        <v>1</v>
      </c>
      <c r="F370" s="201" t="s">
        <v>505</v>
      </c>
      <c r="G370" s="198"/>
      <c r="H370" s="202">
        <v>1.373</v>
      </c>
      <c r="I370" s="203"/>
      <c r="J370" s="198"/>
      <c r="K370" s="198"/>
      <c r="L370" s="204"/>
      <c r="M370" s="205"/>
      <c r="N370" s="206"/>
      <c r="O370" s="206"/>
      <c r="P370" s="206"/>
      <c r="Q370" s="206"/>
      <c r="R370" s="206"/>
      <c r="S370" s="206"/>
      <c r="T370" s="207"/>
      <c r="AT370" s="208" t="s">
        <v>157</v>
      </c>
      <c r="AU370" s="208" t="s">
        <v>85</v>
      </c>
      <c r="AV370" s="13" t="s">
        <v>85</v>
      </c>
      <c r="AW370" s="13" t="s">
        <v>32</v>
      </c>
      <c r="AX370" s="13" t="s">
        <v>76</v>
      </c>
      <c r="AY370" s="208" t="s">
        <v>145</v>
      </c>
    </row>
    <row r="371" spans="1:65" s="13" customFormat="1">
      <c r="B371" s="197"/>
      <c r="C371" s="198"/>
      <c r="D371" s="199" t="s">
        <v>157</v>
      </c>
      <c r="E371" s="200" t="s">
        <v>1</v>
      </c>
      <c r="F371" s="201" t="s">
        <v>506</v>
      </c>
      <c r="G371" s="198"/>
      <c r="H371" s="202">
        <v>5.4029999999999996</v>
      </c>
      <c r="I371" s="203"/>
      <c r="J371" s="198"/>
      <c r="K371" s="198"/>
      <c r="L371" s="204"/>
      <c r="M371" s="205"/>
      <c r="N371" s="206"/>
      <c r="O371" s="206"/>
      <c r="P371" s="206"/>
      <c r="Q371" s="206"/>
      <c r="R371" s="206"/>
      <c r="S371" s="206"/>
      <c r="T371" s="207"/>
      <c r="AT371" s="208" t="s">
        <v>157</v>
      </c>
      <c r="AU371" s="208" t="s">
        <v>85</v>
      </c>
      <c r="AV371" s="13" t="s">
        <v>85</v>
      </c>
      <c r="AW371" s="13" t="s">
        <v>32</v>
      </c>
      <c r="AX371" s="13" t="s">
        <v>76</v>
      </c>
      <c r="AY371" s="208" t="s">
        <v>145</v>
      </c>
    </row>
    <row r="372" spans="1:65" s="14" customFormat="1">
      <c r="B372" s="209"/>
      <c r="C372" s="210"/>
      <c r="D372" s="199" t="s">
        <v>157</v>
      </c>
      <c r="E372" s="211" t="s">
        <v>1</v>
      </c>
      <c r="F372" s="212" t="s">
        <v>160</v>
      </c>
      <c r="G372" s="210"/>
      <c r="H372" s="213">
        <v>16.012</v>
      </c>
      <c r="I372" s="214"/>
      <c r="J372" s="210"/>
      <c r="K372" s="210"/>
      <c r="L372" s="215"/>
      <c r="M372" s="216"/>
      <c r="N372" s="217"/>
      <c r="O372" s="217"/>
      <c r="P372" s="217"/>
      <c r="Q372" s="217"/>
      <c r="R372" s="217"/>
      <c r="S372" s="217"/>
      <c r="T372" s="218"/>
      <c r="AT372" s="219" t="s">
        <v>157</v>
      </c>
      <c r="AU372" s="219" t="s">
        <v>85</v>
      </c>
      <c r="AV372" s="14" t="s">
        <v>151</v>
      </c>
      <c r="AW372" s="14" t="s">
        <v>32</v>
      </c>
      <c r="AX372" s="14" t="s">
        <v>81</v>
      </c>
      <c r="AY372" s="219" t="s">
        <v>145</v>
      </c>
    </row>
    <row r="373" spans="1:65" s="2" customFormat="1" ht="24.15" customHeight="1">
      <c r="A373" s="34"/>
      <c r="B373" s="35"/>
      <c r="C373" s="183" t="s">
        <v>507</v>
      </c>
      <c r="D373" s="183" t="s">
        <v>147</v>
      </c>
      <c r="E373" s="184" t="s">
        <v>508</v>
      </c>
      <c r="F373" s="185" t="s">
        <v>509</v>
      </c>
      <c r="G373" s="186" t="s">
        <v>155</v>
      </c>
      <c r="H373" s="187">
        <v>127.224</v>
      </c>
      <c r="I373" s="188"/>
      <c r="J373" s="189">
        <f>ROUND(I373*H373,2)</f>
        <v>0</v>
      </c>
      <c r="K373" s="190"/>
      <c r="L373" s="39"/>
      <c r="M373" s="191" t="s">
        <v>1</v>
      </c>
      <c r="N373" s="192" t="s">
        <v>41</v>
      </c>
      <c r="O373" s="71"/>
      <c r="P373" s="193">
        <f>O373*H373</f>
        <v>0</v>
      </c>
      <c r="Q373" s="193">
        <v>4.6499999999999996E-3</v>
      </c>
      <c r="R373" s="193">
        <f>Q373*H373</f>
        <v>0.5915916</v>
      </c>
      <c r="S373" s="193">
        <v>0</v>
      </c>
      <c r="T373" s="194">
        <f>S373*H373</f>
        <v>0</v>
      </c>
      <c r="U373" s="34"/>
      <c r="V373" s="34"/>
      <c r="W373" s="34"/>
      <c r="X373" s="34"/>
      <c r="Y373" s="34"/>
      <c r="Z373" s="34"/>
      <c r="AA373" s="34"/>
      <c r="AB373" s="34"/>
      <c r="AC373" s="34"/>
      <c r="AD373" s="34"/>
      <c r="AE373" s="34"/>
      <c r="AR373" s="195" t="s">
        <v>151</v>
      </c>
      <c r="AT373" s="195" t="s">
        <v>147</v>
      </c>
      <c r="AU373" s="195" t="s">
        <v>85</v>
      </c>
      <c r="AY373" s="17" t="s">
        <v>145</v>
      </c>
      <c r="BE373" s="196">
        <f>IF(N373="základní",J373,0)</f>
        <v>0</v>
      </c>
      <c r="BF373" s="196">
        <f>IF(N373="snížená",J373,0)</f>
        <v>0</v>
      </c>
      <c r="BG373" s="196">
        <f>IF(N373="zákl. přenesená",J373,0)</f>
        <v>0</v>
      </c>
      <c r="BH373" s="196">
        <f>IF(N373="sníž. přenesená",J373,0)</f>
        <v>0</v>
      </c>
      <c r="BI373" s="196">
        <f>IF(N373="nulová",J373,0)</f>
        <v>0</v>
      </c>
      <c r="BJ373" s="17" t="s">
        <v>81</v>
      </c>
      <c r="BK373" s="196">
        <f>ROUND(I373*H373,2)</f>
        <v>0</v>
      </c>
      <c r="BL373" s="17" t="s">
        <v>151</v>
      </c>
      <c r="BM373" s="195" t="s">
        <v>510</v>
      </c>
    </row>
    <row r="374" spans="1:65" s="13" customFormat="1">
      <c r="B374" s="197"/>
      <c r="C374" s="198"/>
      <c r="D374" s="199" t="s">
        <v>157</v>
      </c>
      <c r="E374" s="200" t="s">
        <v>1</v>
      </c>
      <c r="F374" s="201" t="s">
        <v>511</v>
      </c>
      <c r="G374" s="198"/>
      <c r="H374" s="202">
        <v>0.89600000000000002</v>
      </c>
      <c r="I374" s="203"/>
      <c r="J374" s="198"/>
      <c r="K374" s="198"/>
      <c r="L374" s="204"/>
      <c r="M374" s="205"/>
      <c r="N374" s="206"/>
      <c r="O374" s="206"/>
      <c r="P374" s="206"/>
      <c r="Q374" s="206"/>
      <c r="R374" s="206"/>
      <c r="S374" s="206"/>
      <c r="T374" s="207"/>
      <c r="AT374" s="208" t="s">
        <v>157</v>
      </c>
      <c r="AU374" s="208" t="s">
        <v>85</v>
      </c>
      <c r="AV374" s="13" t="s">
        <v>85</v>
      </c>
      <c r="AW374" s="13" t="s">
        <v>32</v>
      </c>
      <c r="AX374" s="13" t="s">
        <v>76</v>
      </c>
      <c r="AY374" s="208" t="s">
        <v>145</v>
      </c>
    </row>
    <row r="375" spans="1:65" s="13" customFormat="1">
      <c r="B375" s="197"/>
      <c r="C375" s="198"/>
      <c r="D375" s="199" t="s">
        <v>157</v>
      </c>
      <c r="E375" s="200" t="s">
        <v>1</v>
      </c>
      <c r="F375" s="201" t="s">
        <v>512</v>
      </c>
      <c r="G375" s="198"/>
      <c r="H375" s="202">
        <v>0.878</v>
      </c>
      <c r="I375" s="203"/>
      <c r="J375" s="198"/>
      <c r="K375" s="198"/>
      <c r="L375" s="204"/>
      <c r="M375" s="205"/>
      <c r="N375" s="206"/>
      <c r="O375" s="206"/>
      <c r="P375" s="206"/>
      <c r="Q375" s="206"/>
      <c r="R375" s="206"/>
      <c r="S375" s="206"/>
      <c r="T375" s="207"/>
      <c r="AT375" s="208" t="s">
        <v>157</v>
      </c>
      <c r="AU375" s="208" t="s">
        <v>85</v>
      </c>
      <c r="AV375" s="13" t="s">
        <v>85</v>
      </c>
      <c r="AW375" s="13" t="s">
        <v>32</v>
      </c>
      <c r="AX375" s="13" t="s">
        <v>76</v>
      </c>
      <c r="AY375" s="208" t="s">
        <v>145</v>
      </c>
    </row>
    <row r="376" spans="1:65" s="13" customFormat="1">
      <c r="B376" s="197"/>
      <c r="C376" s="198"/>
      <c r="D376" s="199" t="s">
        <v>157</v>
      </c>
      <c r="E376" s="200" t="s">
        <v>1</v>
      </c>
      <c r="F376" s="201" t="s">
        <v>513</v>
      </c>
      <c r="G376" s="198"/>
      <c r="H376" s="202">
        <v>14.03</v>
      </c>
      <c r="I376" s="203"/>
      <c r="J376" s="198"/>
      <c r="K376" s="198"/>
      <c r="L376" s="204"/>
      <c r="M376" s="205"/>
      <c r="N376" s="206"/>
      <c r="O376" s="206"/>
      <c r="P376" s="206"/>
      <c r="Q376" s="206"/>
      <c r="R376" s="206"/>
      <c r="S376" s="206"/>
      <c r="T376" s="207"/>
      <c r="AT376" s="208" t="s">
        <v>157</v>
      </c>
      <c r="AU376" s="208" t="s">
        <v>85</v>
      </c>
      <c r="AV376" s="13" t="s">
        <v>85</v>
      </c>
      <c r="AW376" s="13" t="s">
        <v>32</v>
      </c>
      <c r="AX376" s="13" t="s">
        <v>76</v>
      </c>
      <c r="AY376" s="208" t="s">
        <v>145</v>
      </c>
    </row>
    <row r="377" spans="1:65" s="13" customFormat="1">
      <c r="B377" s="197"/>
      <c r="C377" s="198"/>
      <c r="D377" s="199" t="s">
        <v>157</v>
      </c>
      <c r="E377" s="200" t="s">
        <v>1</v>
      </c>
      <c r="F377" s="201" t="s">
        <v>514</v>
      </c>
      <c r="G377" s="198"/>
      <c r="H377" s="202">
        <v>2.1749999999999998</v>
      </c>
      <c r="I377" s="203"/>
      <c r="J377" s="198"/>
      <c r="K377" s="198"/>
      <c r="L377" s="204"/>
      <c r="M377" s="205"/>
      <c r="N377" s="206"/>
      <c r="O377" s="206"/>
      <c r="P377" s="206"/>
      <c r="Q377" s="206"/>
      <c r="R377" s="206"/>
      <c r="S377" s="206"/>
      <c r="T377" s="207"/>
      <c r="AT377" s="208" t="s">
        <v>157</v>
      </c>
      <c r="AU377" s="208" t="s">
        <v>85</v>
      </c>
      <c r="AV377" s="13" t="s">
        <v>85</v>
      </c>
      <c r="AW377" s="13" t="s">
        <v>32</v>
      </c>
      <c r="AX377" s="13" t="s">
        <v>76</v>
      </c>
      <c r="AY377" s="208" t="s">
        <v>145</v>
      </c>
    </row>
    <row r="378" spans="1:65" s="13" customFormat="1">
      <c r="B378" s="197"/>
      <c r="C378" s="198"/>
      <c r="D378" s="199" t="s">
        <v>157</v>
      </c>
      <c r="E378" s="200" t="s">
        <v>1</v>
      </c>
      <c r="F378" s="201" t="s">
        <v>515</v>
      </c>
      <c r="G378" s="198"/>
      <c r="H378" s="202">
        <v>0.68</v>
      </c>
      <c r="I378" s="203"/>
      <c r="J378" s="198"/>
      <c r="K378" s="198"/>
      <c r="L378" s="204"/>
      <c r="M378" s="205"/>
      <c r="N378" s="206"/>
      <c r="O378" s="206"/>
      <c r="P378" s="206"/>
      <c r="Q378" s="206"/>
      <c r="R378" s="206"/>
      <c r="S378" s="206"/>
      <c r="T378" s="207"/>
      <c r="AT378" s="208" t="s">
        <v>157</v>
      </c>
      <c r="AU378" s="208" t="s">
        <v>85</v>
      </c>
      <c r="AV378" s="13" t="s">
        <v>85</v>
      </c>
      <c r="AW378" s="13" t="s">
        <v>32</v>
      </c>
      <c r="AX378" s="13" t="s">
        <v>76</v>
      </c>
      <c r="AY378" s="208" t="s">
        <v>145</v>
      </c>
    </row>
    <row r="379" spans="1:65" s="13" customFormat="1">
      <c r="B379" s="197"/>
      <c r="C379" s="198"/>
      <c r="D379" s="199" t="s">
        <v>157</v>
      </c>
      <c r="E379" s="200" t="s">
        <v>1</v>
      </c>
      <c r="F379" s="201" t="s">
        <v>516</v>
      </c>
      <c r="G379" s="198"/>
      <c r="H379" s="202">
        <v>3.7050000000000001</v>
      </c>
      <c r="I379" s="203"/>
      <c r="J379" s="198"/>
      <c r="K379" s="198"/>
      <c r="L379" s="204"/>
      <c r="M379" s="205"/>
      <c r="N379" s="206"/>
      <c r="O379" s="206"/>
      <c r="P379" s="206"/>
      <c r="Q379" s="206"/>
      <c r="R379" s="206"/>
      <c r="S379" s="206"/>
      <c r="T379" s="207"/>
      <c r="AT379" s="208" t="s">
        <v>157</v>
      </c>
      <c r="AU379" s="208" t="s">
        <v>85</v>
      </c>
      <c r="AV379" s="13" t="s">
        <v>85</v>
      </c>
      <c r="AW379" s="13" t="s">
        <v>32</v>
      </c>
      <c r="AX379" s="13" t="s">
        <v>76</v>
      </c>
      <c r="AY379" s="208" t="s">
        <v>145</v>
      </c>
    </row>
    <row r="380" spans="1:65" s="13" customFormat="1">
      <c r="B380" s="197"/>
      <c r="C380" s="198"/>
      <c r="D380" s="199" t="s">
        <v>157</v>
      </c>
      <c r="E380" s="200" t="s">
        <v>1</v>
      </c>
      <c r="F380" s="201" t="s">
        <v>517</v>
      </c>
      <c r="G380" s="198"/>
      <c r="H380" s="202">
        <v>7.242</v>
      </c>
      <c r="I380" s="203"/>
      <c r="J380" s="198"/>
      <c r="K380" s="198"/>
      <c r="L380" s="204"/>
      <c r="M380" s="205"/>
      <c r="N380" s="206"/>
      <c r="O380" s="206"/>
      <c r="P380" s="206"/>
      <c r="Q380" s="206"/>
      <c r="R380" s="206"/>
      <c r="S380" s="206"/>
      <c r="T380" s="207"/>
      <c r="AT380" s="208" t="s">
        <v>157</v>
      </c>
      <c r="AU380" s="208" t="s">
        <v>85</v>
      </c>
      <c r="AV380" s="13" t="s">
        <v>85</v>
      </c>
      <c r="AW380" s="13" t="s">
        <v>32</v>
      </c>
      <c r="AX380" s="13" t="s">
        <v>76</v>
      </c>
      <c r="AY380" s="208" t="s">
        <v>145</v>
      </c>
    </row>
    <row r="381" spans="1:65" s="13" customFormat="1">
      <c r="B381" s="197"/>
      <c r="C381" s="198"/>
      <c r="D381" s="199" t="s">
        <v>157</v>
      </c>
      <c r="E381" s="200" t="s">
        <v>1</v>
      </c>
      <c r="F381" s="201" t="s">
        <v>518</v>
      </c>
      <c r="G381" s="198"/>
      <c r="H381" s="202">
        <v>2.0990000000000002</v>
      </c>
      <c r="I381" s="203"/>
      <c r="J381" s="198"/>
      <c r="K381" s="198"/>
      <c r="L381" s="204"/>
      <c r="M381" s="205"/>
      <c r="N381" s="206"/>
      <c r="O381" s="206"/>
      <c r="P381" s="206"/>
      <c r="Q381" s="206"/>
      <c r="R381" s="206"/>
      <c r="S381" s="206"/>
      <c r="T381" s="207"/>
      <c r="AT381" s="208" t="s">
        <v>157</v>
      </c>
      <c r="AU381" s="208" t="s">
        <v>85</v>
      </c>
      <c r="AV381" s="13" t="s">
        <v>85</v>
      </c>
      <c r="AW381" s="13" t="s">
        <v>32</v>
      </c>
      <c r="AX381" s="13" t="s">
        <v>76</v>
      </c>
      <c r="AY381" s="208" t="s">
        <v>145</v>
      </c>
    </row>
    <row r="382" spans="1:65" s="13" customFormat="1">
      <c r="B382" s="197"/>
      <c r="C382" s="198"/>
      <c r="D382" s="199" t="s">
        <v>157</v>
      </c>
      <c r="E382" s="200" t="s">
        <v>1</v>
      </c>
      <c r="F382" s="201" t="s">
        <v>519</v>
      </c>
      <c r="G382" s="198"/>
      <c r="H382" s="202">
        <v>19.305</v>
      </c>
      <c r="I382" s="203"/>
      <c r="J382" s="198"/>
      <c r="K382" s="198"/>
      <c r="L382" s="204"/>
      <c r="M382" s="205"/>
      <c r="N382" s="206"/>
      <c r="O382" s="206"/>
      <c r="P382" s="206"/>
      <c r="Q382" s="206"/>
      <c r="R382" s="206"/>
      <c r="S382" s="206"/>
      <c r="T382" s="207"/>
      <c r="AT382" s="208" t="s">
        <v>157</v>
      </c>
      <c r="AU382" s="208" t="s">
        <v>85</v>
      </c>
      <c r="AV382" s="13" t="s">
        <v>85</v>
      </c>
      <c r="AW382" s="13" t="s">
        <v>32</v>
      </c>
      <c r="AX382" s="13" t="s">
        <v>76</v>
      </c>
      <c r="AY382" s="208" t="s">
        <v>145</v>
      </c>
    </row>
    <row r="383" spans="1:65" s="13" customFormat="1">
      <c r="B383" s="197"/>
      <c r="C383" s="198"/>
      <c r="D383" s="199" t="s">
        <v>157</v>
      </c>
      <c r="E383" s="200" t="s">
        <v>1</v>
      </c>
      <c r="F383" s="201" t="s">
        <v>520</v>
      </c>
      <c r="G383" s="198"/>
      <c r="H383" s="202">
        <v>13.291</v>
      </c>
      <c r="I383" s="203"/>
      <c r="J383" s="198"/>
      <c r="K383" s="198"/>
      <c r="L383" s="204"/>
      <c r="M383" s="205"/>
      <c r="N383" s="206"/>
      <c r="O383" s="206"/>
      <c r="P383" s="206"/>
      <c r="Q383" s="206"/>
      <c r="R383" s="206"/>
      <c r="S383" s="206"/>
      <c r="T383" s="207"/>
      <c r="AT383" s="208" t="s">
        <v>157</v>
      </c>
      <c r="AU383" s="208" t="s">
        <v>85</v>
      </c>
      <c r="AV383" s="13" t="s">
        <v>85</v>
      </c>
      <c r="AW383" s="13" t="s">
        <v>32</v>
      </c>
      <c r="AX383" s="13" t="s">
        <v>76</v>
      </c>
      <c r="AY383" s="208" t="s">
        <v>145</v>
      </c>
    </row>
    <row r="384" spans="1:65" s="13" customFormat="1">
      <c r="B384" s="197"/>
      <c r="C384" s="198"/>
      <c r="D384" s="199" t="s">
        <v>157</v>
      </c>
      <c r="E384" s="200" t="s">
        <v>1</v>
      </c>
      <c r="F384" s="201" t="s">
        <v>521</v>
      </c>
      <c r="G384" s="198"/>
      <c r="H384" s="202">
        <v>12.753</v>
      </c>
      <c r="I384" s="203"/>
      <c r="J384" s="198"/>
      <c r="K384" s="198"/>
      <c r="L384" s="204"/>
      <c r="M384" s="205"/>
      <c r="N384" s="206"/>
      <c r="O384" s="206"/>
      <c r="P384" s="206"/>
      <c r="Q384" s="206"/>
      <c r="R384" s="206"/>
      <c r="S384" s="206"/>
      <c r="T384" s="207"/>
      <c r="AT384" s="208" t="s">
        <v>157</v>
      </c>
      <c r="AU384" s="208" t="s">
        <v>85</v>
      </c>
      <c r="AV384" s="13" t="s">
        <v>85</v>
      </c>
      <c r="AW384" s="13" t="s">
        <v>32</v>
      </c>
      <c r="AX384" s="13" t="s">
        <v>76</v>
      </c>
      <c r="AY384" s="208" t="s">
        <v>145</v>
      </c>
    </row>
    <row r="385" spans="1:65" s="13" customFormat="1">
      <c r="B385" s="197"/>
      <c r="C385" s="198"/>
      <c r="D385" s="199" t="s">
        <v>157</v>
      </c>
      <c r="E385" s="200" t="s">
        <v>1</v>
      </c>
      <c r="F385" s="201" t="s">
        <v>522</v>
      </c>
      <c r="G385" s="198"/>
      <c r="H385" s="202">
        <v>50.17</v>
      </c>
      <c r="I385" s="203"/>
      <c r="J385" s="198"/>
      <c r="K385" s="198"/>
      <c r="L385" s="204"/>
      <c r="M385" s="205"/>
      <c r="N385" s="206"/>
      <c r="O385" s="206"/>
      <c r="P385" s="206"/>
      <c r="Q385" s="206"/>
      <c r="R385" s="206"/>
      <c r="S385" s="206"/>
      <c r="T385" s="207"/>
      <c r="AT385" s="208" t="s">
        <v>157</v>
      </c>
      <c r="AU385" s="208" t="s">
        <v>85</v>
      </c>
      <c r="AV385" s="13" t="s">
        <v>85</v>
      </c>
      <c r="AW385" s="13" t="s">
        <v>32</v>
      </c>
      <c r="AX385" s="13" t="s">
        <v>76</v>
      </c>
      <c r="AY385" s="208" t="s">
        <v>145</v>
      </c>
    </row>
    <row r="386" spans="1:65" s="14" customFormat="1">
      <c r="B386" s="209"/>
      <c r="C386" s="210"/>
      <c r="D386" s="199" t="s">
        <v>157</v>
      </c>
      <c r="E386" s="211" t="s">
        <v>1</v>
      </c>
      <c r="F386" s="212" t="s">
        <v>160</v>
      </c>
      <c r="G386" s="210"/>
      <c r="H386" s="213">
        <v>127.224</v>
      </c>
      <c r="I386" s="214"/>
      <c r="J386" s="210"/>
      <c r="K386" s="210"/>
      <c r="L386" s="215"/>
      <c r="M386" s="216"/>
      <c r="N386" s="217"/>
      <c r="O386" s="217"/>
      <c r="P386" s="217"/>
      <c r="Q386" s="217"/>
      <c r="R386" s="217"/>
      <c r="S386" s="217"/>
      <c r="T386" s="218"/>
      <c r="AT386" s="219" t="s">
        <v>157</v>
      </c>
      <c r="AU386" s="219" t="s">
        <v>85</v>
      </c>
      <c r="AV386" s="14" t="s">
        <v>151</v>
      </c>
      <c r="AW386" s="14" t="s">
        <v>32</v>
      </c>
      <c r="AX386" s="14" t="s">
        <v>81</v>
      </c>
      <c r="AY386" s="219" t="s">
        <v>145</v>
      </c>
    </row>
    <row r="387" spans="1:65" s="2" customFormat="1" ht="24.15" customHeight="1">
      <c r="A387" s="34"/>
      <c r="B387" s="35"/>
      <c r="C387" s="183" t="s">
        <v>523</v>
      </c>
      <c r="D387" s="183" t="s">
        <v>147</v>
      </c>
      <c r="E387" s="184" t="s">
        <v>524</v>
      </c>
      <c r="F387" s="185" t="s">
        <v>525</v>
      </c>
      <c r="G387" s="186" t="s">
        <v>155</v>
      </c>
      <c r="H387" s="187">
        <v>127.224</v>
      </c>
      <c r="I387" s="188"/>
      <c r="J387" s="189">
        <f>ROUND(I387*H387,2)</f>
        <v>0</v>
      </c>
      <c r="K387" s="190"/>
      <c r="L387" s="39"/>
      <c r="M387" s="191" t="s">
        <v>1</v>
      </c>
      <c r="N387" s="192" t="s">
        <v>41</v>
      </c>
      <c r="O387" s="71"/>
      <c r="P387" s="193">
        <f>O387*H387</f>
        <v>0</v>
      </c>
      <c r="Q387" s="193">
        <v>0</v>
      </c>
      <c r="R387" s="193">
        <f>Q387*H387</f>
        <v>0</v>
      </c>
      <c r="S387" s="193">
        <v>0</v>
      </c>
      <c r="T387" s="194">
        <f>S387*H387</f>
        <v>0</v>
      </c>
      <c r="U387" s="34"/>
      <c r="V387" s="34"/>
      <c r="W387" s="34"/>
      <c r="X387" s="34"/>
      <c r="Y387" s="34"/>
      <c r="Z387" s="34"/>
      <c r="AA387" s="34"/>
      <c r="AB387" s="34"/>
      <c r="AC387" s="34"/>
      <c r="AD387" s="34"/>
      <c r="AE387" s="34"/>
      <c r="AR387" s="195" t="s">
        <v>151</v>
      </c>
      <c r="AT387" s="195" t="s">
        <v>147</v>
      </c>
      <c r="AU387" s="195" t="s">
        <v>85</v>
      </c>
      <c r="AY387" s="17" t="s">
        <v>145</v>
      </c>
      <c r="BE387" s="196">
        <f>IF(N387="základní",J387,0)</f>
        <v>0</v>
      </c>
      <c r="BF387" s="196">
        <f>IF(N387="snížená",J387,0)</f>
        <v>0</v>
      </c>
      <c r="BG387" s="196">
        <f>IF(N387="zákl. přenesená",J387,0)</f>
        <v>0</v>
      </c>
      <c r="BH387" s="196">
        <f>IF(N387="sníž. přenesená",J387,0)</f>
        <v>0</v>
      </c>
      <c r="BI387" s="196">
        <f>IF(N387="nulová",J387,0)</f>
        <v>0</v>
      </c>
      <c r="BJ387" s="17" t="s">
        <v>81</v>
      </c>
      <c r="BK387" s="196">
        <f>ROUND(I387*H387,2)</f>
        <v>0</v>
      </c>
      <c r="BL387" s="17" t="s">
        <v>151</v>
      </c>
      <c r="BM387" s="195" t="s">
        <v>526</v>
      </c>
    </row>
    <row r="388" spans="1:65" s="2" customFormat="1" ht="33" customHeight="1">
      <c r="A388" s="34"/>
      <c r="B388" s="35"/>
      <c r="C388" s="183" t="s">
        <v>527</v>
      </c>
      <c r="D388" s="183" t="s">
        <v>147</v>
      </c>
      <c r="E388" s="184" t="s">
        <v>528</v>
      </c>
      <c r="F388" s="185" t="s">
        <v>529</v>
      </c>
      <c r="G388" s="186" t="s">
        <v>155</v>
      </c>
      <c r="H388" s="187">
        <v>19.09</v>
      </c>
      <c r="I388" s="188"/>
      <c r="J388" s="189">
        <f>ROUND(I388*H388,2)</f>
        <v>0</v>
      </c>
      <c r="K388" s="190"/>
      <c r="L388" s="39"/>
      <c r="M388" s="191" t="s">
        <v>1</v>
      </c>
      <c r="N388" s="192" t="s">
        <v>41</v>
      </c>
      <c r="O388" s="71"/>
      <c r="P388" s="193">
        <f>O388*H388</f>
        <v>0</v>
      </c>
      <c r="Q388" s="193">
        <v>1.6100000000000001E-3</v>
      </c>
      <c r="R388" s="193">
        <f>Q388*H388</f>
        <v>3.0734900000000002E-2</v>
      </c>
      <c r="S388" s="193">
        <v>0</v>
      </c>
      <c r="T388" s="194">
        <f>S388*H388</f>
        <v>0</v>
      </c>
      <c r="U388" s="34"/>
      <c r="V388" s="34"/>
      <c r="W388" s="34"/>
      <c r="X388" s="34"/>
      <c r="Y388" s="34"/>
      <c r="Z388" s="34"/>
      <c r="AA388" s="34"/>
      <c r="AB388" s="34"/>
      <c r="AC388" s="34"/>
      <c r="AD388" s="34"/>
      <c r="AE388" s="34"/>
      <c r="AR388" s="195" t="s">
        <v>151</v>
      </c>
      <c r="AT388" s="195" t="s">
        <v>147</v>
      </c>
      <c r="AU388" s="195" t="s">
        <v>85</v>
      </c>
      <c r="AY388" s="17" t="s">
        <v>145</v>
      </c>
      <c r="BE388" s="196">
        <f>IF(N388="základní",J388,0)</f>
        <v>0</v>
      </c>
      <c r="BF388" s="196">
        <f>IF(N388="snížená",J388,0)</f>
        <v>0</v>
      </c>
      <c r="BG388" s="196">
        <f>IF(N388="zákl. přenesená",J388,0)</f>
        <v>0</v>
      </c>
      <c r="BH388" s="196">
        <f>IF(N388="sníž. přenesená",J388,0)</f>
        <v>0</v>
      </c>
      <c r="BI388" s="196">
        <f>IF(N388="nulová",J388,0)</f>
        <v>0</v>
      </c>
      <c r="BJ388" s="17" t="s">
        <v>81</v>
      </c>
      <c r="BK388" s="196">
        <f>ROUND(I388*H388,2)</f>
        <v>0</v>
      </c>
      <c r="BL388" s="17" t="s">
        <v>151</v>
      </c>
      <c r="BM388" s="195" t="s">
        <v>530</v>
      </c>
    </row>
    <row r="389" spans="1:65" s="13" customFormat="1">
      <c r="B389" s="197"/>
      <c r="C389" s="198"/>
      <c r="D389" s="199" t="s">
        <v>157</v>
      </c>
      <c r="E389" s="200" t="s">
        <v>1</v>
      </c>
      <c r="F389" s="201" t="s">
        <v>531</v>
      </c>
      <c r="G389" s="198"/>
      <c r="H389" s="202">
        <v>0.59699999999999998</v>
      </c>
      <c r="I389" s="203"/>
      <c r="J389" s="198"/>
      <c r="K389" s="198"/>
      <c r="L389" s="204"/>
      <c r="M389" s="205"/>
      <c r="N389" s="206"/>
      <c r="O389" s="206"/>
      <c r="P389" s="206"/>
      <c r="Q389" s="206"/>
      <c r="R389" s="206"/>
      <c r="S389" s="206"/>
      <c r="T389" s="207"/>
      <c r="AT389" s="208" t="s">
        <v>157</v>
      </c>
      <c r="AU389" s="208" t="s">
        <v>85</v>
      </c>
      <c r="AV389" s="13" t="s">
        <v>85</v>
      </c>
      <c r="AW389" s="13" t="s">
        <v>32</v>
      </c>
      <c r="AX389" s="13" t="s">
        <v>76</v>
      </c>
      <c r="AY389" s="208" t="s">
        <v>145</v>
      </c>
    </row>
    <row r="390" spans="1:65" s="13" customFormat="1">
      <c r="B390" s="197"/>
      <c r="C390" s="198"/>
      <c r="D390" s="199" t="s">
        <v>157</v>
      </c>
      <c r="E390" s="200" t="s">
        <v>1</v>
      </c>
      <c r="F390" s="201" t="s">
        <v>532</v>
      </c>
      <c r="G390" s="198"/>
      <c r="H390" s="202">
        <v>0.54</v>
      </c>
      <c r="I390" s="203"/>
      <c r="J390" s="198"/>
      <c r="K390" s="198"/>
      <c r="L390" s="204"/>
      <c r="M390" s="205"/>
      <c r="N390" s="206"/>
      <c r="O390" s="206"/>
      <c r="P390" s="206"/>
      <c r="Q390" s="206"/>
      <c r="R390" s="206"/>
      <c r="S390" s="206"/>
      <c r="T390" s="207"/>
      <c r="AT390" s="208" t="s">
        <v>157</v>
      </c>
      <c r="AU390" s="208" t="s">
        <v>85</v>
      </c>
      <c r="AV390" s="13" t="s">
        <v>85</v>
      </c>
      <c r="AW390" s="13" t="s">
        <v>32</v>
      </c>
      <c r="AX390" s="13" t="s">
        <v>76</v>
      </c>
      <c r="AY390" s="208" t="s">
        <v>145</v>
      </c>
    </row>
    <row r="391" spans="1:65" s="13" customFormat="1">
      <c r="B391" s="197"/>
      <c r="C391" s="198"/>
      <c r="D391" s="199" t="s">
        <v>157</v>
      </c>
      <c r="E391" s="200" t="s">
        <v>1</v>
      </c>
      <c r="F391" s="201" t="s">
        <v>533</v>
      </c>
      <c r="G391" s="198"/>
      <c r="H391" s="202">
        <v>5.49</v>
      </c>
      <c r="I391" s="203"/>
      <c r="J391" s="198"/>
      <c r="K391" s="198"/>
      <c r="L391" s="204"/>
      <c r="M391" s="205"/>
      <c r="N391" s="206"/>
      <c r="O391" s="206"/>
      <c r="P391" s="206"/>
      <c r="Q391" s="206"/>
      <c r="R391" s="206"/>
      <c r="S391" s="206"/>
      <c r="T391" s="207"/>
      <c r="AT391" s="208" t="s">
        <v>157</v>
      </c>
      <c r="AU391" s="208" t="s">
        <v>85</v>
      </c>
      <c r="AV391" s="13" t="s">
        <v>85</v>
      </c>
      <c r="AW391" s="13" t="s">
        <v>32</v>
      </c>
      <c r="AX391" s="13" t="s">
        <v>76</v>
      </c>
      <c r="AY391" s="208" t="s">
        <v>145</v>
      </c>
    </row>
    <row r="392" spans="1:65" s="13" customFormat="1">
      <c r="B392" s="197"/>
      <c r="C392" s="198"/>
      <c r="D392" s="199" t="s">
        <v>157</v>
      </c>
      <c r="E392" s="200" t="s">
        <v>1</v>
      </c>
      <c r="F392" s="201" t="s">
        <v>534</v>
      </c>
      <c r="G392" s="198"/>
      <c r="H392" s="202">
        <v>0.435</v>
      </c>
      <c r="I392" s="203"/>
      <c r="J392" s="198"/>
      <c r="K392" s="198"/>
      <c r="L392" s="204"/>
      <c r="M392" s="205"/>
      <c r="N392" s="206"/>
      <c r="O392" s="206"/>
      <c r="P392" s="206"/>
      <c r="Q392" s="206"/>
      <c r="R392" s="206"/>
      <c r="S392" s="206"/>
      <c r="T392" s="207"/>
      <c r="AT392" s="208" t="s">
        <v>157</v>
      </c>
      <c r="AU392" s="208" t="s">
        <v>85</v>
      </c>
      <c r="AV392" s="13" t="s">
        <v>85</v>
      </c>
      <c r="AW392" s="13" t="s">
        <v>32</v>
      </c>
      <c r="AX392" s="13" t="s">
        <v>76</v>
      </c>
      <c r="AY392" s="208" t="s">
        <v>145</v>
      </c>
    </row>
    <row r="393" spans="1:65" s="13" customFormat="1">
      <c r="B393" s="197"/>
      <c r="C393" s="198"/>
      <c r="D393" s="199" t="s">
        <v>157</v>
      </c>
      <c r="E393" s="200" t="s">
        <v>1</v>
      </c>
      <c r="F393" s="201" t="s">
        <v>535</v>
      </c>
      <c r="G393" s="198"/>
      <c r="H393" s="202">
        <v>0.48</v>
      </c>
      <c r="I393" s="203"/>
      <c r="J393" s="198"/>
      <c r="K393" s="198"/>
      <c r="L393" s="204"/>
      <c r="M393" s="205"/>
      <c r="N393" s="206"/>
      <c r="O393" s="206"/>
      <c r="P393" s="206"/>
      <c r="Q393" s="206"/>
      <c r="R393" s="206"/>
      <c r="S393" s="206"/>
      <c r="T393" s="207"/>
      <c r="AT393" s="208" t="s">
        <v>157</v>
      </c>
      <c r="AU393" s="208" t="s">
        <v>85</v>
      </c>
      <c r="AV393" s="13" t="s">
        <v>85</v>
      </c>
      <c r="AW393" s="13" t="s">
        <v>32</v>
      </c>
      <c r="AX393" s="13" t="s">
        <v>76</v>
      </c>
      <c r="AY393" s="208" t="s">
        <v>145</v>
      </c>
    </row>
    <row r="394" spans="1:65" s="13" customFormat="1">
      <c r="B394" s="197"/>
      <c r="C394" s="198"/>
      <c r="D394" s="199" t="s">
        <v>157</v>
      </c>
      <c r="E394" s="200" t="s">
        <v>1</v>
      </c>
      <c r="F394" s="201" t="s">
        <v>536</v>
      </c>
      <c r="G394" s="198"/>
      <c r="H394" s="202">
        <v>0.39</v>
      </c>
      <c r="I394" s="203"/>
      <c r="J394" s="198"/>
      <c r="K394" s="198"/>
      <c r="L394" s="204"/>
      <c r="M394" s="205"/>
      <c r="N394" s="206"/>
      <c r="O394" s="206"/>
      <c r="P394" s="206"/>
      <c r="Q394" s="206"/>
      <c r="R394" s="206"/>
      <c r="S394" s="206"/>
      <c r="T394" s="207"/>
      <c r="AT394" s="208" t="s">
        <v>157</v>
      </c>
      <c r="AU394" s="208" t="s">
        <v>85</v>
      </c>
      <c r="AV394" s="13" t="s">
        <v>85</v>
      </c>
      <c r="AW394" s="13" t="s">
        <v>32</v>
      </c>
      <c r="AX394" s="13" t="s">
        <v>76</v>
      </c>
      <c r="AY394" s="208" t="s">
        <v>145</v>
      </c>
    </row>
    <row r="395" spans="1:65" s="13" customFormat="1">
      <c r="B395" s="197"/>
      <c r="C395" s="198"/>
      <c r="D395" s="199" t="s">
        <v>157</v>
      </c>
      <c r="E395" s="200" t="s">
        <v>1</v>
      </c>
      <c r="F395" s="201" t="s">
        <v>537</v>
      </c>
      <c r="G395" s="198"/>
      <c r="H395" s="202">
        <v>0.85199999999999998</v>
      </c>
      <c r="I395" s="203"/>
      <c r="J395" s="198"/>
      <c r="K395" s="198"/>
      <c r="L395" s="204"/>
      <c r="M395" s="205"/>
      <c r="N395" s="206"/>
      <c r="O395" s="206"/>
      <c r="P395" s="206"/>
      <c r="Q395" s="206"/>
      <c r="R395" s="206"/>
      <c r="S395" s="206"/>
      <c r="T395" s="207"/>
      <c r="AT395" s="208" t="s">
        <v>157</v>
      </c>
      <c r="AU395" s="208" t="s">
        <v>85</v>
      </c>
      <c r="AV395" s="13" t="s">
        <v>85</v>
      </c>
      <c r="AW395" s="13" t="s">
        <v>32</v>
      </c>
      <c r="AX395" s="13" t="s">
        <v>76</v>
      </c>
      <c r="AY395" s="208" t="s">
        <v>145</v>
      </c>
    </row>
    <row r="396" spans="1:65" s="13" customFormat="1">
      <c r="B396" s="197"/>
      <c r="C396" s="198"/>
      <c r="D396" s="199" t="s">
        <v>157</v>
      </c>
      <c r="E396" s="200" t="s">
        <v>1</v>
      </c>
      <c r="F396" s="201" t="s">
        <v>538</v>
      </c>
      <c r="G396" s="198"/>
      <c r="H396" s="202">
        <v>0.50900000000000001</v>
      </c>
      <c r="I396" s="203"/>
      <c r="J396" s="198"/>
      <c r="K396" s="198"/>
      <c r="L396" s="204"/>
      <c r="M396" s="205"/>
      <c r="N396" s="206"/>
      <c r="O396" s="206"/>
      <c r="P396" s="206"/>
      <c r="Q396" s="206"/>
      <c r="R396" s="206"/>
      <c r="S396" s="206"/>
      <c r="T396" s="207"/>
      <c r="AT396" s="208" t="s">
        <v>157</v>
      </c>
      <c r="AU396" s="208" t="s">
        <v>85</v>
      </c>
      <c r="AV396" s="13" t="s">
        <v>85</v>
      </c>
      <c r="AW396" s="13" t="s">
        <v>32</v>
      </c>
      <c r="AX396" s="13" t="s">
        <v>76</v>
      </c>
      <c r="AY396" s="208" t="s">
        <v>145</v>
      </c>
    </row>
    <row r="397" spans="1:65" s="13" customFormat="1">
      <c r="B397" s="197"/>
      <c r="C397" s="198"/>
      <c r="D397" s="199" t="s">
        <v>157</v>
      </c>
      <c r="E397" s="200" t="s">
        <v>1</v>
      </c>
      <c r="F397" s="201" t="s">
        <v>539</v>
      </c>
      <c r="G397" s="198"/>
      <c r="H397" s="202">
        <v>1.98</v>
      </c>
      <c r="I397" s="203"/>
      <c r="J397" s="198"/>
      <c r="K397" s="198"/>
      <c r="L397" s="204"/>
      <c r="M397" s="205"/>
      <c r="N397" s="206"/>
      <c r="O397" s="206"/>
      <c r="P397" s="206"/>
      <c r="Q397" s="206"/>
      <c r="R397" s="206"/>
      <c r="S397" s="206"/>
      <c r="T397" s="207"/>
      <c r="AT397" s="208" t="s">
        <v>157</v>
      </c>
      <c r="AU397" s="208" t="s">
        <v>85</v>
      </c>
      <c r="AV397" s="13" t="s">
        <v>85</v>
      </c>
      <c r="AW397" s="13" t="s">
        <v>32</v>
      </c>
      <c r="AX397" s="13" t="s">
        <v>76</v>
      </c>
      <c r="AY397" s="208" t="s">
        <v>145</v>
      </c>
    </row>
    <row r="398" spans="1:65" s="13" customFormat="1">
      <c r="B398" s="197"/>
      <c r="C398" s="198"/>
      <c r="D398" s="199" t="s">
        <v>157</v>
      </c>
      <c r="E398" s="200" t="s">
        <v>1</v>
      </c>
      <c r="F398" s="201" t="s">
        <v>540</v>
      </c>
      <c r="G398" s="198"/>
      <c r="H398" s="202">
        <v>1.363</v>
      </c>
      <c r="I398" s="203"/>
      <c r="J398" s="198"/>
      <c r="K398" s="198"/>
      <c r="L398" s="204"/>
      <c r="M398" s="205"/>
      <c r="N398" s="206"/>
      <c r="O398" s="206"/>
      <c r="P398" s="206"/>
      <c r="Q398" s="206"/>
      <c r="R398" s="206"/>
      <c r="S398" s="206"/>
      <c r="T398" s="207"/>
      <c r="AT398" s="208" t="s">
        <v>157</v>
      </c>
      <c r="AU398" s="208" t="s">
        <v>85</v>
      </c>
      <c r="AV398" s="13" t="s">
        <v>85</v>
      </c>
      <c r="AW398" s="13" t="s">
        <v>32</v>
      </c>
      <c r="AX398" s="13" t="s">
        <v>76</v>
      </c>
      <c r="AY398" s="208" t="s">
        <v>145</v>
      </c>
    </row>
    <row r="399" spans="1:65" s="13" customFormat="1">
      <c r="B399" s="197"/>
      <c r="C399" s="198"/>
      <c r="D399" s="199" t="s">
        <v>157</v>
      </c>
      <c r="E399" s="200" t="s">
        <v>1</v>
      </c>
      <c r="F399" s="201" t="s">
        <v>541</v>
      </c>
      <c r="G399" s="198"/>
      <c r="H399" s="202">
        <v>1.3080000000000001</v>
      </c>
      <c r="I399" s="203"/>
      <c r="J399" s="198"/>
      <c r="K399" s="198"/>
      <c r="L399" s="204"/>
      <c r="M399" s="205"/>
      <c r="N399" s="206"/>
      <c r="O399" s="206"/>
      <c r="P399" s="206"/>
      <c r="Q399" s="206"/>
      <c r="R399" s="206"/>
      <c r="S399" s="206"/>
      <c r="T399" s="207"/>
      <c r="AT399" s="208" t="s">
        <v>157</v>
      </c>
      <c r="AU399" s="208" t="s">
        <v>85</v>
      </c>
      <c r="AV399" s="13" t="s">
        <v>85</v>
      </c>
      <c r="AW399" s="13" t="s">
        <v>32</v>
      </c>
      <c r="AX399" s="13" t="s">
        <v>76</v>
      </c>
      <c r="AY399" s="208" t="s">
        <v>145</v>
      </c>
    </row>
    <row r="400" spans="1:65" s="13" customFormat="1">
      <c r="B400" s="197"/>
      <c r="C400" s="198"/>
      <c r="D400" s="199" t="s">
        <v>157</v>
      </c>
      <c r="E400" s="200" t="s">
        <v>1</v>
      </c>
      <c r="F400" s="201" t="s">
        <v>542</v>
      </c>
      <c r="G400" s="198"/>
      <c r="H400" s="202">
        <v>5.1459999999999999</v>
      </c>
      <c r="I400" s="203"/>
      <c r="J400" s="198"/>
      <c r="K400" s="198"/>
      <c r="L400" s="204"/>
      <c r="M400" s="205"/>
      <c r="N400" s="206"/>
      <c r="O400" s="206"/>
      <c r="P400" s="206"/>
      <c r="Q400" s="206"/>
      <c r="R400" s="206"/>
      <c r="S400" s="206"/>
      <c r="T400" s="207"/>
      <c r="AT400" s="208" t="s">
        <v>157</v>
      </c>
      <c r="AU400" s="208" t="s">
        <v>85</v>
      </c>
      <c r="AV400" s="13" t="s">
        <v>85</v>
      </c>
      <c r="AW400" s="13" t="s">
        <v>32</v>
      </c>
      <c r="AX400" s="13" t="s">
        <v>76</v>
      </c>
      <c r="AY400" s="208" t="s">
        <v>145</v>
      </c>
    </row>
    <row r="401" spans="1:65" s="14" customFormat="1">
      <c r="B401" s="209"/>
      <c r="C401" s="210"/>
      <c r="D401" s="199" t="s">
        <v>157</v>
      </c>
      <c r="E401" s="211" t="s">
        <v>1</v>
      </c>
      <c r="F401" s="212" t="s">
        <v>160</v>
      </c>
      <c r="G401" s="210"/>
      <c r="H401" s="213">
        <v>19.09</v>
      </c>
      <c r="I401" s="214"/>
      <c r="J401" s="210"/>
      <c r="K401" s="210"/>
      <c r="L401" s="215"/>
      <c r="M401" s="216"/>
      <c r="N401" s="217"/>
      <c r="O401" s="217"/>
      <c r="P401" s="217"/>
      <c r="Q401" s="217"/>
      <c r="R401" s="217"/>
      <c r="S401" s="217"/>
      <c r="T401" s="218"/>
      <c r="AT401" s="219" t="s">
        <v>157</v>
      </c>
      <c r="AU401" s="219" t="s">
        <v>85</v>
      </c>
      <c r="AV401" s="14" t="s">
        <v>151</v>
      </c>
      <c r="AW401" s="14" t="s">
        <v>32</v>
      </c>
      <c r="AX401" s="14" t="s">
        <v>81</v>
      </c>
      <c r="AY401" s="219" t="s">
        <v>145</v>
      </c>
    </row>
    <row r="402" spans="1:65" s="2" customFormat="1" ht="33" customHeight="1">
      <c r="A402" s="34"/>
      <c r="B402" s="35"/>
      <c r="C402" s="183" t="s">
        <v>543</v>
      </c>
      <c r="D402" s="183" t="s">
        <v>147</v>
      </c>
      <c r="E402" s="184" t="s">
        <v>544</v>
      </c>
      <c r="F402" s="185" t="s">
        <v>545</v>
      </c>
      <c r="G402" s="186" t="s">
        <v>155</v>
      </c>
      <c r="H402" s="187">
        <v>19.09</v>
      </c>
      <c r="I402" s="188"/>
      <c r="J402" s="189">
        <f>ROUND(I402*H402,2)</f>
        <v>0</v>
      </c>
      <c r="K402" s="190"/>
      <c r="L402" s="39"/>
      <c r="M402" s="191" t="s">
        <v>1</v>
      </c>
      <c r="N402" s="192" t="s">
        <v>41</v>
      </c>
      <c r="O402" s="71"/>
      <c r="P402" s="193">
        <f>O402*H402</f>
        <v>0</v>
      </c>
      <c r="Q402" s="193">
        <v>0</v>
      </c>
      <c r="R402" s="193">
        <f>Q402*H402</f>
        <v>0</v>
      </c>
      <c r="S402" s="193">
        <v>0</v>
      </c>
      <c r="T402" s="194">
        <f>S402*H402</f>
        <v>0</v>
      </c>
      <c r="U402" s="34"/>
      <c r="V402" s="34"/>
      <c r="W402" s="34"/>
      <c r="X402" s="34"/>
      <c r="Y402" s="34"/>
      <c r="Z402" s="34"/>
      <c r="AA402" s="34"/>
      <c r="AB402" s="34"/>
      <c r="AC402" s="34"/>
      <c r="AD402" s="34"/>
      <c r="AE402" s="34"/>
      <c r="AR402" s="195" t="s">
        <v>151</v>
      </c>
      <c r="AT402" s="195" t="s">
        <v>147</v>
      </c>
      <c r="AU402" s="195" t="s">
        <v>85</v>
      </c>
      <c r="AY402" s="17" t="s">
        <v>145</v>
      </c>
      <c r="BE402" s="196">
        <f>IF(N402="základní",J402,0)</f>
        <v>0</v>
      </c>
      <c r="BF402" s="196">
        <f>IF(N402="snížená",J402,0)</f>
        <v>0</v>
      </c>
      <c r="BG402" s="196">
        <f>IF(N402="zákl. přenesená",J402,0)</f>
        <v>0</v>
      </c>
      <c r="BH402" s="196">
        <f>IF(N402="sníž. přenesená",J402,0)</f>
        <v>0</v>
      </c>
      <c r="BI402" s="196">
        <f>IF(N402="nulová",J402,0)</f>
        <v>0</v>
      </c>
      <c r="BJ402" s="17" t="s">
        <v>81</v>
      </c>
      <c r="BK402" s="196">
        <f>ROUND(I402*H402,2)</f>
        <v>0</v>
      </c>
      <c r="BL402" s="17" t="s">
        <v>151</v>
      </c>
      <c r="BM402" s="195" t="s">
        <v>546</v>
      </c>
    </row>
    <row r="403" spans="1:65" s="2" customFormat="1" ht="24.15" customHeight="1">
      <c r="A403" s="34"/>
      <c r="B403" s="35"/>
      <c r="C403" s="183" t="s">
        <v>547</v>
      </c>
      <c r="D403" s="183" t="s">
        <v>147</v>
      </c>
      <c r="E403" s="184" t="s">
        <v>548</v>
      </c>
      <c r="F403" s="185" t="s">
        <v>549</v>
      </c>
      <c r="G403" s="186" t="s">
        <v>186</v>
      </c>
      <c r="H403" s="187">
        <v>2.4020000000000001</v>
      </c>
      <c r="I403" s="188"/>
      <c r="J403" s="189">
        <f>ROUND(I403*H403,2)</f>
        <v>0</v>
      </c>
      <c r="K403" s="190"/>
      <c r="L403" s="39"/>
      <c r="M403" s="191" t="s">
        <v>1</v>
      </c>
      <c r="N403" s="192" t="s">
        <v>41</v>
      </c>
      <c r="O403" s="71"/>
      <c r="P403" s="193">
        <f>O403*H403</f>
        <v>0</v>
      </c>
      <c r="Q403" s="193">
        <v>1.0551200000000001</v>
      </c>
      <c r="R403" s="193">
        <f>Q403*H403</f>
        <v>2.5343982400000002</v>
      </c>
      <c r="S403" s="193">
        <v>0</v>
      </c>
      <c r="T403" s="194">
        <f>S403*H403</f>
        <v>0</v>
      </c>
      <c r="U403" s="34"/>
      <c r="V403" s="34"/>
      <c r="W403" s="34"/>
      <c r="X403" s="34"/>
      <c r="Y403" s="34"/>
      <c r="Z403" s="34"/>
      <c r="AA403" s="34"/>
      <c r="AB403" s="34"/>
      <c r="AC403" s="34"/>
      <c r="AD403" s="34"/>
      <c r="AE403" s="34"/>
      <c r="AR403" s="195" t="s">
        <v>151</v>
      </c>
      <c r="AT403" s="195" t="s">
        <v>147</v>
      </c>
      <c r="AU403" s="195" t="s">
        <v>85</v>
      </c>
      <c r="AY403" s="17" t="s">
        <v>145</v>
      </c>
      <c r="BE403" s="196">
        <f>IF(N403="základní",J403,0)</f>
        <v>0</v>
      </c>
      <c r="BF403" s="196">
        <f>IF(N403="snížená",J403,0)</f>
        <v>0</v>
      </c>
      <c r="BG403" s="196">
        <f>IF(N403="zákl. přenesená",J403,0)</f>
        <v>0</v>
      </c>
      <c r="BH403" s="196">
        <f>IF(N403="sníž. přenesená",J403,0)</f>
        <v>0</v>
      </c>
      <c r="BI403" s="196">
        <f>IF(N403="nulová",J403,0)</f>
        <v>0</v>
      </c>
      <c r="BJ403" s="17" t="s">
        <v>81</v>
      </c>
      <c r="BK403" s="196">
        <f>ROUND(I403*H403,2)</f>
        <v>0</v>
      </c>
      <c r="BL403" s="17" t="s">
        <v>151</v>
      </c>
      <c r="BM403" s="195" t="s">
        <v>550</v>
      </c>
    </row>
    <row r="404" spans="1:65" s="13" customFormat="1">
      <c r="B404" s="197"/>
      <c r="C404" s="198"/>
      <c r="D404" s="199" t="s">
        <v>157</v>
      </c>
      <c r="E404" s="200" t="s">
        <v>1</v>
      </c>
      <c r="F404" s="201" t="s">
        <v>551</v>
      </c>
      <c r="G404" s="198"/>
      <c r="H404" s="202">
        <v>2.4020000000000001</v>
      </c>
      <c r="I404" s="203"/>
      <c r="J404" s="198"/>
      <c r="K404" s="198"/>
      <c r="L404" s="204"/>
      <c r="M404" s="205"/>
      <c r="N404" s="206"/>
      <c r="O404" s="206"/>
      <c r="P404" s="206"/>
      <c r="Q404" s="206"/>
      <c r="R404" s="206"/>
      <c r="S404" s="206"/>
      <c r="T404" s="207"/>
      <c r="AT404" s="208" t="s">
        <v>157</v>
      </c>
      <c r="AU404" s="208" t="s">
        <v>85</v>
      </c>
      <c r="AV404" s="13" t="s">
        <v>85</v>
      </c>
      <c r="AW404" s="13" t="s">
        <v>32</v>
      </c>
      <c r="AX404" s="13" t="s">
        <v>81</v>
      </c>
      <c r="AY404" s="208" t="s">
        <v>145</v>
      </c>
    </row>
    <row r="405" spans="1:65" s="2" customFormat="1" ht="16.5" customHeight="1">
      <c r="A405" s="34"/>
      <c r="B405" s="35"/>
      <c r="C405" s="183" t="s">
        <v>552</v>
      </c>
      <c r="D405" s="183" t="s">
        <v>147</v>
      </c>
      <c r="E405" s="184" t="s">
        <v>553</v>
      </c>
      <c r="F405" s="185" t="s">
        <v>554</v>
      </c>
      <c r="G405" s="186" t="s">
        <v>164</v>
      </c>
      <c r="H405" s="187">
        <v>1.73</v>
      </c>
      <c r="I405" s="188"/>
      <c r="J405" s="189">
        <f>ROUND(I405*H405,2)</f>
        <v>0</v>
      </c>
      <c r="K405" s="190"/>
      <c r="L405" s="39"/>
      <c r="M405" s="191" t="s">
        <v>1</v>
      </c>
      <c r="N405" s="192" t="s">
        <v>41</v>
      </c>
      <c r="O405" s="71"/>
      <c r="P405" s="193">
        <f>O405*H405</f>
        <v>0</v>
      </c>
      <c r="Q405" s="193">
        <v>2.5019800000000001</v>
      </c>
      <c r="R405" s="193">
        <f>Q405*H405</f>
        <v>4.3284254000000004</v>
      </c>
      <c r="S405" s="193">
        <v>0</v>
      </c>
      <c r="T405" s="194">
        <f>S405*H405</f>
        <v>0</v>
      </c>
      <c r="U405" s="34"/>
      <c r="V405" s="34"/>
      <c r="W405" s="34"/>
      <c r="X405" s="34"/>
      <c r="Y405" s="34"/>
      <c r="Z405" s="34"/>
      <c r="AA405" s="34"/>
      <c r="AB405" s="34"/>
      <c r="AC405" s="34"/>
      <c r="AD405" s="34"/>
      <c r="AE405" s="34"/>
      <c r="AR405" s="195" t="s">
        <v>151</v>
      </c>
      <c r="AT405" s="195" t="s">
        <v>147</v>
      </c>
      <c r="AU405" s="195" t="s">
        <v>85</v>
      </c>
      <c r="AY405" s="17" t="s">
        <v>145</v>
      </c>
      <c r="BE405" s="196">
        <f>IF(N405="základní",J405,0)</f>
        <v>0</v>
      </c>
      <c r="BF405" s="196">
        <f>IF(N405="snížená",J405,0)</f>
        <v>0</v>
      </c>
      <c r="BG405" s="196">
        <f>IF(N405="zákl. přenesená",J405,0)</f>
        <v>0</v>
      </c>
      <c r="BH405" s="196">
        <f>IF(N405="sníž. přenesená",J405,0)</f>
        <v>0</v>
      </c>
      <c r="BI405" s="196">
        <f>IF(N405="nulová",J405,0)</f>
        <v>0</v>
      </c>
      <c r="BJ405" s="17" t="s">
        <v>81</v>
      </c>
      <c r="BK405" s="196">
        <f>ROUND(I405*H405,2)</f>
        <v>0</v>
      </c>
      <c r="BL405" s="17" t="s">
        <v>151</v>
      </c>
      <c r="BM405" s="195" t="s">
        <v>555</v>
      </c>
    </row>
    <row r="406" spans="1:65" s="13" customFormat="1">
      <c r="B406" s="197"/>
      <c r="C406" s="198"/>
      <c r="D406" s="199" t="s">
        <v>157</v>
      </c>
      <c r="E406" s="200" t="s">
        <v>1</v>
      </c>
      <c r="F406" s="201" t="s">
        <v>556</v>
      </c>
      <c r="G406" s="198"/>
      <c r="H406" s="202">
        <v>0.36299999999999999</v>
      </c>
      <c r="I406" s="203"/>
      <c r="J406" s="198"/>
      <c r="K406" s="198"/>
      <c r="L406" s="204"/>
      <c r="M406" s="205"/>
      <c r="N406" s="206"/>
      <c r="O406" s="206"/>
      <c r="P406" s="206"/>
      <c r="Q406" s="206"/>
      <c r="R406" s="206"/>
      <c r="S406" s="206"/>
      <c r="T406" s="207"/>
      <c r="AT406" s="208" t="s">
        <v>157</v>
      </c>
      <c r="AU406" s="208" t="s">
        <v>85</v>
      </c>
      <c r="AV406" s="13" t="s">
        <v>85</v>
      </c>
      <c r="AW406" s="13" t="s">
        <v>32</v>
      </c>
      <c r="AX406" s="13" t="s">
        <v>76</v>
      </c>
      <c r="AY406" s="208" t="s">
        <v>145</v>
      </c>
    </row>
    <row r="407" spans="1:65" s="13" customFormat="1">
      <c r="B407" s="197"/>
      <c r="C407" s="198"/>
      <c r="D407" s="199" t="s">
        <v>157</v>
      </c>
      <c r="E407" s="200" t="s">
        <v>1</v>
      </c>
      <c r="F407" s="201" t="s">
        <v>557</v>
      </c>
      <c r="G407" s="198"/>
      <c r="H407" s="202">
        <v>1.1479999999999999</v>
      </c>
      <c r="I407" s="203"/>
      <c r="J407" s="198"/>
      <c r="K407" s="198"/>
      <c r="L407" s="204"/>
      <c r="M407" s="205"/>
      <c r="N407" s="206"/>
      <c r="O407" s="206"/>
      <c r="P407" s="206"/>
      <c r="Q407" s="206"/>
      <c r="R407" s="206"/>
      <c r="S407" s="206"/>
      <c r="T407" s="207"/>
      <c r="AT407" s="208" t="s">
        <v>157</v>
      </c>
      <c r="AU407" s="208" t="s">
        <v>85</v>
      </c>
      <c r="AV407" s="13" t="s">
        <v>85</v>
      </c>
      <c r="AW407" s="13" t="s">
        <v>32</v>
      </c>
      <c r="AX407" s="13" t="s">
        <v>76</v>
      </c>
      <c r="AY407" s="208" t="s">
        <v>145</v>
      </c>
    </row>
    <row r="408" spans="1:65" s="13" customFormat="1">
      <c r="B408" s="197"/>
      <c r="C408" s="198"/>
      <c r="D408" s="199" t="s">
        <v>157</v>
      </c>
      <c r="E408" s="200" t="s">
        <v>1</v>
      </c>
      <c r="F408" s="201" t="s">
        <v>558</v>
      </c>
      <c r="G408" s="198"/>
      <c r="H408" s="202">
        <v>0.219</v>
      </c>
      <c r="I408" s="203"/>
      <c r="J408" s="198"/>
      <c r="K408" s="198"/>
      <c r="L408" s="204"/>
      <c r="M408" s="205"/>
      <c r="N408" s="206"/>
      <c r="O408" s="206"/>
      <c r="P408" s="206"/>
      <c r="Q408" s="206"/>
      <c r="R408" s="206"/>
      <c r="S408" s="206"/>
      <c r="T408" s="207"/>
      <c r="AT408" s="208" t="s">
        <v>157</v>
      </c>
      <c r="AU408" s="208" t="s">
        <v>85</v>
      </c>
      <c r="AV408" s="13" t="s">
        <v>85</v>
      </c>
      <c r="AW408" s="13" t="s">
        <v>32</v>
      </c>
      <c r="AX408" s="13" t="s">
        <v>76</v>
      </c>
      <c r="AY408" s="208" t="s">
        <v>145</v>
      </c>
    </row>
    <row r="409" spans="1:65" s="14" customFormat="1">
      <c r="B409" s="209"/>
      <c r="C409" s="210"/>
      <c r="D409" s="199" t="s">
        <v>157</v>
      </c>
      <c r="E409" s="211" t="s">
        <v>1</v>
      </c>
      <c r="F409" s="212" t="s">
        <v>160</v>
      </c>
      <c r="G409" s="210"/>
      <c r="H409" s="213">
        <v>1.73</v>
      </c>
      <c r="I409" s="214"/>
      <c r="J409" s="210"/>
      <c r="K409" s="210"/>
      <c r="L409" s="215"/>
      <c r="M409" s="216"/>
      <c r="N409" s="217"/>
      <c r="O409" s="217"/>
      <c r="P409" s="217"/>
      <c r="Q409" s="217"/>
      <c r="R409" s="217"/>
      <c r="S409" s="217"/>
      <c r="T409" s="218"/>
      <c r="AT409" s="219" t="s">
        <v>157</v>
      </c>
      <c r="AU409" s="219" t="s">
        <v>85</v>
      </c>
      <c r="AV409" s="14" t="s">
        <v>151</v>
      </c>
      <c r="AW409" s="14" t="s">
        <v>32</v>
      </c>
      <c r="AX409" s="14" t="s">
        <v>81</v>
      </c>
      <c r="AY409" s="219" t="s">
        <v>145</v>
      </c>
    </row>
    <row r="410" spans="1:65" s="2" customFormat="1" ht="16.5" customHeight="1">
      <c r="A410" s="34"/>
      <c r="B410" s="35"/>
      <c r="C410" s="183" t="s">
        <v>559</v>
      </c>
      <c r="D410" s="183" t="s">
        <v>147</v>
      </c>
      <c r="E410" s="184" t="s">
        <v>560</v>
      </c>
      <c r="F410" s="185" t="s">
        <v>561</v>
      </c>
      <c r="G410" s="186" t="s">
        <v>155</v>
      </c>
      <c r="H410" s="187">
        <v>15.717000000000001</v>
      </c>
      <c r="I410" s="188"/>
      <c r="J410" s="189">
        <f>ROUND(I410*H410,2)</f>
        <v>0</v>
      </c>
      <c r="K410" s="190"/>
      <c r="L410" s="39"/>
      <c r="M410" s="191" t="s">
        <v>1</v>
      </c>
      <c r="N410" s="192" t="s">
        <v>41</v>
      </c>
      <c r="O410" s="71"/>
      <c r="P410" s="193">
        <f>O410*H410</f>
        <v>0</v>
      </c>
      <c r="Q410" s="193">
        <v>5.7600000000000004E-3</v>
      </c>
      <c r="R410" s="193">
        <f>Q410*H410</f>
        <v>9.0529920000000014E-2</v>
      </c>
      <c r="S410" s="193">
        <v>0</v>
      </c>
      <c r="T410" s="194">
        <f>S410*H410</f>
        <v>0</v>
      </c>
      <c r="U410" s="34"/>
      <c r="V410" s="34"/>
      <c r="W410" s="34"/>
      <c r="X410" s="34"/>
      <c r="Y410" s="34"/>
      <c r="Z410" s="34"/>
      <c r="AA410" s="34"/>
      <c r="AB410" s="34"/>
      <c r="AC410" s="34"/>
      <c r="AD410" s="34"/>
      <c r="AE410" s="34"/>
      <c r="AR410" s="195" t="s">
        <v>151</v>
      </c>
      <c r="AT410" s="195" t="s">
        <v>147</v>
      </c>
      <c r="AU410" s="195" t="s">
        <v>85</v>
      </c>
      <c r="AY410" s="17" t="s">
        <v>145</v>
      </c>
      <c r="BE410" s="196">
        <f>IF(N410="základní",J410,0)</f>
        <v>0</v>
      </c>
      <c r="BF410" s="196">
        <f>IF(N410="snížená",J410,0)</f>
        <v>0</v>
      </c>
      <c r="BG410" s="196">
        <f>IF(N410="zákl. přenesená",J410,0)</f>
        <v>0</v>
      </c>
      <c r="BH410" s="196">
        <f>IF(N410="sníž. přenesená",J410,0)</f>
        <v>0</v>
      </c>
      <c r="BI410" s="196">
        <f>IF(N410="nulová",J410,0)</f>
        <v>0</v>
      </c>
      <c r="BJ410" s="17" t="s">
        <v>81</v>
      </c>
      <c r="BK410" s="196">
        <f>ROUND(I410*H410,2)</f>
        <v>0</v>
      </c>
      <c r="BL410" s="17" t="s">
        <v>151</v>
      </c>
      <c r="BM410" s="195" t="s">
        <v>562</v>
      </c>
    </row>
    <row r="411" spans="1:65" s="13" customFormat="1">
      <c r="B411" s="197"/>
      <c r="C411" s="198"/>
      <c r="D411" s="199" t="s">
        <v>157</v>
      </c>
      <c r="E411" s="200" t="s">
        <v>1</v>
      </c>
      <c r="F411" s="201" t="s">
        <v>563</v>
      </c>
      <c r="G411" s="198"/>
      <c r="H411" s="202">
        <v>3.0249999999999999</v>
      </c>
      <c r="I411" s="203"/>
      <c r="J411" s="198"/>
      <c r="K411" s="198"/>
      <c r="L411" s="204"/>
      <c r="M411" s="205"/>
      <c r="N411" s="206"/>
      <c r="O411" s="206"/>
      <c r="P411" s="206"/>
      <c r="Q411" s="206"/>
      <c r="R411" s="206"/>
      <c r="S411" s="206"/>
      <c r="T411" s="207"/>
      <c r="AT411" s="208" t="s">
        <v>157</v>
      </c>
      <c r="AU411" s="208" t="s">
        <v>85</v>
      </c>
      <c r="AV411" s="13" t="s">
        <v>85</v>
      </c>
      <c r="AW411" s="13" t="s">
        <v>32</v>
      </c>
      <c r="AX411" s="13" t="s">
        <v>76</v>
      </c>
      <c r="AY411" s="208" t="s">
        <v>145</v>
      </c>
    </row>
    <row r="412" spans="1:65" s="13" customFormat="1">
      <c r="B412" s="197"/>
      <c r="C412" s="198"/>
      <c r="D412" s="199" t="s">
        <v>157</v>
      </c>
      <c r="E412" s="200" t="s">
        <v>1</v>
      </c>
      <c r="F412" s="201" t="s">
        <v>564</v>
      </c>
      <c r="G412" s="198"/>
      <c r="H412" s="202">
        <v>9.57</v>
      </c>
      <c r="I412" s="203"/>
      <c r="J412" s="198"/>
      <c r="K412" s="198"/>
      <c r="L412" s="204"/>
      <c r="M412" s="205"/>
      <c r="N412" s="206"/>
      <c r="O412" s="206"/>
      <c r="P412" s="206"/>
      <c r="Q412" s="206"/>
      <c r="R412" s="206"/>
      <c r="S412" s="206"/>
      <c r="T412" s="207"/>
      <c r="AT412" s="208" t="s">
        <v>157</v>
      </c>
      <c r="AU412" s="208" t="s">
        <v>85</v>
      </c>
      <c r="AV412" s="13" t="s">
        <v>85</v>
      </c>
      <c r="AW412" s="13" t="s">
        <v>32</v>
      </c>
      <c r="AX412" s="13" t="s">
        <v>76</v>
      </c>
      <c r="AY412" s="208" t="s">
        <v>145</v>
      </c>
    </row>
    <row r="413" spans="1:65" s="13" customFormat="1">
      <c r="B413" s="197"/>
      <c r="C413" s="198"/>
      <c r="D413" s="199" t="s">
        <v>157</v>
      </c>
      <c r="E413" s="200" t="s">
        <v>1</v>
      </c>
      <c r="F413" s="201" t="s">
        <v>565</v>
      </c>
      <c r="G413" s="198"/>
      <c r="H413" s="202">
        <v>3.1219999999999999</v>
      </c>
      <c r="I413" s="203"/>
      <c r="J413" s="198"/>
      <c r="K413" s="198"/>
      <c r="L413" s="204"/>
      <c r="M413" s="205"/>
      <c r="N413" s="206"/>
      <c r="O413" s="206"/>
      <c r="P413" s="206"/>
      <c r="Q413" s="206"/>
      <c r="R413" s="206"/>
      <c r="S413" s="206"/>
      <c r="T413" s="207"/>
      <c r="AT413" s="208" t="s">
        <v>157</v>
      </c>
      <c r="AU413" s="208" t="s">
        <v>85</v>
      </c>
      <c r="AV413" s="13" t="s">
        <v>85</v>
      </c>
      <c r="AW413" s="13" t="s">
        <v>32</v>
      </c>
      <c r="AX413" s="13" t="s">
        <v>76</v>
      </c>
      <c r="AY413" s="208" t="s">
        <v>145</v>
      </c>
    </row>
    <row r="414" spans="1:65" s="14" customFormat="1">
      <c r="B414" s="209"/>
      <c r="C414" s="210"/>
      <c r="D414" s="199" t="s">
        <v>157</v>
      </c>
      <c r="E414" s="211" t="s">
        <v>1</v>
      </c>
      <c r="F414" s="212" t="s">
        <v>160</v>
      </c>
      <c r="G414" s="210"/>
      <c r="H414" s="213">
        <v>15.717000000000001</v>
      </c>
      <c r="I414" s="214"/>
      <c r="J414" s="210"/>
      <c r="K414" s="210"/>
      <c r="L414" s="215"/>
      <c r="M414" s="216"/>
      <c r="N414" s="217"/>
      <c r="O414" s="217"/>
      <c r="P414" s="217"/>
      <c r="Q414" s="217"/>
      <c r="R414" s="217"/>
      <c r="S414" s="217"/>
      <c r="T414" s="218"/>
      <c r="AT414" s="219" t="s">
        <v>157</v>
      </c>
      <c r="AU414" s="219" t="s">
        <v>85</v>
      </c>
      <c r="AV414" s="14" t="s">
        <v>151</v>
      </c>
      <c r="AW414" s="14" t="s">
        <v>32</v>
      </c>
      <c r="AX414" s="14" t="s">
        <v>81</v>
      </c>
      <c r="AY414" s="219" t="s">
        <v>145</v>
      </c>
    </row>
    <row r="415" spans="1:65" s="2" customFormat="1" ht="16.5" customHeight="1">
      <c r="A415" s="34"/>
      <c r="B415" s="35"/>
      <c r="C415" s="183" t="s">
        <v>566</v>
      </c>
      <c r="D415" s="183" t="s">
        <v>147</v>
      </c>
      <c r="E415" s="184" t="s">
        <v>567</v>
      </c>
      <c r="F415" s="185" t="s">
        <v>568</v>
      </c>
      <c r="G415" s="186" t="s">
        <v>155</v>
      </c>
      <c r="H415" s="187">
        <v>15.717000000000001</v>
      </c>
      <c r="I415" s="188"/>
      <c r="J415" s="189">
        <f>ROUND(I415*H415,2)</f>
        <v>0</v>
      </c>
      <c r="K415" s="190"/>
      <c r="L415" s="39"/>
      <c r="M415" s="191" t="s">
        <v>1</v>
      </c>
      <c r="N415" s="192" t="s">
        <v>41</v>
      </c>
      <c r="O415" s="71"/>
      <c r="P415" s="193">
        <f>O415*H415</f>
        <v>0</v>
      </c>
      <c r="Q415" s="193">
        <v>0</v>
      </c>
      <c r="R415" s="193">
        <f>Q415*H415</f>
        <v>0</v>
      </c>
      <c r="S415" s="193">
        <v>0</v>
      </c>
      <c r="T415" s="194">
        <f>S415*H415</f>
        <v>0</v>
      </c>
      <c r="U415" s="34"/>
      <c r="V415" s="34"/>
      <c r="W415" s="34"/>
      <c r="X415" s="34"/>
      <c r="Y415" s="34"/>
      <c r="Z415" s="34"/>
      <c r="AA415" s="34"/>
      <c r="AB415" s="34"/>
      <c r="AC415" s="34"/>
      <c r="AD415" s="34"/>
      <c r="AE415" s="34"/>
      <c r="AR415" s="195" t="s">
        <v>151</v>
      </c>
      <c r="AT415" s="195" t="s">
        <v>147</v>
      </c>
      <c r="AU415" s="195" t="s">
        <v>85</v>
      </c>
      <c r="AY415" s="17" t="s">
        <v>145</v>
      </c>
      <c r="BE415" s="196">
        <f>IF(N415="základní",J415,0)</f>
        <v>0</v>
      </c>
      <c r="BF415" s="196">
        <f>IF(N415="snížená",J415,0)</f>
        <v>0</v>
      </c>
      <c r="BG415" s="196">
        <f>IF(N415="zákl. přenesená",J415,0)</f>
        <v>0</v>
      </c>
      <c r="BH415" s="196">
        <f>IF(N415="sníž. přenesená",J415,0)</f>
        <v>0</v>
      </c>
      <c r="BI415" s="196">
        <f>IF(N415="nulová",J415,0)</f>
        <v>0</v>
      </c>
      <c r="BJ415" s="17" t="s">
        <v>81</v>
      </c>
      <c r="BK415" s="196">
        <f>ROUND(I415*H415,2)</f>
        <v>0</v>
      </c>
      <c r="BL415" s="17" t="s">
        <v>151</v>
      </c>
      <c r="BM415" s="195" t="s">
        <v>569</v>
      </c>
    </row>
    <row r="416" spans="1:65" s="2" customFormat="1" ht="24.15" customHeight="1">
      <c r="A416" s="34"/>
      <c r="B416" s="35"/>
      <c r="C416" s="183" t="s">
        <v>570</v>
      </c>
      <c r="D416" s="183" t="s">
        <v>147</v>
      </c>
      <c r="E416" s="184" t="s">
        <v>571</v>
      </c>
      <c r="F416" s="185" t="s">
        <v>572</v>
      </c>
      <c r="G416" s="186" t="s">
        <v>186</v>
      </c>
      <c r="H416" s="187">
        <v>0.26</v>
      </c>
      <c r="I416" s="188"/>
      <c r="J416" s="189">
        <f>ROUND(I416*H416,2)</f>
        <v>0</v>
      </c>
      <c r="K416" s="190"/>
      <c r="L416" s="39"/>
      <c r="M416" s="191" t="s">
        <v>1</v>
      </c>
      <c r="N416" s="192" t="s">
        <v>41</v>
      </c>
      <c r="O416" s="71"/>
      <c r="P416" s="193">
        <f>O416*H416</f>
        <v>0</v>
      </c>
      <c r="Q416" s="193">
        <v>1.05291</v>
      </c>
      <c r="R416" s="193">
        <f>Q416*H416</f>
        <v>0.27375660000000002</v>
      </c>
      <c r="S416" s="193">
        <v>0</v>
      </c>
      <c r="T416" s="194">
        <f>S416*H416</f>
        <v>0</v>
      </c>
      <c r="U416" s="34"/>
      <c r="V416" s="34"/>
      <c r="W416" s="34"/>
      <c r="X416" s="34"/>
      <c r="Y416" s="34"/>
      <c r="Z416" s="34"/>
      <c r="AA416" s="34"/>
      <c r="AB416" s="34"/>
      <c r="AC416" s="34"/>
      <c r="AD416" s="34"/>
      <c r="AE416" s="34"/>
      <c r="AR416" s="195" t="s">
        <v>151</v>
      </c>
      <c r="AT416" s="195" t="s">
        <v>147</v>
      </c>
      <c r="AU416" s="195" t="s">
        <v>85</v>
      </c>
      <c r="AY416" s="17" t="s">
        <v>145</v>
      </c>
      <c r="BE416" s="196">
        <f>IF(N416="základní",J416,0)</f>
        <v>0</v>
      </c>
      <c r="BF416" s="196">
        <f>IF(N416="snížená",J416,0)</f>
        <v>0</v>
      </c>
      <c r="BG416" s="196">
        <f>IF(N416="zákl. přenesená",J416,0)</f>
        <v>0</v>
      </c>
      <c r="BH416" s="196">
        <f>IF(N416="sníž. přenesená",J416,0)</f>
        <v>0</v>
      </c>
      <c r="BI416" s="196">
        <f>IF(N416="nulová",J416,0)</f>
        <v>0</v>
      </c>
      <c r="BJ416" s="17" t="s">
        <v>81</v>
      </c>
      <c r="BK416" s="196">
        <f>ROUND(I416*H416,2)</f>
        <v>0</v>
      </c>
      <c r="BL416" s="17" t="s">
        <v>151</v>
      </c>
      <c r="BM416" s="195" t="s">
        <v>573</v>
      </c>
    </row>
    <row r="417" spans="1:65" s="13" customFormat="1">
      <c r="B417" s="197"/>
      <c r="C417" s="198"/>
      <c r="D417" s="199" t="s">
        <v>157</v>
      </c>
      <c r="E417" s="200" t="s">
        <v>1</v>
      </c>
      <c r="F417" s="201" t="s">
        <v>574</v>
      </c>
      <c r="G417" s="198"/>
      <c r="H417" s="202">
        <v>0.26</v>
      </c>
      <c r="I417" s="203"/>
      <c r="J417" s="198"/>
      <c r="K417" s="198"/>
      <c r="L417" s="204"/>
      <c r="M417" s="205"/>
      <c r="N417" s="206"/>
      <c r="O417" s="206"/>
      <c r="P417" s="206"/>
      <c r="Q417" s="206"/>
      <c r="R417" s="206"/>
      <c r="S417" s="206"/>
      <c r="T417" s="207"/>
      <c r="AT417" s="208" t="s">
        <v>157</v>
      </c>
      <c r="AU417" s="208" t="s">
        <v>85</v>
      </c>
      <c r="AV417" s="13" t="s">
        <v>85</v>
      </c>
      <c r="AW417" s="13" t="s">
        <v>32</v>
      </c>
      <c r="AX417" s="13" t="s">
        <v>81</v>
      </c>
      <c r="AY417" s="208" t="s">
        <v>145</v>
      </c>
    </row>
    <row r="418" spans="1:65" s="2" customFormat="1" ht="44.25" customHeight="1">
      <c r="A418" s="34"/>
      <c r="B418" s="35"/>
      <c r="C418" s="183" t="s">
        <v>575</v>
      </c>
      <c r="D418" s="183" t="s">
        <v>394</v>
      </c>
      <c r="E418" s="184" t="s">
        <v>576</v>
      </c>
      <c r="F418" s="185" t="s">
        <v>577</v>
      </c>
      <c r="G418" s="186" t="s">
        <v>224</v>
      </c>
      <c r="H418" s="187">
        <v>19</v>
      </c>
      <c r="I418" s="188"/>
      <c r="J418" s="189">
        <f>ROUND(I418*H418,2)</f>
        <v>0</v>
      </c>
      <c r="K418" s="190"/>
      <c r="L418" s="39"/>
      <c r="M418" s="191" t="s">
        <v>1</v>
      </c>
      <c r="N418" s="192" t="s">
        <v>41</v>
      </c>
      <c r="O418" s="71"/>
      <c r="P418" s="193">
        <f>O418*H418</f>
        <v>0</v>
      </c>
      <c r="Q418" s="193">
        <v>0</v>
      </c>
      <c r="R418" s="193">
        <f>Q418*H418</f>
        <v>0</v>
      </c>
      <c r="S418" s="193">
        <v>0</v>
      </c>
      <c r="T418" s="194">
        <f>S418*H418</f>
        <v>0</v>
      </c>
      <c r="U418" s="34"/>
      <c r="V418" s="34"/>
      <c r="W418" s="34"/>
      <c r="X418" s="34"/>
      <c r="Y418" s="34"/>
      <c r="Z418" s="34"/>
      <c r="AA418" s="34"/>
      <c r="AB418" s="34"/>
      <c r="AC418" s="34"/>
      <c r="AD418" s="34"/>
      <c r="AE418" s="34"/>
      <c r="AR418" s="195" t="s">
        <v>151</v>
      </c>
      <c r="AT418" s="195" t="s">
        <v>147</v>
      </c>
      <c r="AU418" s="195" t="s">
        <v>85</v>
      </c>
      <c r="AY418" s="17" t="s">
        <v>145</v>
      </c>
      <c r="BE418" s="196">
        <f>IF(N418="základní",J418,0)</f>
        <v>0</v>
      </c>
      <c r="BF418" s="196">
        <f>IF(N418="snížená",J418,0)</f>
        <v>0</v>
      </c>
      <c r="BG418" s="196">
        <f>IF(N418="zákl. přenesená",J418,0)</f>
        <v>0</v>
      </c>
      <c r="BH418" s="196">
        <f>IF(N418="sníž. přenesená",J418,0)</f>
        <v>0</v>
      </c>
      <c r="BI418" s="196">
        <f>IF(N418="nulová",J418,0)</f>
        <v>0</v>
      </c>
      <c r="BJ418" s="17" t="s">
        <v>81</v>
      </c>
      <c r="BK418" s="196">
        <f>ROUND(I418*H418,2)</f>
        <v>0</v>
      </c>
      <c r="BL418" s="17" t="s">
        <v>151</v>
      </c>
      <c r="BM418" s="195" t="s">
        <v>578</v>
      </c>
    </row>
    <row r="419" spans="1:65" s="13" customFormat="1">
      <c r="B419" s="197"/>
      <c r="C419" s="198"/>
      <c r="D419" s="199" t="s">
        <v>157</v>
      </c>
      <c r="E419" s="200" t="s">
        <v>1</v>
      </c>
      <c r="F419" s="201" t="s">
        <v>579</v>
      </c>
      <c r="G419" s="198"/>
      <c r="H419" s="202">
        <v>19</v>
      </c>
      <c r="I419" s="203"/>
      <c r="J419" s="198"/>
      <c r="K419" s="198"/>
      <c r="L419" s="204"/>
      <c r="M419" s="205"/>
      <c r="N419" s="206"/>
      <c r="O419" s="206"/>
      <c r="P419" s="206"/>
      <c r="Q419" s="206"/>
      <c r="R419" s="206"/>
      <c r="S419" s="206"/>
      <c r="T419" s="207"/>
      <c r="AT419" s="208" t="s">
        <v>157</v>
      </c>
      <c r="AU419" s="208" t="s">
        <v>85</v>
      </c>
      <c r="AV419" s="13" t="s">
        <v>85</v>
      </c>
      <c r="AW419" s="13" t="s">
        <v>32</v>
      </c>
      <c r="AX419" s="13" t="s">
        <v>81</v>
      </c>
      <c r="AY419" s="208" t="s">
        <v>145</v>
      </c>
    </row>
    <row r="420" spans="1:65" s="2" customFormat="1" ht="21.75" customHeight="1">
      <c r="A420" s="34"/>
      <c r="B420" s="35"/>
      <c r="C420" s="183" t="s">
        <v>580</v>
      </c>
      <c r="D420" s="183" t="s">
        <v>147</v>
      </c>
      <c r="E420" s="184" t="s">
        <v>581</v>
      </c>
      <c r="F420" s="185" t="s">
        <v>582</v>
      </c>
      <c r="G420" s="186" t="s">
        <v>164</v>
      </c>
      <c r="H420" s="187">
        <v>6.7069999999999999</v>
      </c>
      <c r="I420" s="188"/>
      <c r="J420" s="189">
        <f>ROUND(I420*H420,2)</f>
        <v>0</v>
      </c>
      <c r="K420" s="190"/>
      <c r="L420" s="39"/>
      <c r="M420" s="191" t="s">
        <v>1</v>
      </c>
      <c r="N420" s="192" t="s">
        <v>41</v>
      </c>
      <c r="O420" s="71"/>
      <c r="P420" s="193">
        <f>O420*H420</f>
        <v>0</v>
      </c>
      <c r="Q420" s="193">
        <v>2.5019499999999999</v>
      </c>
      <c r="R420" s="193">
        <f>Q420*H420</f>
        <v>16.780578649999999</v>
      </c>
      <c r="S420" s="193">
        <v>0</v>
      </c>
      <c r="T420" s="194">
        <f>S420*H420</f>
        <v>0</v>
      </c>
      <c r="U420" s="34"/>
      <c r="V420" s="34"/>
      <c r="W420" s="34"/>
      <c r="X420" s="34"/>
      <c r="Y420" s="34"/>
      <c r="Z420" s="34"/>
      <c r="AA420" s="34"/>
      <c r="AB420" s="34"/>
      <c r="AC420" s="34"/>
      <c r="AD420" s="34"/>
      <c r="AE420" s="34"/>
      <c r="AR420" s="195" t="s">
        <v>151</v>
      </c>
      <c r="AT420" s="195" t="s">
        <v>147</v>
      </c>
      <c r="AU420" s="195" t="s">
        <v>85</v>
      </c>
      <c r="AY420" s="17" t="s">
        <v>145</v>
      </c>
      <c r="BE420" s="196">
        <f>IF(N420="základní",J420,0)</f>
        <v>0</v>
      </c>
      <c r="BF420" s="196">
        <f>IF(N420="snížená",J420,0)</f>
        <v>0</v>
      </c>
      <c r="BG420" s="196">
        <f>IF(N420="zákl. přenesená",J420,0)</f>
        <v>0</v>
      </c>
      <c r="BH420" s="196">
        <f>IF(N420="sníž. přenesená",J420,0)</f>
        <v>0</v>
      </c>
      <c r="BI420" s="196">
        <f>IF(N420="nulová",J420,0)</f>
        <v>0</v>
      </c>
      <c r="BJ420" s="17" t="s">
        <v>81</v>
      </c>
      <c r="BK420" s="196">
        <f>ROUND(I420*H420,2)</f>
        <v>0</v>
      </c>
      <c r="BL420" s="17" t="s">
        <v>151</v>
      </c>
      <c r="BM420" s="195" t="s">
        <v>583</v>
      </c>
    </row>
    <row r="421" spans="1:65" s="13" customFormat="1">
      <c r="B421" s="197"/>
      <c r="C421" s="198"/>
      <c r="D421" s="199" t="s">
        <v>157</v>
      </c>
      <c r="E421" s="200" t="s">
        <v>1</v>
      </c>
      <c r="F421" s="201" t="s">
        <v>584</v>
      </c>
      <c r="G421" s="198"/>
      <c r="H421" s="202">
        <v>1.119</v>
      </c>
      <c r="I421" s="203"/>
      <c r="J421" s="198"/>
      <c r="K421" s="198"/>
      <c r="L421" s="204"/>
      <c r="M421" s="205"/>
      <c r="N421" s="206"/>
      <c r="O421" s="206"/>
      <c r="P421" s="206"/>
      <c r="Q421" s="206"/>
      <c r="R421" s="206"/>
      <c r="S421" s="206"/>
      <c r="T421" s="207"/>
      <c r="AT421" s="208" t="s">
        <v>157</v>
      </c>
      <c r="AU421" s="208" t="s">
        <v>85</v>
      </c>
      <c r="AV421" s="13" t="s">
        <v>85</v>
      </c>
      <c r="AW421" s="13" t="s">
        <v>32</v>
      </c>
      <c r="AX421" s="13" t="s">
        <v>76</v>
      </c>
      <c r="AY421" s="208" t="s">
        <v>145</v>
      </c>
    </row>
    <row r="422" spans="1:65" s="13" customFormat="1" ht="20.399999999999999">
      <c r="B422" s="197"/>
      <c r="C422" s="198"/>
      <c r="D422" s="199" t="s">
        <v>157</v>
      </c>
      <c r="E422" s="200" t="s">
        <v>1</v>
      </c>
      <c r="F422" s="201" t="s">
        <v>585</v>
      </c>
      <c r="G422" s="198"/>
      <c r="H422" s="202">
        <v>1.524</v>
      </c>
      <c r="I422" s="203"/>
      <c r="J422" s="198"/>
      <c r="K422" s="198"/>
      <c r="L422" s="204"/>
      <c r="M422" s="205"/>
      <c r="N422" s="206"/>
      <c r="O422" s="206"/>
      <c r="P422" s="206"/>
      <c r="Q422" s="206"/>
      <c r="R422" s="206"/>
      <c r="S422" s="206"/>
      <c r="T422" s="207"/>
      <c r="AT422" s="208" t="s">
        <v>157</v>
      </c>
      <c r="AU422" s="208" t="s">
        <v>85</v>
      </c>
      <c r="AV422" s="13" t="s">
        <v>85</v>
      </c>
      <c r="AW422" s="13" t="s">
        <v>32</v>
      </c>
      <c r="AX422" s="13" t="s">
        <v>76</v>
      </c>
      <c r="AY422" s="208" t="s">
        <v>145</v>
      </c>
    </row>
    <row r="423" spans="1:65" s="13" customFormat="1">
      <c r="B423" s="197"/>
      <c r="C423" s="198"/>
      <c r="D423" s="199" t="s">
        <v>157</v>
      </c>
      <c r="E423" s="200" t="s">
        <v>1</v>
      </c>
      <c r="F423" s="201" t="s">
        <v>586</v>
      </c>
      <c r="G423" s="198"/>
      <c r="H423" s="202">
        <v>0.94599999999999995</v>
      </c>
      <c r="I423" s="203"/>
      <c r="J423" s="198"/>
      <c r="K423" s="198"/>
      <c r="L423" s="204"/>
      <c r="M423" s="205"/>
      <c r="N423" s="206"/>
      <c r="O423" s="206"/>
      <c r="P423" s="206"/>
      <c r="Q423" s="206"/>
      <c r="R423" s="206"/>
      <c r="S423" s="206"/>
      <c r="T423" s="207"/>
      <c r="AT423" s="208" t="s">
        <v>157</v>
      </c>
      <c r="AU423" s="208" t="s">
        <v>85</v>
      </c>
      <c r="AV423" s="13" t="s">
        <v>85</v>
      </c>
      <c r="AW423" s="13" t="s">
        <v>32</v>
      </c>
      <c r="AX423" s="13" t="s">
        <v>76</v>
      </c>
      <c r="AY423" s="208" t="s">
        <v>145</v>
      </c>
    </row>
    <row r="424" spans="1:65" s="13" customFormat="1" ht="20.399999999999999">
      <c r="B424" s="197"/>
      <c r="C424" s="198"/>
      <c r="D424" s="199" t="s">
        <v>157</v>
      </c>
      <c r="E424" s="200" t="s">
        <v>1</v>
      </c>
      <c r="F424" s="201" t="s">
        <v>587</v>
      </c>
      <c r="G424" s="198"/>
      <c r="H424" s="202">
        <v>3.1179999999999999</v>
      </c>
      <c r="I424" s="203"/>
      <c r="J424" s="198"/>
      <c r="K424" s="198"/>
      <c r="L424" s="204"/>
      <c r="M424" s="205"/>
      <c r="N424" s="206"/>
      <c r="O424" s="206"/>
      <c r="P424" s="206"/>
      <c r="Q424" s="206"/>
      <c r="R424" s="206"/>
      <c r="S424" s="206"/>
      <c r="T424" s="207"/>
      <c r="AT424" s="208" t="s">
        <v>157</v>
      </c>
      <c r="AU424" s="208" t="s">
        <v>85</v>
      </c>
      <c r="AV424" s="13" t="s">
        <v>85</v>
      </c>
      <c r="AW424" s="13" t="s">
        <v>32</v>
      </c>
      <c r="AX424" s="13" t="s">
        <v>76</v>
      </c>
      <c r="AY424" s="208" t="s">
        <v>145</v>
      </c>
    </row>
    <row r="425" spans="1:65" s="14" customFormat="1">
      <c r="B425" s="209"/>
      <c r="C425" s="210"/>
      <c r="D425" s="199" t="s">
        <v>157</v>
      </c>
      <c r="E425" s="211" t="s">
        <v>1</v>
      </c>
      <c r="F425" s="212" t="s">
        <v>160</v>
      </c>
      <c r="G425" s="210"/>
      <c r="H425" s="213">
        <v>6.7069999999999999</v>
      </c>
      <c r="I425" s="214"/>
      <c r="J425" s="210"/>
      <c r="K425" s="210"/>
      <c r="L425" s="215"/>
      <c r="M425" s="216"/>
      <c r="N425" s="217"/>
      <c r="O425" s="217"/>
      <c r="P425" s="217"/>
      <c r="Q425" s="217"/>
      <c r="R425" s="217"/>
      <c r="S425" s="217"/>
      <c r="T425" s="218"/>
      <c r="AT425" s="219" t="s">
        <v>157</v>
      </c>
      <c r="AU425" s="219" t="s">
        <v>85</v>
      </c>
      <c r="AV425" s="14" t="s">
        <v>151</v>
      </c>
      <c r="AW425" s="14" t="s">
        <v>32</v>
      </c>
      <c r="AX425" s="14" t="s">
        <v>81</v>
      </c>
      <c r="AY425" s="219" t="s">
        <v>145</v>
      </c>
    </row>
    <row r="426" spans="1:65" s="2" customFormat="1" ht="24.15" customHeight="1">
      <c r="A426" s="34"/>
      <c r="B426" s="35"/>
      <c r="C426" s="183" t="s">
        <v>588</v>
      </c>
      <c r="D426" s="183" t="s">
        <v>147</v>
      </c>
      <c r="E426" s="184" t="s">
        <v>589</v>
      </c>
      <c r="F426" s="185" t="s">
        <v>590</v>
      </c>
      <c r="G426" s="186" t="s">
        <v>186</v>
      </c>
      <c r="H426" s="187">
        <v>1.006</v>
      </c>
      <c r="I426" s="188"/>
      <c r="J426" s="189">
        <f>ROUND(I426*H426,2)</f>
        <v>0</v>
      </c>
      <c r="K426" s="190"/>
      <c r="L426" s="39"/>
      <c r="M426" s="191" t="s">
        <v>1</v>
      </c>
      <c r="N426" s="192" t="s">
        <v>41</v>
      </c>
      <c r="O426" s="71"/>
      <c r="P426" s="193">
        <f>O426*H426</f>
        <v>0</v>
      </c>
      <c r="Q426" s="193">
        <v>1.0492699999999999</v>
      </c>
      <c r="R426" s="193">
        <f>Q426*H426</f>
        <v>1.0555656199999999</v>
      </c>
      <c r="S426" s="193">
        <v>0</v>
      </c>
      <c r="T426" s="194">
        <f>S426*H426</f>
        <v>0</v>
      </c>
      <c r="U426" s="34"/>
      <c r="V426" s="34"/>
      <c r="W426" s="34"/>
      <c r="X426" s="34"/>
      <c r="Y426" s="34"/>
      <c r="Z426" s="34"/>
      <c r="AA426" s="34"/>
      <c r="AB426" s="34"/>
      <c r="AC426" s="34"/>
      <c r="AD426" s="34"/>
      <c r="AE426" s="34"/>
      <c r="AR426" s="195" t="s">
        <v>151</v>
      </c>
      <c r="AT426" s="195" t="s">
        <v>147</v>
      </c>
      <c r="AU426" s="195" t="s">
        <v>85</v>
      </c>
      <c r="AY426" s="17" t="s">
        <v>145</v>
      </c>
      <c r="BE426" s="196">
        <f>IF(N426="základní",J426,0)</f>
        <v>0</v>
      </c>
      <c r="BF426" s="196">
        <f>IF(N426="snížená",J426,0)</f>
        <v>0</v>
      </c>
      <c r="BG426" s="196">
        <f>IF(N426="zákl. přenesená",J426,0)</f>
        <v>0</v>
      </c>
      <c r="BH426" s="196">
        <f>IF(N426="sníž. přenesená",J426,0)</f>
        <v>0</v>
      </c>
      <c r="BI426" s="196">
        <f>IF(N426="nulová",J426,0)</f>
        <v>0</v>
      </c>
      <c r="BJ426" s="17" t="s">
        <v>81</v>
      </c>
      <c r="BK426" s="196">
        <f>ROUND(I426*H426,2)</f>
        <v>0</v>
      </c>
      <c r="BL426" s="17" t="s">
        <v>151</v>
      </c>
      <c r="BM426" s="195" t="s">
        <v>591</v>
      </c>
    </row>
    <row r="427" spans="1:65" s="13" customFormat="1">
      <c r="B427" s="197"/>
      <c r="C427" s="198"/>
      <c r="D427" s="199" t="s">
        <v>157</v>
      </c>
      <c r="E427" s="200" t="s">
        <v>1</v>
      </c>
      <c r="F427" s="201" t="s">
        <v>592</v>
      </c>
      <c r="G427" s="198"/>
      <c r="H427" s="202">
        <v>1.006</v>
      </c>
      <c r="I427" s="203"/>
      <c r="J427" s="198"/>
      <c r="K427" s="198"/>
      <c r="L427" s="204"/>
      <c r="M427" s="205"/>
      <c r="N427" s="206"/>
      <c r="O427" s="206"/>
      <c r="P427" s="206"/>
      <c r="Q427" s="206"/>
      <c r="R427" s="206"/>
      <c r="S427" s="206"/>
      <c r="T427" s="207"/>
      <c r="AT427" s="208" t="s">
        <v>157</v>
      </c>
      <c r="AU427" s="208" t="s">
        <v>85</v>
      </c>
      <c r="AV427" s="13" t="s">
        <v>85</v>
      </c>
      <c r="AW427" s="13" t="s">
        <v>32</v>
      </c>
      <c r="AX427" s="13" t="s">
        <v>81</v>
      </c>
      <c r="AY427" s="208" t="s">
        <v>145</v>
      </c>
    </row>
    <row r="428" spans="1:65" s="2" customFormat="1" ht="24.15" customHeight="1">
      <c r="A428" s="34"/>
      <c r="B428" s="35"/>
      <c r="C428" s="183" t="s">
        <v>593</v>
      </c>
      <c r="D428" s="183" t="s">
        <v>147</v>
      </c>
      <c r="E428" s="184" t="s">
        <v>594</v>
      </c>
      <c r="F428" s="185" t="s">
        <v>595</v>
      </c>
      <c r="G428" s="186" t="s">
        <v>155</v>
      </c>
      <c r="H428" s="187">
        <v>38.631</v>
      </c>
      <c r="I428" s="188"/>
      <c r="J428" s="189">
        <f>ROUND(I428*H428,2)</f>
        <v>0</v>
      </c>
      <c r="K428" s="190"/>
      <c r="L428" s="39"/>
      <c r="M428" s="191" t="s">
        <v>1</v>
      </c>
      <c r="N428" s="192" t="s">
        <v>41</v>
      </c>
      <c r="O428" s="71"/>
      <c r="P428" s="193">
        <f>O428*H428</f>
        <v>0</v>
      </c>
      <c r="Q428" s="193">
        <v>1.282E-2</v>
      </c>
      <c r="R428" s="193">
        <f>Q428*H428</f>
        <v>0.49524942</v>
      </c>
      <c r="S428" s="193">
        <v>0</v>
      </c>
      <c r="T428" s="194">
        <f>S428*H428</f>
        <v>0</v>
      </c>
      <c r="U428" s="34"/>
      <c r="V428" s="34"/>
      <c r="W428" s="34"/>
      <c r="X428" s="34"/>
      <c r="Y428" s="34"/>
      <c r="Z428" s="34"/>
      <c r="AA428" s="34"/>
      <c r="AB428" s="34"/>
      <c r="AC428" s="34"/>
      <c r="AD428" s="34"/>
      <c r="AE428" s="34"/>
      <c r="AR428" s="195" t="s">
        <v>151</v>
      </c>
      <c r="AT428" s="195" t="s">
        <v>147</v>
      </c>
      <c r="AU428" s="195" t="s">
        <v>85</v>
      </c>
      <c r="AY428" s="17" t="s">
        <v>145</v>
      </c>
      <c r="BE428" s="196">
        <f>IF(N428="základní",J428,0)</f>
        <v>0</v>
      </c>
      <c r="BF428" s="196">
        <f>IF(N428="snížená",J428,0)</f>
        <v>0</v>
      </c>
      <c r="BG428" s="196">
        <f>IF(N428="zákl. přenesená",J428,0)</f>
        <v>0</v>
      </c>
      <c r="BH428" s="196">
        <f>IF(N428="sníž. přenesená",J428,0)</f>
        <v>0</v>
      </c>
      <c r="BI428" s="196">
        <f>IF(N428="nulová",J428,0)</f>
        <v>0</v>
      </c>
      <c r="BJ428" s="17" t="s">
        <v>81</v>
      </c>
      <c r="BK428" s="196">
        <f>ROUND(I428*H428,2)</f>
        <v>0</v>
      </c>
      <c r="BL428" s="17" t="s">
        <v>151</v>
      </c>
      <c r="BM428" s="195" t="s">
        <v>596</v>
      </c>
    </row>
    <row r="429" spans="1:65" s="13" customFormat="1">
      <c r="B429" s="197"/>
      <c r="C429" s="198"/>
      <c r="D429" s="199" t="s">
        <v>157</v>
      </c>
      <c r="E429" s="200" t="s">
        <v>1</v>
      </c>
      <c r="F429" s="201" t="s">
        <v>597</v>
      </c>
      <c r="G429" s="198"/>
      <c r="H429" s="202">
        <v>7.5</v>
      </c>
      <c r="I429" s="203"/>
      <c r="J429" s="198"/>
      <c r="K429" s="198"/>
      <c r="L429" s="204"/>
      <c r="M429" s="205"/>
      <c r="N429" s="206"/>
      <c r="O429" s="206"/>
      <c r="P429" s="206"/>
      <c r="Q429" s="206"/>
      <c r="R429" s="206"/>
      <c r="S429" s="206"/>
      <c r="T429" s="207"/>
      <c r="AT429" s="208" t="s">
        <v>157</v>
      </c>
      <c r="AU429" s="208" t="s">
        <v>85</v>
      </c>
      <c r="AV429" s="13" t="s">
        <v>85</v>
      </c>
      <c r="AW429" s="13" t="s">
        <v>32</v>
      </c>
      <c r="AX429" s="13" t="s">
        <v>76</v>
      </c>
      <c r="AY429" s="208" t="s">
        <v>145</v>
      </c>
    </row>
    <row r="430" spans="1:65" s="13" customFormat="1">
      <c r="B430" s="197"/>
      <c r="C430" s="198"/>
      <c r="D430" s="199" t="s">
        <v>157</v>
      </c>
      <c r="E430" s="200" t="s">
        <v>1</v>
      </c>
      <c r="F430" s="201" t="s">
        <v>598</v>
      </c>
      <c r="G430" s="198"/>
      <c r="H430" s="202">
        <v>10.117000000000001</v>
      </c>
      <c r="I430" s="203"/>
      <c r="J430" s="198"/>
      <c r="K430" s="198"/>
      <c r="L430" s="204"/>
      <c r="M430" s="205"/>
      <c r="N430" s="206"/>
      <c r="O430" s="206"/>
      <c r="P430" s="206"/>
      <c r="Q430" s="206"/>
      <c r="R430" s="206"/>
      <c r="S430" s="206"/>
      <c r="T430" s="207"/>
      <c r="AT430" s="208" t="s">
        <v>157</v>
      </c>
      <c r="AU430" s="208" t="s">
        <v>85</v>
      </c>
      <c r="AV430" s="13" t="s">
        <v>85</v>
      </c>
      <c r="AW430" s="13" t="s">
        <v>32</v>
      </c>
      <c r="AX430" s="13" t="s">
        <v>76</v>
      </c>
      <c r="AY430" s="208" t="s">
        <v>145</v>
      </c>
    </row>
    <row r="431" spans="1:65" s="13" customFormat="1">
      <c r="B431" s="197"/>
      <c r="C431" s="198"/>
      <c r="D431" s="199" t="s">
        <v>157</v>
      </c>
      <c r="E431" s="200" t="s">
        <v>1</v>
      </c>
      <c r="F431" s="201" t="s">
        <v>599</v>
      </c>
      <c r="G431" s="198"/>
      <c r="H431" s="202">
        <v>4.774</v>
      </c>
      <c r="I431" s="203"/>
      <c r="J431" s="198"/>
      <c r="K431" s="198"/>
      <c r="L431" s="204"/>
      <c r="M431" s="205"/>
      <c r="N431" s="206"/>
      <c r="O431" s="206"/>
      <c r="P431" s="206"/>
      <c r="Q431" s="206"/>
      <c r="R431" s="206"/>
      <c r="S431" s="206"/>
      <c r="T431" s="207"/>
      <c r="AT431" s="208" t="s">
        <v>157</v>
      </c>
      <c r="AU431" s="208" t="s">
        <v>85</v>
      </c>
      <c r="AV431" s="13" t="s">
        <v>85</v>
      </c>
      <c r="AW431" s="13" t="s">
        <v>32</v>
      </c>
      <c r="AX431" s="13" t="s">
        <v>76</v>
      </c>
      <c r="AY431" s="208" t="s">
        <v>145</v>
      </c>
    </row>
    <row r="432" spans="1:65" s="13" customFormat="1">
      <c r="B432" s="197"/>
      <c r="C432" s="198"/>
      <c r="D432" s="199" t="s">
        <v>157</v>
      </c>
      <c r="E432" s="200" t="s">
        <v>1</v>
      </c>
      <c r="F432" s="201" t="s">
        <v>600</v>
      </c>
      <c r="G432" s="198"/>
      <c r="H432" s="202">
        <v>16.239999999999998</v>
      </c>
      <c r="I432" s="203"/>
      <c r="J432" s="198"/>
      <c r="K432" s="198"/>
      <c r="L432" s="204"/>
      <c r="M432" s="205"/>
      <c r="N432" s="206"/>
      <c r="O432" s="206"/>
      <c r="P432" s="206"/>
      <c r="Q432" s="206"/>
      <c r="R432" s="206"/>
      <c r="S432" s="206"/>
      <c r="T432" s="207"/>
      <c r="AT432" s="208" t="s">
        <v>157</v>
      </c>
      <c r="AU432" s="208" t="s">
        <v>85</v>
      </c>
      <c r="AV432" s="13" t="s">
        <v>85</v>
      </c>
      <c r="AW432" s="13" t="s">
        <v>32</v>
      </c>
      <c r="AX432" s="13" t="s">
        <v>76</v>
      </c>
      <c r="AY432" s="208" t="s">
        <v>145</v>
      </c>
    </row>
    <row r="433" spans="1:65" s="14" customFormat="1">
      <c r="B433" s="209"/>
      <c r="C433" s="210"/>
      <c r="D433" s="199" t="s">
        <v>157</v>
      </c>
      <c r="E433" s="211" t="s">
        <v>1</v>
      </c>
      <c r="F433" s="212" t="s">
        <v>160</v>
      </c>
      <c r="G433" s="210"/>
      <c r="H433" s="213">
        <v>38.631</v>
      </c>
      <c r="I433" s="214"/>
      <c r="J433" s="210"/>
      <c r="K433" s="210"/>
      <c r="L433" s="215"/>
      <c r="M433" s="216"/>
      <c r="N433" s="217"/>
      <c r="O433" s="217"/>
      <c r="P433" s="217"/>
      <c r="Q433" s="217"/>
      <c r="R433" s="217"/>
      <c r="S433" s="217"/>
      <c r="T433" s="218"/>
      <c r="AT433" s="219" t="s">
        <v>157</v>
      </c>
      <c r="AU433" s="219" t="s">
        <v>85</v>
      </c>
      <c r="AV433" s="14" t="s">
        <v>151</v>
      </c>
      <c r="AW433" s="14" t="s">
        <v>32</v>
      </c>
      <c r="AX433" s="14" t="s">
        <v>81</v>
      </c>
      <c r="AY433" s="219" t="s">
        <v>145</v>
      </c>
    </row>
    <row r="434" spans="1:65" s="2" customFormat="1" ht="24.15" customHeight="1">
      <c r="A434" s="34"/>
      <c r="B434" s="35"/>
      <c r="C434" s="183" t="s">
        <v>601</v>
      </c>
      <c r="D434" s="183" t="s">
        <v>147</v>
      </c>
      <c r="E434" s="184" t="s">
        <v>602</v>
      </c>
      <c r="F434" s="185" t="s">
        <v>603</v>
      </c>
      <c r="G434" s="186" t="s">
        <v>155</v>
      </c>
      <c r="H434" s="187">
        <v>38.631</v>
      </c>
      <c r="I434" s="188"/>
      <c r="J434" s="189">
        <f>ROUND(I434*H434,2)</f>
        <v>0</v>
      </c>
      <c r="K434" s="190"/>
      <c r="L434" s="39"/>
      <c r="M434" s="191" t="s">
        <v>1</v>
      </c>
      <c r="N434" s="192" t="s">
        <v>41</v>
      </c>
      <c r="O434" s="71"/>
      <c r="P434" s="193">
        <f>O434*H434</f>
        <v>0</v>
      </c>
      <c r="Q434" s="193">
        <v>0</v>
      </c>
      <c r="R434" s="193">
        <f>Q434*H434</f>
        <v>0</v>
      </c>
      <c r="S434" s="193">
        <v>0</v>
      </c>
      <c r="T434" s="194">
        <f>S434*H434</f>
        <v>0</v>
      </c>
      <c r="U434" s="34"/>
      <c r="V434" s="34"/>
      <c r="W434" s="34"/>
      <c r="X434" s="34"/>
      <c r="Y434" s="34"/>
      <c r="Z434" s="34"/>
      <c r="AA434" s="34"/>
      <c r="AB434" s="34"/>
      <c r="AC434" s="34"/>
      <c r="AD434" s="34"/>
      <c r="AE434" s="34"/>
      <c r="AR434" s="195" t="s">
        <v>151</v>
      </c>
      <c r="AT434" s="195" t="s">
        <v>147</v>
      </c>
      <c r="AU434" s="195" t="s">
        <v>85</v>
      </c>
      <c r="AY434" s="17" t="s">
        <v>145</v>
      </c>
      <c r="BE434" s="196">
        <f>IF(N434="základní",J434,0)</f>
        <v>0</v>
      </c>
      <c r="BF434" s="196">
        <f>IF(N434="snížená",J434,0)</f>
        <v>0</v>
      </c>
      <c r="BG434" s="196">
        <f>IF(N434="zákl. přenesená",J434,0)</f>
        <v>0</v>
      </c>
      <c r="BH434" s="196">
        <f>IF(N434="sníž. přenesená",J434,0)</f>
        <v>0</v>
      </c>
      <c r="BI434" s="196">
        <f>IF(N434="nulová",J434,0)</f>
        <v>0</v>
      </c>
      <c r="BJ434" s="17" t="s">
        <v>81</v>
      </c>
      <c r="BK434" s="196">
        <f>ROUND(I434*H434,2)</f>
        <v>0</v>
      </c>
      <c r="BL434" s="17" t="s">
        <v>151</v>
      </c>
      <c r="BM434" s="195" t="s">
        <v>604</v>
      </c>
    </row>
    <row r="435" spans="1:65" s="2" customFormat="1" ht="24.15" customHeight="1">
      <c r="A435" s="34"/>
      <c r="B435" s="35"/>
      <c r="C435" s="183" t="s">
        <v>605</v>
      </c>
      <c r="D435" s="183" t="s">
        <v>147</v>
      </c>
      <c r="E435" s="184" t="s">
        <v>606</v>
      </c>
      <c r="F435" s="185" t="s">
        <v>607</v>
      </c>
      <c r="G435" s="186" t="s">
        <v>155</v>
      </c>
      <c r="H435" s="187">
        <v>34.536999999999999</v>
      </c>
      <c r="I435" s="188"/>
      <c r="J435" s="189">
        <f>ROUND(I435*H435,2)</f>
        <v>0</v>
      </c>
      <c r="K435" s="190"/>
      <c r="L435" s="39"/>
      <c r="M435" s="191" t="s">
        <v>1</v>
      </c>
      <c r="N435" s="192" t="s">
        <v>41</v>
      </c>
      <c r="O435" s="71"/>
      <c r="P435" s="193">
        <f>O435*H435</f>
        <v>0</v>
      </c>
      <c r="Q435" s="193">
        <v>2.81E-3</v>
      </c>
      <c r="R435" s="193">
        <f>Q435*H435</f>
        <v>9.7048969999999998E-2</v>
      </c>
      <c r="S435" s="193">
        <v>0</v>
      </c>
      <c r="T435" s="194">
        <f>S435*H435</f>
        <v>0</v>
      </c>
      <c r="U435" s="34"/>
      <c r="V435" s="34"/>
      <c r="W435" s="34"/>
      <c r="X435" s="34"/>
      <c r="Y435" s="34"/>
      <c r="Z435" s="34"/>
      <c r="AA435" s="34"/>
      <c r="AB435" s="34"/>
      <c r="AC435" s="34"/>
      <c r="AD435" s="34"/>
      <c r="AE435" s="34"/>
      <c r="AR435" s="195" t="s">
        <v>151</v>
      </c>
      <c r="AT435" s="195" t="s">
        <v>147</v>
      </c>
      <c r="AU435" s="195" t="s">
        <v>85</v>
      </c>
      <c r="AY435" s="17" t="s">
        <v>145</v>
      </c>
      <c r="BE435" s="196">
        <f>IF(N435="základní",J435,0)</f>
        <v>0</v>
      </c>
      <c r="BF435" s="196">
        <f>IF(N435="snížená",J435,0)</f>
        <v>0</v>
      </c>
      <c r="BG435" s="196">
        <f>IF(N435="zákl. přenesená",J435,0)</f>
        <v>0</v>
      </c>
      <c r="BH435" s="196">
        <f>IF(N435="sníž. přenesená",J435,0)</f>
        <v>0</v>
      </c>
      <c r="BI435" s="196">
        <f>IF(N435="nulová",J435,0)</f>
        <v>0</v>
      </c>
      <c r="BJ435" s="17" t="s">
        <v>81</v>
      </c>
      <c r="BK435" s="196">
        <f>ROUND(I435*H435,2)</f>
        <v>0</v>
      </c>
      <c r="BL435" s="17" t="s">
        <v>151</v>
      </c>
      <c r="BM435" s="195" t="s">
        <v>608</v>
      </c>
    </row>
    <row r="436" spans="1:65" s="13" customFormat="1">
      <c r="B436" s="197"/>
      <c r="C436" s="198"/>
      <c r="D436" s="199" t="s">
        <v>157</v>
      </c>
      <c r="E436" s="200" t="s">
        <v>1</v>
      </c>
      <c r="F436" s="201" t="s">
        <v>609</v>
      </c>
      <c r="G436" s="198"/>
      <c r="H436" s="202">
        <v>6.9</v>
      </c>
      <c r="I436" s="203"/>
      <c r="J436" s="198"/>
      <c r="K436" s="198"/>
      <c r="L436" s="204"/>
      <c r="M436" s="205"/>
      <c r="N436" s="206"/>
      <c r="O436" s="206"/>
      <c r="P436" s="206"/>
      <c r="Q436" s="206"/>
      <c r="R436" s="206"/>
      <c r="S436" s="206"/>
      <c r="T436" s="207"/>
      <c r="AT436" s="208" t="s">
        <v>157</v>
      </c>
      <c r="AU436" s="208" t="s">
        <v>85</v>
      </c>
      <c r="AV436" s="13" t="s">
        <v>85</v>
      </c>
      <c r="AW436" s="13" t="s">
        <v>32</v>
      </c>
      <c r="AX436" s="13" t="s">
        <v>76</v>
      </c>
      <c r="AY436" s="208" t="s">
        <v>145</v>
      </c>
    </row>
    <row r="437" spans="1:65" s="13" customFormat="1">
      <c r="B437" s="197"/>
      <c r="C437" s="198"/>
      <c r="D437" s="199" t="s">
        <v>157</v>
      </c>
      <c r="E437" s="200" t="s">
        <v>1</v>
      </c>
      <c r="F437" s="201" t="s">
        <v>610</v>
      </c>
      <c r="G437" s="198"/>
      <c r="H437" s="202">
        <v>9.5129999999999999</v>
      </c>
      <c r="I437" s="203"/>
      <c r="J437" s="198"/>
      <c r="K437" s="198"/>
      <c r="L437" s="204"/>
      <c r="M437" s="205"/>
      <c r="N437" s="206"/>
      <c r="O437" s="206"/>
      <c r="P437" s="206"/>
      <c r="Q437" s="206"/>
      <c r="R437" s="206"/>
      <c r="S437" s="206"/>
      <c r="T437" s="207"/>
      <c r="AT437" s="208" t="s">
        <v>157</v>
      </c>
      <c r="AU437" s="208" t="s">
        <v>85</v>
      </c>
      <c r="AV437" s="13" t="s">
        <v>85</v>
      </c>
      <c r="AW437" s="13" t="s">
        <v>32</v>
      </c>
      <c r="AX437" s="13" t="s">
        <v>76</v>
      </c>
      <c r="AY437" s="208" t="s">
        <v>145</v>
      </c>
    </row>
    <row r="438" spans="1:65" s="13" customFormat="1">
      <c r="B438" s="197"/>
      <c r="C438" s="198"/>
      <c r="D438" s="199" t="s">
        <v>157</v>
      </c>
      <c r="E438" s="200" t="s">
        <v>1</v>
      </c>
      <c r="F438" s="201" t="s">
        <v>611</v>
      </c>
      <c r="G438" s="198"/>
      <c r="H438" s="202">
        <v>3.6240000000000001</v>
      </c>
      <c r="I438" s="203"/>
      <c r="J438" s="198"/>
      <c r="K438" s="198"/>
      <c r="L438" s="204"/>
      <c r="M438" s="205"/>
      <c r="N438" s="206"/>
      <c r="O438" s="206"/>
      <c r="P438" s="206"/>
      <c r="Q438" s="206"/>
      <c r="R438" s="206"/>
      <c r="S438" s="206"/>
      <c r="T438" s="207"/>
      <c r="AT438" s="208" t="s">
        <v>157</v>
      </c>
      <c r="AU438" s="208" t="s">
        <v>85</v>
      </c>
      <c r="AV438" s="13" t="s">
        <v>85</v>
      </c>
      <c r="AW438" s="13" t="s">
        <v>32</v>
      </c>
      <c r="AX438" s="13" t="s">
        <v>76</v>
      </c>
      <c r="AY438" s="208" t="s">
        <v>145</v>
      </c>
    </row>
    <row r="439" spans="1:65" s="13" customFormat="1">
      <c r="B439" s="197"/>
      <c r="C439" s="198"/>
      <c r="D439" s="199" t="s">
        <v>157</v>
      </c>
      <c r="E439" s="200" t="s">
        <v>1</v>
      </c>
      <c r="F439" s="201" t="s">
        <v>612</v>
      </c>
      <c r="G439" s="198"/>
      <c r="H439" s="202">
        <v>14.5</v>
      </c>
      <c r="I439" s="203"/>
      <c r="J439" s="198"/>
      <c r="K439" s="198"/>
      <c r="L439" s="204"/>
      <c r="M439" s="205"/>
      <c r="N439" s="206"/>
      <c r="O439" s="206"/>
      <c r="P439" s="206"/>
      <c r="Q439" s="206"/>
      <c r="R439" s="206"/>
      <c r="S439" s="206"/>
      <c r="T439" s="207"/>
      <c r="AT439" s="208" t="s">
        <v>157</v>
      </c>
      <c r="AU439" s="208" t="s">
        <v>85</v>
      </c>
      <c r="AV439" s="13" t="s">
        <v>85</v>
      </c>
      <c r="AW439" s="13" t="s">
        <v>32</v>
      </c>
      <c r="AX439" s="13" t="s">
        <v>76</v>
      </c>
      <c r="AY439" s="208" t="s">
        <v>145</v>
      </c>
    </row>
    <row r="440" spans="1:65" s="14" customFormat="1">
      <c r="B440" s="209"/>
      <c r="C440" s="210"/>
      <c r="D440" s="199" t="s">
        <v>157</v>
      </c>
      <c r="E440" s="211" t="s">
        <v>1</v>
      </c>
      <c r="F440" s="212" t="s">
        <v>160</v>
      </c>
      <c r="G440" s="210"/>
      <c r="H440" s="213">
        <v>34.536999999999999</v>
      </c>
      <c r="I440" s="214"/>
      <c r="J440" s="210"/>
      <c r="K440" s="210"/>
      <c r="L440" s="215"/>
      <c r="M440" s="216"/>
      <c r="N440" s="217"/>
      <c r="O440" s="217"/>
      <c r="P440" s="217"/>
      <c r="Q440" s="217"/>
      <c r="R440" s="217"/>
      <c r="S440" s="217"/>
      <c r="T440" s="218"/>
      <c r="AT440" s="219" t="s">
        <v>157</v>
      </c>
      <c r="AU440" s="219" t="s">
        <v>85</v>
      </c>
      <c r="AV440" s="14" t="s">
        <v>151</v>
      </c>
      <c r="AW440" s="14" t="s">
        <v>32</v>
      </c>
      <c r="AX440" s="14" t="s">
        <v>81</v>
      </c>
      <c r="AY440" s="219" t="s">
        <v>145</v>
      </c>
    </row>
    <row r="441" spans="1:65" s="2" customFormat="1" ht="24.15" customHeight="1">
      <c r="A441" s="34"/>
      <c r="B441" s="35"/>
      <c r="C441" s="183" t="s">
        <v>613</v>
      </c>
      <c r="D441" s="183" t="s">
        <v>147</v>
      </c>
      <c r="E441" s="184" t="s">
        <v>614</v>
      </c>
      <c r="F441" s="185" t="s">
        <v>615</v>
      </c>
      <c r="G441" s="186" t="s">
        <v>155</v>
      </c>
      <c r="H441" s="187">
        <v>34.578000000000003</v>
      </c>
      <c r="I441" s="188"/>
      <c r="J441" s="189">
        <f>ROUND(I441*H441,2)</f>
        <v>0</v>
      </c>
      <c r="K441" s="190"/>
      <c r="L441" s="39"/>
      <c r="M441" s="191" t="s">
        <v>1</v>
      </c>
      <c r="N441" s="192" t="s">
        <v>41</v>
      </c>
      <c r="O441" s="71"/>
      <c r="P441" s="193">
        <f>O441*H441</f>
        <v>0</v>
      </c>
      <c r="Q441" s="193">
        <v>0</v>
      </c>
      <c r="R441" s="193">
        <f>Q441*H441</f>
        <v>0</v>
      </c>
      <c r="S441" s="193">
        <v>0</v>
      </c>
      <c r="T441" s="194">
        <f>S441*H441</f>
        <v>0</v>
      </c>
      <c r="U441" s="34"/>
      <c r="V441" s="34"/>
      <c r="W441" s="34"/>
      <c r="X441" s="34"/>
      <c r="Y441" s="34"/>
      <c r="Z441" s="34"/>
      <c r="AA441" s="34"/>
      <c r="AB441" s="34"/>
      <c r="AC441" s="34"/>
      <c r="AD441" s="34"/>
      <c r="AE441" s="34"/>
      <c r="AR441" s="195" t="s">
        <v>151</v>
      </c>
      <c r="AT441" s="195" t="s">
        <v>147</v>
      </c>
      <c r="AU441" s="195" t="s">
        <v>85</v>
      </c>
      <c r="AY441" s="17" t="s">
        <v>145</v>
      </c>
      <c r="BE441" s="196">
        <f>IF(N441="základní",J441,0)</f>
        <v>0</v>
      </c>
      <c r="BF441" s="196">
        <f>IF(N441="snížená",J441,0)</f>
        <v>0</v>
      </c>
      <c r="BG441" s="196">
        <f>IF(N441="zákl. přenesená",J441,0)</f>
        <v>0</v>
      </c>
      <c r="BH441" s="196">
        <f>IF(N441="sníž. přenesená",J441,0)</f>
        <v>0</v>
      </c>
      <c r="BI441" s="196">
        <f>IF(N441="nulová",J441,0)</f>
        <v>0</v>
      </c>
      <c r="BJ441" s="17" t="s">
        <v>81</v>
      </c>
      <c r="BK441" s="196">
        <f>ROUND(I441*H441,2)</f>
        <v>0</v>
      </c>
      <c r="BL441" s="17" t="s">
        <v>151</v>
      </c>
      <c r="BM441" s="195" t="s">
        <v>616</v>
      </c>
    </row>
    <row r="442" spans="1:65" s="2" customFormat="1" ht="24.15" customHeight="1">
      <c r="A442" s="34"/>
      <c r="B442" s="35"/>
      <c r="C442" s="183" t="s">
        <v>617</v>
      </c>
      <c r="D442" s="183" t="s">
        <v>147</v>
      </c>
      <c r="E442" s="184" t="s">
        <v>618</v>
      </c>
      <c r="F442" s="185" t="s">
        <v>619</v>
      </c>
      <c r="G442" s="186" t="s">
        <v>224</v>
      </c>
      <c r="H442" s="187">
        <v>75.709999999999994</v>
      </c>
      <c r="I442" s="188"/>
      <c r="J442" s="189">
        <f>ROUND(I442*H442,2)</f>
        <v>0</v>
      </c>
      <c r="K442" s="190"/>
      <c r="L442" s="39"/>
      <c r="M442" s="191" t="s">
        <v>1</v>
      </c>
      <c r="N442" s="192" t="s">
        <v>41</v>
      </c>
      <c r="O442" s="71"/>
      <c r="P442" s="193">
        <f>O442*H442</f>
        <v>0</v>
      </c>
      <c r="Q442" s="193">
        <v>0.11046</v>
      </c>
      <c r="R442" s="193">
        <f>Q442*H442</f>
        <v>8.3629265999999998</v>
      </c>
      <c r="S442" s="193">
        <v>0</v>
      </c>
      <c r="T442" s="194">
        <f>S442*H442</f>
        <v>0</v>
      </c>
      <c r="U442" s="34"/>
      <c r="V442" s="34"/>
      <c r="W442" s="34"/>
      <c r="X442" s="34"/>
      <c r="Y442" s="34"/>
      <c r="Z442" s="34"/>
      <c r="AA442" s="34"/>
      <c r="AB442" s="34"/>
      <c r="AC442" s="34"/>
      <c r="AD442" s="34"/>
      <c r="AE442" s="34"/>
      <c r="AR442" s="195" t="s">
        <v>151</v>
      </c>
      <c r="AT442" s="195" t="s">
        <v>147</v>
      </c>
      <c r="AU442" s="195" t="s">
        <v>85</v>
      </c>
      <c r="AY442" s="17" t="s">
        <v>145</v>
      </c>
      <c r="BE442" s="196">
        <f>IF(N442="základní",J442,0)</f>
        <v>0</v>
      </c>
      <c r="BF442" s="196">
        <f>IF(N442="snížená",J442,0)</f>
        <v>0</v>
      </c>
      <c r="BG442" s="196">
        <f>IF(N442="zákl. přenesená",J442,0)</f>
        <v>0</v>
      </c>
      <c r="BH442" s="196">
        <f>IF(N442="sníž. přenesená",J442,0)</f>
        <v>0</v>
      </c>
      <c r="BI442" s="196">
        <f>IF(N442="nulová",J442,0)</f>
        <v>0</v>
      </c>
      <c r="BJ442" s="17" t="s">
        <v>81</v>
      </c>
      <c r="BK442" s="196">
        <f>ROUND(I442*H442,2)</f>
        <v>0</v>
      </c>
      <c r="BL442" s="17" t="s">
        <v>151</v>
      </c>
      <c r="BM442" s="195" t="s">
        <v>620</v>
      </c>
    </row>
    <row r="443" spans="1:65" s="13" customFormat="1">
      <c r="B443" s="197"/>
      <c r="C443" s="198"/>
      <c r="D443" s="199" t="s">
        <v>157</v>
      </c>
      <c r="E443" s="200" t="s">
        <v>1</v>
      </c>
      <c r="F443" s="201" t="s">
        <v>621</v>
      </c>
      <c r="G443" s="198"/>
      <c r="H443" s="202">
        <v>15</v>
      </c>
      <c r="I443" s="203"/>
      <c r="J443" s="198"/>
      <c r="K443" s="198"/>
      <c r="L443" s="204"/>
      <c r="M443" s="205"/>
      <c r="N443" s="206"/>
      <c r="O443" s="206"/>
      <c r="P443" s="206"/>
      <c r="Q443" s="206"/>
      <c r="R443" s="206"/>
      <c r="S443" s="206"/>
      <c r="T443" s="207"/>
      <c r="AT443" s="208" t="s">
        <v>157</v>
      </c>
      <c r="AU443" s="208" t="s">
        <v>85</v>
      </c>
      <c r="AV443" s="13" t="s">
        <v>85</v>
      </c>
      <c r="AW443" s="13" t="s">
        <v>32</v>
      </c>
      <c r="AX443" s="13" t="s">
        <v>76</v>
      </c>
      <c r="AY443" s="208" t="s">
        <v>145</v>
      </c>
    </row>
    <row r="444" spans="1:65" s="13" customFormat="1">
      <c r="B444" s="197"/>
      <c r="C444" s="198"/>
      <c r="D444" s="199" t="s">
        <v>157</v>
      </c>
      <c r="E444" s="200" t="s">
        <v>1</v>
      </c>
      <c r="F444" s="201" t="s">
        <v>622</v>
      </c>
      <c r="G444" s="198"/>
      <c r="H444" s="202">
        <v>21.14</v>
      </c>
      <c r="I444" s="203"/>
      <c r="J444" s="198"/>
      <c r="K444" s="198"/>
      <c r="L444" s="204"/>
      <c r="M444" s="205"/>
      <c r="N444" s="206"/>
      <c r="O444" s="206"/>
      <c r="P444" s="206"/>
      <c r="Q444" s="206"/>
      <c r="R444" s="206"/>
      <c r="S444" s="206"/>
      <c r="T444" s="207"/>
      <c r="AT444" s="208" t="s">
        <v>157</v>
      </c>
      <c r="AU444" s="208" t="s">
        <v>85</v>
      </c>
      <c r="AV444" s="13" t="s">
        <v>85</v>
      </c>
      <c r="AW444" s="13" t="s">
        <v>32</v>
      </c>
      <c r="AX444" s="13" t="s">
        <v>76</v>
      </c>
      <c r="AY444" s="208" t="s">
        <v>145</v>
      </c>
    </row>
    <row r="445" spans="1:65" s="13" customFormat="1">
      <c r="B445" s="197"/>
      <c r="C445" s="198"/>
      <c r="D445" s="199" t="s">
        <v>157</v>
      </c>
      <c r="E445" s="200" t="s">
        <v>1</v>
      </c>
      <c r="F445" s="201" t="s">
        <v>623</v>
      </c>
      <c r="G445" s="198"/>
      <c r="H445" s="202">
        <v>10.57</v>
      </c>
      <c r="I445" s="203"/>
      <c r="J445" s="198"/>
      <c r="K445" s="198"/>
      <c r="L445" s="204"/>
      <c r="M445" s="205"/>
      <c r="N445" s="206"/>
      <c r="O445" s="206"/>
      <c r="P445" s="206"/>
      <c r="Q445" s="206"/>
      <c r="R445" s="206"/>
      <c r="S445" s="206"/>
      <c r="T445" s="207"/>
      <c r="AT445" s="208" t="s">
        <v>157</v>
      </c>
      <c r="AU445" s="208" t="s">
        <v>85</v>
      </c>
      <c r="AV445" s="13" t="s">
        <v>85</v>
      </c>
      <c r="AW445" s="13" t="s">
        <v>32</v>
      </c>
      <c r="AX445" s="13" t="s">
        <v>76</v>
      </c>
      <c r="AY445" s="208" t="s">
        <v>145</v>
      </c>
    </row>
    <row r="446" spans="1:65" s="13" customFormat="1">
      <c r="B446" s="197"/>
      <c r="C446" s="198"/>
      <c r="D446" s="199" t="s">
        <v>157</v>
      </c>
      <c r="E446" s="200" t="s">
        <v>1</v>
      </c>
      <c r="F446" s="201" t="s">
        <v>624</v>
      </c>
      <c r="G446" s="198"/>
      <c r="H446" s="202">
        <v>29</v>
      </c>
      <c r="I446" s="203"/>
      <c r="J446" s="198"/>
      <c r="K446" s="198"/>
      <c r="L446" s="204"/>
      <c r="M446" s="205"/>
      <c r="N446" s="206"/>
      <c r="O446" s="206"/>
      <c r="P446" s="206"/>
      <c r="Q446" s="206"/>
      <c r="R446" s="206"/>
      <c r="S446" s="206"/>
      <c r="T446" s="207"/>
      <c r="AT446" s="208" t="s">
        <v>157</v>
      </c>
      <c r="AU446" s="208" t="s">
        <v>85</v>
      </c>
      <c r="AV446" s="13" t="s">
        <v>85</v>
      </c>
      <c r="AW446" s="13" t="s">
        <v>32</v>
      </c>
      <c r="AX446" s="13" t="s">
        <v>76</v>
      </c>
      <c r="AY446" s="208" t="s">
        <v>145</v>
      </c>
    </row>
    <row r="447" spans="1:65" s="14" customFormat="1">
      <c r="B447" s="209"/>
      <c r="C447" s="210"/>
      <c r="D447" s="199" t="s">
        <v>157</v>
      </c>
      <c r="E447" s="211" t="s">
        <v>1</v>
      </c>
      <c r="F447" s="212" t="s">
        <v>160</v>
      </c>
      <c r="G447" s="210"/>
      <c r="H447" s="213">
        <v>75.709999999999994</v>
      </c>
      <c r="I447" s="214"/>
      <c r="J447" s="210"/>
      <c r="K447" s="210"/>
      <c r="L447" s="215"/>
      <c r="M447" s="216"/>
      <c r="N447" s="217"/>
      <c r="O447" s="217"/>
      <c r="P447" s="217"/>
      <c r="Q447" s="217"/>
      <c r="R447" s="217"/>
      <c r="S447" s="217"/>
      <c r="T447" s="218"/>
      <c r="AT447" s="219" t="s">
        <v>157</v>
      </c>
      <c r="AU447" s="219" t="s">
        <v>85</v>
      </c>
      <c r="AV447" s="14" t="s">
        <v>151</v>
      </c>
      <c r="AW447" s="14" t="s">
        <v>32</v>
      </c>
      <c r="AX447" s="14" t="s">
        <v>81</v>
      </c>
      <c r="AY447" s="219" t="s">
        <v>145</v>
      </c>
    </row>
    <row r="448" spans="1:65" s="2" customFormat="1" ht="16.5" customHeight="1">
      <c r="A448" s="34"/>
      <c r="B448" s="35"/>
      <c r="C448" s="183" t="s">
        <v>625</v>
      </c>
      <c r="D448" s="183" t="s">
        <v>147</v>
      </c>
      <c r="E448" s="184" t="s">
        <v>626</v>
      </c>
      <c r="F448" s="185" t="s">
        <v>627</v>
      </c>
      <c r="G448" s="186" t="s">
        <v>155</v>
      </c>
      <c r="H448" s="187">
        <v>34.484999999999999</v>
      </c>
      <c r="I448" s="188"/>
      <c r="J448" s="189">
        <f>ROUND(I448*H448,2)</f>
        <v>0</v>
      </c>
      <c r="K448" s="190"/>
      <c r="L448" s="39"/>
      <c r="M448" s="191" t="s">
        <v>1</v>
      </c>
      <c r="N448" s="192" t="s">
        <v>41</v>
      </c>
      <c r="O448" s="71"/>
      <c r="P448" s="193">
        <f>O448*H448</f>
        <v>0</v>
      </c>
      <c r="Q448" s="193">
        <v>6.5799999999999999E-3</v>
      </c>
      <c r="R448" s="193">
        <f>Q448*H448</f>
        <v>0.22691129999999998</v>
      </c>
      <c r="S448" s="193">
        <v>0</v>
      </c>
      <c r="T448" s="194">
        <f>S448*H448</f>
        <v>0</v>
      </c>
      <c r="U448" s="34"/>
      <c r="V448" s="34"/>
      <c r="W448" s="34"/>
      <c r="X448" s="34"/>
      <c r="Y448" s="34"/>
      <c r="Z448" s="34"/>
      <c r="AA448" s="34"/>
      <c r="AB448" s="34"/>
      <c r="AC448" s="34"/>
      <c r="AD448" s="34"/>
      <c r="AE448" s="34"/>
      <c r="AR448" s="195" t="s">
        <v>151</v>
      </c>
      <c r="AT448" s="195" t="s">
        <v>147</v>
      </c>
      <c r="AU448" s="195" t="s">
        <v>85</v>
      </c>
      <c r="AY448" s="17" t="s">
        <v>145</v>
      </c>
      <c r="BE448" s="196">
        <f>IF(N448="základní",J448,0)</f>
        <v>0</v>
      </c>
      <c r="BF448" s="196">
        <f>IF(N448="snížená",J448,0)</f>
        <v>0</v>
      </c>
      <c r="BG448" s="196">
        <f>IF(N448="zákl. přenesená",J448,0)</f>
        <v>0</v>
      </c>
      <c r="BH448" s="196">
        <f>IF(N448="sníž. přenesená",J448,0)</f>
        <v>0</v>
      </c>
      <c r="BI448" s="196">
        <f>IF(N448="nulová",J448,0)</f>
        <v>0</v>
      </c>
      <c r="BJ448" s="17" t="s">
        <v>81</v>
      </c>
      <c r="BK448" s="196">
        <f>ROUND(I448*H448,2)</f>
        <v>0</v>
      </c>
      <c r="BL448" s="17" t="s">
        <v>151</v>
      </c>
      <c r="BM448" s="195" t="s">
        <v>628</v>
      </c>
    </row>
    <row r="449" spans="1:65" s="13" customFormat="1">
      <c r="B449" s="197"/>
      <c r="C449" s="198"/>
      <c r="D449" s="199" t="s">
        <v>157</v>
      </c>
      <c r="E449" s="200" t="s">
        <v>1</v>
      </c>
      <c r="F449" s="201" t="s">
        <v>629</v>
      </c>
      <c r="G449" s="198"/>
      <c r="H449" s="202">
        <v>7.35</v>
      </c>
      <c r="I449" s="203"/>
      <c r="J449" s="198"/>
      <c r="K449" s="198"/>
      <c r="L449" s="204"/>
      <c r="M449" s="205"/>
      <c r="N449" s="206"/>
      <c r="O449" s="206"/>
      <c r="P449" s="206"/>
      <c r="Q449" s="206"/>
      <c r="R449" s="206"/>
      <c r="S449" s="206"/>
      <c r="T449" s="207"/>
      <c r="AT449" s="208" t="s">
        <v>157</v>
      </c>
      <c r="AU449" s="208" t="s">
        <v>85</v>
      </c>
      <c r="AV449" s="13" t="s">
        <v>85</v>
      </c>
      <c r="AW449" s="13" t="s">
        <v>32</v>
      </c>
      <c r="AX449" s="13" t="s">
        <v>76</v>
      </c>
      <c r="AY449" s="208" t="s">
        <v>145</v>
      </c>
    </row>
    <row r="450" spans="1:65" s="13" customFormat="1">
      <c r="B450" s="197"/>
      <c r="C450" s="198"/>
      <c r="D450" s="199" t="s">
        <v>157</v>
      </c>
      <c r="E450" s="200" t="s">
        <v>1</v>
      </c>
      <c r="F450" s="201" t="s">
        <v>630</v>
      </c>
      <c r="G450" s="198"/>
      <c r="H450" s="202">
        <v>9.9359999999999999</v>
      </c>
      <c r="I450" s="203"/>
      <c r="J450" s="198"/>
      <c r="K450" s="198"/>
      <c r="L450" s="204"/>
      <c r="M450" s="205"/>
      <c r="N450" s="206"/>
      <c r="O450" s="206"/>
      <c r="P450" s="206"/>
      <c r="Q450" s="206"/>
      <c r="R450" s="206"/>
      <c r="S450" s="206"/>
      <c r="T450" s="207"/>
      <c r="AT450" s="208" t="s">
        <v>157</v>
      </c>
      <c r="AU450" s="208" t="s">
        <v>85</v>
      </c>
      <c r="AV450" s="13" t="s">
        <v>85</v>
      </c>
      <c r="AW450" s="13" t="s">
        <v>32</v>
      </c>
      <c r="AX450" s="13" t="s">
        <v>76</v>
      </c>
      <c r="AY450" s="208" t="s">
        <v>145</v>
      </c>
    </row>
    <row r="451" spans="1:65" s="13" customFormat="1">
      <c r="B451" s="197"/>
      <c r="C451" s="198"/>
      <c r="D451" s="199" t="s">
        <v>157</v>
      </c>
      <c r="E451" s="200" t="s">
        <v>1</v>
      </c>
      <c r="F451" s="201" t="s">
        <v>631</v>
      </c>
      <c r="G451" s="198"/>
      <c r="H451" s="202">
        <v>4.4390000000000001</v>
      </c>
      <c r="I451" s="203"/>
      <c r="J451" s="198"/>
      <c r="K451" s="198"/>
      <c r="L451" s="204"/>
      <c r="M451" s="205"/>
      <c r="N451" s="206"/>
      <c r="O451" s="206"/>
      <c r="P451" s="206"/>
      <c r="Q451" s="206"/>
      <c r="R451" s="206"/>
      <c r="S451" s="206"/>
      <c r="T451" s="207"/>
      <c r="AT451" s="208" t="s">
        <v>157</v>
      </c>
      <c r="AU451" s="208" t="s">
        <v>85</v>
      </c>
      <c r="AV451" s="13" t="s">
        <v>85</v>
      </c>
      <c r="AW451" s="13" t="s">
        <v>32</v>
      </c>
      <c r="AX451" s="13" t="s">
        <v>76</v>
      </c>
      <c r="AY451" s="208" t="s">
        <v>145</v>
      </c>
    </row>
    <row r="452" spans="1:65" s="13" customFormat="1">
      <c r="B452" s="197"/>
      <c r="C452" s="198"/>
      <c r="D452" s="199" t="s">
        <v>157</v>
      </c>
      <c r="E452" s="200" t="s">
        <v>1</v>
      </c>
      <c r="F452" s="201" t="s">
        <v>632</v>
      </c>
      <c r="G452" s="198"/>
      <c r="H452" s="202">
        <v>12.76</v>
      </c>
      <c r="I452" s="203"/>
      <c r="J452" s="198"/>
      <c r="K452" s="198"/>
      <c r="L452" s="204"/>
      <c r="M452" s="205"/>
      <c r="N452" s="206"/>
      <c r="O452" s="206"/>
      <c r="P452" s="206"/>
      <c r="Q452" s="206"/>
      <c r="R452" s="206"/>
      <c r="S452" s="206"/>
      <c r="T452" s="207"/>
      <c r="AT452" s="208" t="s">
        <v>157</v>
      </c>
      <c r="AU452" s="208" t="s">
        <v>85</v>
      </c>
      <c r="AV452" s="13" t="s">
        <v>85</v>
      </c>
      <c r="AW452" s="13" t="s">
        <v>32</v>
      </c>
      <c r="AX452" s="13" t="s">
        <v>76</v>
      </c>
      <c r="AY452" s="208" t="s">
        <v>145</v>
      </c>
    </row>
    <row r="453" spans="1:65" s="14" customFormat="1">
      <c r="B453" s="209"/>
      <c r="C453" s="210"/>
      <c r="D453" s="199" t="s">
        <v>157</v>
      </c>
      <c r="E453" s="211" t="s">
        <v>1</v>
      </c>
      <c r="F453" s="212" t="s">
        <v>160</v>
      </c>
      <c r="G453" s="210"/>
      <c r="H453" s="213">
        <v>34.484999999999999</v>
      </c>
      <c r="I453" s="214"/>
      <c r="J453" s="210"/>
      <c r="K453" s="210"/>
      <c r="L453" s="215"/>
      <c r="M453" s="216"/>
      <c r="N453" s="217"/>
      <c r="O453" s="217"/>
      <c r="P453" s="217"/>
      <c r="Q453" s="217"/>
      <c r="R453" s="217"/>
      <c r="S453" s="217"/>
      <c r="T453" s="218"/>
      <c r="AT453" s="219" t="s">
        <v>157</v>
      </c>
      <c r="AU453" s="219" t="s">
        <v>85</v>
      </c>
      <c r="AV453" s="14" t="s">
        <v>151</v>
      </c>
      <c r="AW453" s="14" t="s">
        <v>32</v>
      </c>
      <c r="AX453" s="14" t="s">
        <v>81</v>
      </c>
      <c r="AY453" s="219" t="s">
        <v>145</v>
      </c>
    </row>
    <row r="454" spans="1:65" s="2" customFormat="1" ht="21.75" customHeight="1">
      <c r="A454" s="34"/>
      <c r="B454" s="35"/>
      <c r="C454" s="183" t="s">
        <v>633</v>
      </c>
      <c r="D454" s="183" t="s">
        <v>147</v>
      </c>
      <c r="E454" s="184" t="s">
        <v>634</v>
      </c>
      <c r="F454" s="185" t="s">
        <v>635</v>
      </c>
      <c r="G454" s="186" t="s">
        <v>155</v>
      </c>
      <c r="H454" s="187">
        <v>12.76</v>
      </c>
      <c r="I454" s="188"/>
      <c r="J454" s="189">
        <f>ROUND(I454*H454,2)</f>
        <v>0</v>
      </c>
      <c r="K454" s="190"/>
      <c r="L454" s="39"/>
      <c r="M454" s="191" t="s">
        <v>1</v>
      </c>
      <c r="N454" s="192" t="s">
        <v>41</v>
      </c>
      <c r="O454" s="71"/>
      <c r="P454" s="193">
        <f>O454*H454</f>
        <v>0</v>
      </c>
      <c r="Q454" s="193">
        <v>6.5799999999999999E-3</v>
      </c>
      <c r="R454" s="193">
        <f>Q454*H454</f>
        <v>8.3960800000000002E-2</v>
      </c>
      <c r="S454" s="193">
        <v>0</v>
      </c>
      <c r="T454" s="194">
        <f>S454*H454</f>
        <v>0</v>
      </c>
      <c r="U454" s="34"/>
      <c r="V454" s="34"/>
      <c r="W454" s="34"/>
      <c r="X454" s="34"/>
      <c r="Y454" s="34"/>
      <c r="Z454" s="34"/>
      <c r="AA454" s="34"/>
      <c r="AB454" s="34"/>
      <c r="AC454" s="34"/>
      <c r="AD454" s="34"/>
      <c r="AE454" s="34"/>
      <c r="AR454" s="195" t="s">
        <v>151</v>
      </c>
      <c r="AT454" s="195" t="s">
        <v>147</v>
      </c>
      <c r="AU454" s="195" t="s">
        <v>85</v>
      </c>
      <c r="AY454" s="17" t="s">
        <v>145</v>
      </c>
      <c r="BE454" s="196">
        <f>IF(N454="základní",J454,0)</f>
        <v>0</v>
      </c>
      <c r="BF454" s="196">
        <f>IF(N454="snížená",J454,0)</f>
        <v>0</v>
      </c>
      <c r="BG454" s="196">
        <f>IF(N454="zákl. přenesená",J454,0)</f>
        <v>0</v>
      </c>
      <c r="BH454" s="196">
        <f>IF(N454="sníž. přenesená",J454,0)</f>
        <v>0</v>
      </c>
      <c r="BI454" s="196">
        <f>IF(N454="nulová",J454,0)</f>
        <v>0</v>
      </c>
      <c r="BJ454" s="17" t="s">
        <v>81</v>
      </c>
      <c r="BK454" s="196">
        <f>ROUND(I454*H454,2)</f>
        <v>0</v>
      </c>
      <c r="BL454" s="17" t="s">
        <v>151</v>
      </c>
      <c r="BM454" s="195" t="s">
        <v>636</v>
      </c>
    </row>
    <row r="455" spans="1:65" s="13" customFormat="1">
      <c r="B455" s="197"/>
      <c r="C455" s="198"/>
      <c r="D455" s="199" t="s">
        <v>157</v>
      </c>
      <c r="E455" s="200" t="s">
        <v>1</v>
      </c>
      <c r="F455" s="201" t="s">
        <v>632</v>
      </c>
      <c r="G455" s="198"/>
      <c r="H455" s="202">
        <v>12.76</v>
      </c>
      <c r="I455" s="203"/>
      <c r="J455" s="198"/>
      <c r="K455" s="198"/>
      <c r="L455" s="204"/>
      <c r="M455" s="205"/>
      <c r="N455" s="206"/>
      <c r="O455" s="206"/>
      <c r="P455" s="206"/>
      <c r="Q455" s="206"/>
      <c r="R455" s="206"/>
      <c r="S455" s="206"/>
      <c r="T455" s="207"/>
      <c r="AT455" s="208" t="s">
        <v>157</v>
      </c>
      <c r="AU455" s="208" t="s">
        <v>85</v>
      </c>
      <c r="AV455" s="13" t="s">
        <v>85</v>
      </c>
      <c r="AW455" s="13" t="s">
        <v>32</v>
      </c>
      <c r="AX455" s="13" t="s">
        <v>76</v>
      </c>
      <c r="AY455" s="208" t="s">
        <v>145</v>
      </c>
    </row>
    <row r="456" spans="1:65" s="14" customFormat="1">
      <c r="B456" s="209"/>
      <c r="C456" s="210"/>
      <c r="D456" s="199" t="s">
        <v>157</v>
      </c>
      <c r="E456" s="211" t="s">
        <v>1</v>
      </c>
      <c r="F456" s="212" t="s">
        <v>160</v>
      </c>
      <c r="G456" s="210"/>
      <c r="H456" s="213">
        <v>12.76</v>
      </c>
      <c r="I456" s="214"/>
      <c r="J456" s="210"/>
      <c r="K456" s="210"/>
      <c r="L456" s="215"/>
      <c r="M456" s="216"/>
      <c r="N456" s="217"/>
      <c r="O456" s="217"/>
      <c r="P456" s="217"/>
      <c r="Q456" s="217"/>
      <c r="R456" s="217"/>
      <c r="S456" s="217"/>
      <c r="T456" s="218"/>
      <c r="AT456" s="219" t="s">
        <v>157</v>
      </c>
      <c r="AU456" s="219" t="s">
        <v>85</v>
      </c>
      <c r="AV456" s="14" t="s">
        <v>151</v>
      </c>
      <c r="AW456" s="14" t="s">
        <v>32</v>
      </c>
      <c r="AX456" s="14" t="s">
        <v>81</v>
      </c>
      <c r="AY456" s="219" t="s">
        <v>145</v>
      </c>
    </row>
    <row r="457" spans="1:65" s="2" customFormat="1" ht="16.5" customHeight="1">
      <c r="A457" s="34"/>
      <c r="B457" s="35"/>
      <c r="C457" s="183" t="s">
        <v>637</v>
      </c>
      <c r="D457" s="183" t="s">
        <v>147</v>
      </c>
      <c r="E457" s="184" t="s">
        <v>638</v>
      </c>
      <c r="F457" s="185" t="s">
        <v>639</v>
      </c>
      <c r="G457" s="186" t="s">
        <v>155</v>
      </c>
      <c r="H457" s="187">
        <v>34.484999999999999</v>
      </c>
      <c r="I457" s="188"/>
      <c r="J457" s="189">
        <f>ROUND(I457*H457,2)</f>
        <v>0</v>
      </c>
      <c r="K457" s="190"/>
      <c r="L457" s="39"/>
      <c r="M457" s="191" t="s">
        <v>1</v>
      </c>
      <c r="N457" s="192" t="s">
        <v>41</v>
      </c>
      <c r="O457" s="71"/>
      <c r="P457" s="193">
        <f>O457*H457</f>
        <v>0</v>
      </c>
      <c r="Q457" s="193">
        <v>0</v>
      </c>
      <c r="R457" s="193">
        <f>Q457*H457</f>
        <v>0</v>
      </c>
      <c r="S457" s="193">
        <v>0</v>
      </c>
      <c r="T457" s="194">
        <f>S457*H457</f>
        <v>0</v>
      </c>
      <c r="U457" s="34"/>
      <c r="V457" s="34"/>
      <c r="W457" s="34"/>
      <c r="X457" s="34"/>
      <c r="Y457" s="34"/>
      <c r="Z457" s="34"/>
      <c r="AA457" s="34"/>
      <c r="AB457" s="34"/>
      <c r="AC457" s="34"/>
      <c r="AD457" s="34"/>
      <c r="AE457" s="34"/>
      <c r="AR457" s="195" t="s">
        <v>151</v>
      </c>
      <c r="AT457" s="195" t="s">
        <v>147</v>
      </c>
      <c r="AU457" s="195" t="s">
        <v>85</v>
      </c>
      <c r="AY457" s="17" t="s">
        <v>145</v>
      </c>
      <c r="BE457" s="196">
        <f>IF(N457="základní",J457,0)</f>
        <v>0</v>
      </c>
      <c r="BF457" s="196">
        <f>IF(N457="snížená",J457,0)</f>
        <v>0</v>
      </c>
      <c r="BG457" s="196">
        <f>IF(N457="zákl. přenesená",J457,0)</f>
        <v>0</v>
      </c>
      <c r="BH457" s="196">
        <f>IF(N457="sníž. přenesená",J457,0)</f>
        <v>0</v>
      </c>
      <c r="BI457" s="196">
        <f>IF(N457="nulová",J457,0)</f>
        <v>0</v>
      </c>
      <c r="BJ457" s="17" t="s">
        <v>81</v>
      </c>
      <c r="BK457" s="196">
        <f>ROUND(I457*H457,2)</f>
        <v>0</v>
      </c>
      <c r="BL457" s="17" t="s">
        <v>151</v>
      </c>
      <c r="BM457" s="195" t="s">
        <v>640</v>
      </c>
    </row>
    <row r="458" spans="1:65" s="2" customFormat="1" ht="24.15" customHeight="1">
      <c r="A458" s="34"/>
      <c r="B458" s="35"/>
      <c r="C458" s="183" t="s">
        <v>641</v>
      </c>
      <c r="D458" s="183" t="s">
        <v>147</v>
      </c>
      <c r="E458" s="184" t="s">
        <v>642</v>
      </c>
      <c r="F458" s="185" t="s">
        <v>643</v>
      </c>
      <c r="G458" s="186" t="s">
        <v>155</v>
      </c>
      <c r="H458" s="187">
        <v>12.76</v>
      </c>
      <c r="I458" s="188"/>
      <c r="J458" s="189">
        <f>ROUND(I458*H458,2)</f>
        <v>0</v>
      </c>
      <c r="K458" s="190"/>
      <c r="L458" s="39"/>
      <c r="M458" s="191" t="s">
        <v>1</v>
      </c>
      <c r="N458" s="192" t="s">
        <v>41</v>
      </c>
      <c r="O458" s="71"/>
      <c r="P458" s="193">
        <f>O458*H458</f>
        <v>0</v>
      </c>
      <c r="Q458" s="193">
        <v>0</v>
      </c>
      <c r="R458" s="193">
        <f>Q458*H458</f>
        <v>0</v>
      </c>
      <c r="S458" s="193">
        <v>0</v>
      </c>
      <c r="T458" s="194">
        <f>S458*H458</f>
        <v>0</v>
      </c>
      <c r="U458" s="34"/>
      <c r="V458" s="34"/>
      <c r="W458" s="34"/>
      <c r="X458" s="34"/>
      <c r="Y458" s="34"/>
      <c r="Z458" s="34"/>
      <c r="AA458" s="34"/>
      <c r="AB458" s="34"/>
      <c r="AC458" s="34"/>
      <c r="AD458" s="34"/>
      <c r="AE458" s="34"/>
      <c r="AR458" s="195" t="s">
        <v>151</v>
      </c>
      <c r="AT458" s="195" t="s">
        <v>147</v>
      </c>
      <c r="AU458" s="195" t="s">
        <v>85</v>
      </c>
      <c r="AY458" s="17" t="s">
        <v>145</v>
      </c>
      <c r="BE458" s="196">
        <f>IF(N458="základní",J458,0)</f>
        <v>0</v>
      </c>
      <c r="BF458" s="196">
        <f>IF(N458="snížená",J458,0)</f>
        <v>0</v>
      </c>
      <c r="BG458" s="196">
        <f>IF(N458="zákl. přenesená",J458,0)</f>
        <v>0</v>
      </c>
      <c r="BH458" s="196">
        <f>IF(N458="sníž. přenesená",J458,0)</f>
        <v>0</v>
      </c>
      <c r="BI458" s="196">
        <f>IF(N458="nulová",J458,0)</f>
        <v>0</v>
      </c>
      <c r="BJ458" s="17" t="s">
        <v>81</v>
      </c>
      <c r="BK458" s="196">
        <f>ROUND(I458*H458,2)</f>
        <v>0</v>
      </c>
      <c r="BL458" s="17" t="s">
        <v>151</v>
      </c>
      <c r="BM458" s="195" t="s">
        <v>644</v>
      </c>
    </row>
    <row r="459" spans="1:65" s="13" customFormat="1">
      <c r="B459" s="197"/>
      <c r="C459" s="198"/>
      <c r="D459" s="199" t="s">
        <v>157</v>
      </c>
      <c r="E459" s="200" t="s">
        <v>1</v>
      </c>
      <c r="F459" s="201" t="s">
        <v>632</v>
      </c>
      <c r="G459" s="198"/>
      <c r="H459" s="202">
        <v>12.76</v>
      </c>
      <c r="I459" s="203"/>
      <c r="J459" s="198"/>
      <c r="K459" s="198"/>
      <c r="L459" s="204"/>
      <c r="M459" s="205"/>
      <c r="N459" s="206"/>
      <c r="O459" s="206"/>
      <c r="P459" s="206"/>
      <c r="Q459" s="206"/>
      <c r="R459" s="206"/>
      <c r="S459" s="206"/>
      <c r="T459" s="207"/>
      <c r="AT459" s="208" t="s">
        <v>157</v>
      </c>
      <c r="AU459" s="208" t="s">
        <v>85</v>
      </c>
      <c r="AV459" s="13" t="s">
        <v>85</v>
      </c>
      <c r="AW459" s="13" t="s">
        <v>32</v>
      </c>
      <c r="AX459" s="13" t="s">
        <v>81</v>
      </c>
      <c r="AY459" s="208" t="s">
        <v>145</v>
      </c>
    </row>
    <row r="460" spans="1:65" s="12" customFormat="1" ht="22.8" customHeight="1">
      <c r="B460" s="167"/>
      <c r="C460" s="168"/>
      <c r="D460" s="169" t="s">
        <v>75</v>
      </c>
      <c r="E460" s="181" t="s">
        <v>173</v>
      </c>
      <c r="F460" s="181" t="s">
        <v>645</v>
      </c>
      <c r="G460" s="168"/>
      <c r="H460" s="168"/>
      <c r="I460" s="171"/>
      <c r="J460" s="182">
        <f>BK460</f>
        <v>0</v>
      </c>
      <c r="K460" s="168"/>
      <c r="L460" s="173"/>
      <c r="M460" s="174"/>
      <c r="N460" s="175"/>
      <c r="O460" s="175"/>
      <c r="P460" s="176">
        <f>SUM(P461:P463)</f>
        <v>0</v>
      </c>
      <c r="Q460" s="175"/>
      <c r="R460" s="176">
        <f>SUM(R461:R463)</f>
        <v>16.205409999999997</v>
      </c>
      <c r="S460" s="175"/>
      <c r="T460" s="177">
        <f>SUM(T461:T463)</f>
        <v>0</v>
      </c>
      <c r="AR460" s="178" t="s">
        <v>81</v>
      </c>
      <c r="AT460" s="179" t="s">
        <v>75</v>
      </c>
      <c r="AU460" s="179" t="s">
        <v>81</v>
      </c>
      <c r="AY460" s="178" t="s">
        <v>145</v>
      </c>
      <c r="BK460" s="180">
        <f>SUM(BK461:BK463)</f>
        <v>0</v>
      </c>
    </row>
    <row r="461" spans="1:65" s="2" customFormat="1" ht="33" customHeight="1">
      <c r="A461" s="34"/>
      <c r="B461" s="35"/>
      <c r="C461" s="183" t="s">
        <v>646</v>
      </c>
      <c r="D461" s="183" t="s">
        <v>394</v>
      </c>
      <c r="E461" s="184" t="s">
        <v>647</v>
      </c>
      <c r="F461" s="185" t="s">
        <v>648</v>
      </c>
      <c r="G461" s="186" t="s">
        <v>155</v>
      </c>
      <c r="H461" s="187">
        <v>33.799999999999997</v>
      </c>
      <c r="I461" s="188"/>
      <c r="J461" s="189">
        <f>ROUND(I461*H461,2)</f>
        <v>0</v>
      </c>
      <c r="K461" s="190"/>
      <c r="L461" s="39"/>
      <c r="M461" s="191" t="s">
        <v>1</v>
      </c>
      <c r="N461" s="192" t="s">
        <v>41</v>
      </c>
      <c r="O461" s="71"/>
      <c r="P461" s="193">
        <f>O461*H461</f>
        <v>0</v>
      </c>
      <c r="Q461" s="193">
        <v>0.47944999999999999</v>
      </c>
      <c r="R461" s="193">
        <f>Q461*H461</f>
        <v>16.205409999999997</v>
      </c>
      <c r="S461" s="193">
        <v>0</v>
      </c>
      <c r="T461" s="194">
        <f>S461*H461</f>
        <v>0</v>
      </c>
      <c r="U461" s="34"/>
      <c r="V461" s="34"/>
      <c r="W461" s="34"/>
      <c r="X461" s="34"/>
      <c r="Y461" s="34"/>
      <c r="Z461" s="34"/>
      <c r="AA461" s="34"/>
      <c r="AB461" s="34"/>
      <c r="AC461" s="34"/>
      <c r="AD461" s="34"/>
      <c r="AE461" s="34"/>
      <c r="AR461" s="195" t="s">
        <v>151</v>
      </c>
      <c r="AT461" s="195" t="s">
        <v>147</v>
      </c>
      <c r="AU461" s="195" t="s">
        <v>85</v>
      </c>
      <c r="AY461" s="17" t="s">
        <v>145</v>
      </c>
      <c r="BE461" s="196">
        <f>IF(N461="základní",J461,0)</f>
        <v>0</v>
      </c>
      <c r="BF461" s="196">
        <f>IF(N461="snížená",J461,0)</f>
        <v>0</v>
      </c>
      <c r="BG461" s="196">
        <f>IF(N461="zákl. přenesená",J461,0)</f>
        <v>0</v>
      </c>
      <c r="BH461" s="196">
        <f>IF(N461="sníž. přenesená",J461,0)</f>
        <v>0</v>
      </c>
      <c r="BI461" s="196">
        <f>IF(N461="nulová",J461,0)</f>
        <v>0</v>
      </c>
      <c r="BJ461" s="17" t="s">
        <v>81</v>
      </c>
      <c r="BK461" s="196">
        <f>ROUND(I461*H461,2)</f>
        <v>0</v>
      </c>
      <c r="BL461" s="17" t="s">
        <v>151</v>
      </c>
      <c r="BM461" s="195" t="s">
        <v>649</v>
      </c>
    </row>
    <row r="462" spans="1:65" s="13" customFormat="1">
      <c r="B462" s="197"/>
      <c r="C462" s="198"/>
      <c r="D462" s="199" t="s">
        <v>157</v>
      </c>
      <c r="E462" s="200" t="s">
        <v>1</v>
      </c>
      <c r="F462" s="201" t="s">
        <v>650</v>
      </c>
      <c r="G462" s="198"/>
      <c r="H462" s="202">
        <v>33.799999999999997</v>
      </c>
      <c r="I462" s="203"/>
      <c r="J462" s="198"/>
      <c r="K462" s="198"/>
      <c r="L462" s="204"/>
      <c r="M462" s="205"/>
      <c r="N462" s="206"/>
      <c r="O462" s="206"/>
      <c r="P462" s="206"/>
      <c r="Q462" s="206"/>
      <c r="R462" s="206"/>
      <c r="S462" s="206"/>
      <c r="T462" s="207"/>
      <c r="AT462" s="208" t="s">
        <v>157</v>
      </c>
      <c r="AU462" s="208" t="s">
        <v>85</v>
      </c>
      <c r="AV462" s="13" t="s">
        <v>85</v>
      </c>
      <c r="AW462" s="13" t="s">
        <v>32</v>
      </c>
      <c r="AX462" s="13" t="s">
        <v>81</v>
      </c>
      <c r="AY462" s="208" t="s">
        <v>145</v>
      </c>
    </row>
    <row r="463" spans="1:65" s="2" customFormat="1" ht="24.15" customHeight="1">
      <c r="A463" s="34"/>
      <c r="B463" s="35"/>
      <c r="C463" s="183" t="s">
        <v>651</v>
      </c>
      <c r="D463" s="183" t="s">
        <v>394</v>
      </c>
      <c r="E463" s="184" t="s">
        <v>652</v>
      </c>
      <c r="F463" s="185" t="s">
        <v>653</v>
      </c>
      <c r="G463" s="186" t="s">
        <v>224</v>
      </c>
      <c r="H463" s="187">
        <v>1.5</v>
      </c>
      <c r="I463" s="188"/>
      <c r="J463" s="189">
        <f>ROUND(I463*H463,2)</f>
        <v>0</v>
      </c>
      <c r="K463" s="190"/>
      <c r="L463" s="39"/>
      <c r="M463" s="191" t="s">
        <v>1</v>
      </c>
      <c r="N463" s="192" t="s">
        <v>41</v>
      </c>
      <c r="O463" s="71"/>
      <c r="P463" s="193">
        <f>O463*H463</f>
        <v>0</v>
      </c>
      <c r="Q463" s="193">
        <v>0</v>
      </c>
      <c r="R463" s="193">
        <f>Q463*H463</f>
        <v>0</v>
      </c>
      <c r="S463" s="193">
        <v>0</v>
      </c>
      <c r="T463" s="194">
        <f>S463*H463</f>
        <v>0</v>
      </c>
      <c r="U463" s="34"/>
      <c r="V463" s="34"/>
      <c r="W463" s="34"/>
      <c r="X463" s="34"/>
      <c r="Y463" s="34"/>
      <c r="Z463" s="34"/>
      <c r="AA463" s="34"/>
      <c r="AB463" s="34"/>
      <c r="AC463" s="34"/>
      <c r="AD463" s="34"/>
      <c r="AE463" s="34"/>
      <c r="AR463" s="195" t="s">
        <v>151</v>
      </c>
      <c r="AT463" s="195" t="s">
        <v>147</v>
      </c>
      <c r="AU463" s="195" t="s">
        <v>85</v>
      </c>
      <c r="AY463" s="17" t="s">
        <v>145</v>
      </c>
      <c r="BE463" s="196">
        <f>IF(N463="základní",J463,0)</f>
        <v>0</v>
      </c>
      <c r="BF463" s="196">
        <f>IF(N463="snížená",J463,0)</f>
        <v>0</v>
      </c>
      <c r="BG463" s="196">
        <f>IF(N463="zákl. přenesená",J463,0)</f>
        <v>0</v>
      </c>
      <c r="BH463" s="196">
        <f>IF(N463="sníž. přenesená",J463,0)</f>
        <v>0</v>
      </c>
      <c r="BI463" s="196">
        <f>IF(N463="nulová",J463,0)</f>
        <v>0</v>
      </c>
      <c r="BJ463" s="17" t="s">
        <v>81</v>
      </c>
      <c r="BK463" s="196">
        <f>ROUND(I463*H463,2)</f>
        <v>0</v>
      </c>
      <c r="BL463" s="17" t="s">
        <v>151</v>
      </c>
      <c r="BM463" s="195" t="s">
        <v>654</v>
      </c>
    </row>
    <row r="464" spans="1:65" s="12" customFormat="1" ht="22.8" customHeight="1">
      <c r="B464" s="167"/>
      <c r="C464" s="168"/>
      <c r="D464" s="169" t="s">
        <v>75</v>
      </c>
      <c r="E464" s="181" t="s">
        <v>178</v>
      </c>
      <c r="F464" s="181" t="s">
        <v>655</v>
      </c>
      <c r="G464" s="168"/>
      <c r="H464" s="168"/>
      <c r="I464" s="171"/>
      <c r="J464" s="182">
        <f>BK464</f>
        <v>0</v>
      </c>
      <c r="K464" s="168"/>
      <c r="L464" s="173"/>
      <c r="M464" s="174"/>
      <c r="N464" s="175"/>
      <c r="O464" s="175"/>
      <c r="P464" s="176">
        <f>SUM(P465:P560)</f>
        <v>0</v>
      </c>
      <c r="Q464" s="175"/>
      <c r="R464" s="176">
        <f>SUM(R465:R560)</f>
        <v>210.75606103999999</v>
      </c>
      <c r="S464" s="175"/>
      <c r="T464" s="177">
        <f>SUM(T465:T560)</f>
        <v>0</v>
      </c>
      <c r="AR464" s="178" t="s">
        <v>81</v>
      </c>
      <c r="AT464" s="179" t="s">
        <v>75</v>
      </c>
      <c r="AU464" s="179" t="s">
        <v>81</v>
      </c>
      <c r="AY464" s="178" t="s">
        <v>145</v>
      </c>
      <c r="BK464" s="180">
        <f>SUM(BK465:BK560)</f>
        <v>0</v>
      </c>
    </row>
    <row r="465" spans="1:65" s="2" customFormat="1" ht="24.15" customHeight="1">
      <c r="A465" s="34"/>
      <c r="B465" s="35"/>
      <c r="C465" s="183" t="s">
        <v>656</v>
      </c>
      <c r="D465" s="183" t="s">
        <v>147</v>
      </c>
      <c r="E465" s="184" t="s">
        <v>657</v>
      </c>
      <c r="F465" s="185" t="s">
        <v>658</v>
      </c>
      <c r="G465" s="186" t="s">
        <v>155</v>
      </c>
      <c r="H465" s="187">
        <v>284.89999999999998</v>
      </c>
      <c r="I465" s="188"/>
      <c r="J465" s="189">
        <f>ROUND(I465*H465,2)</f>
        <v>0</v>
      </c>
      <c r="K465" s="190"/>
      <c r="L465" s="39"/>
      <c r="M465" s="191" t="s">
        <v>1</v>
      </c>
      <c r="N465" s="192" t="s">
        <v>41</v>
      </c>
      <c r="O465" s="71"/>
      <c r="P465" s="193">
        <f>O465*H465</f>
        <v>0</v>
      </c>
      <c r="Q465" s="193">
        <v>2.5999999999999998E-4</v>
      </c>
      <c r="R465" s="193">
        <f>Q465*H465</f>
        <v>7.4073999999999987E-2</v>
      </c>
      <c r="S465" s="193">
        <v>0</v>
      </c>
      <c r="T465" s="194">
        <f>S465*H465</f>
        <v>0</v>
      </c>
      <c r="U465" s="34"/>
      <c r="V465" s="34"/>
      <c r="W465" s="34"/>
      <c r="X465" s="34"/>
      <c r="Y465" s="34"/>
      <c r="Z465" s="34"/>
      <c r="AA465" s="34"/>
      <c r="AB465" s="34"/>
      <c r="AC465" s="34"/>
      <c r="AD465" s="34"/>
      <c r="AE465" s="34"/>
      <c r="AR465" s="195" t="s">
        <v>151</v>
      </c>
      <c r="AT465" s="195" t="s">
        <v>147</v>
      </c>
      <c r="AU465" s="195" t="s">
        <v>85</v>
      </c>
      <c r="AY465" s="17" t="s">
        <v>145</v>
      </c>
      <c r="BE465" s="196">
        <f>IF(N465="základní",J465,0)</f>
        <v>0</v>
      </c>
      <c r="BF465" s="196">
        <f>IF(N465="snížená",J465,0)</f>
        <v>0</v>
      </c>
      <c r="BG465" s="196">
        <f>IF(N465="zákl. přenesená",J465,0)</f>
        <v>0</v>
      </c>
      <c r="BH465" s="196">
        <f>IF(N465="sníž. přenesená",J465,0)</f>
        <v>0</v>
      </c>
      <c r="BI465" s="196">
        <f>IF(N465="nulová",J465,0)</f>
        <v>0</v>
      </c>
      <c r="BJ465" s="17" t="s">
        <v>81</v>
      </c>
      <c r="BK465" s="196">
        <f>ROUND(I465*H465,2)</f>
        <v>0</v>
      </c>
      <c r="BL465" s="17" t="s">
        <v>151</v>
      </c>
      <c r="BM465" s="195" t="s">
        <v>659</v>
      </c>
    </row>
    <row r="466" spans="1:65" s="13" customFormat="1">
      <c r="B466" s="197"/>
      <c r="C466" s="198"/>
      <c r="D466" s="199" t="s">
        <v>157</v>
      </c>
      <c r="E466" s="200" t="s">
        <v>1</v>
      </c>
      <c r="F466" s="201" t="s">
        <v>660</v>
      </c>
      <c r="G466" s="198"/>
      <c r="H466" s="202">
        <v>270.2</v>
      </c>
      <c r="I466" s="203"/>
      <c r="J466" s="198"/>
      <c r="K466" s="198"/>
      <c r="L466" s="204"/>
      <c r="M466" s="205"/>
      <c r="N466" s="206"/>
      <c r="O466" s="206"/>
      <c r="P466" s="206"/>
      <c r="Q466" s="206"/>
      <c r="R466" s="206"/>
      <c r="S466" s="206"/>
      <c r="T466" s="207"/>
      <c r="AT466" s="208" t="s">
        <v>157</v>
      </c>
      <c r="AU466" s="208" t="s">
        <v>85</v>
      </c>
      <c r="AV466" s="13" t="s">
        <v>85</v>
      </c>
      <c r="AW466" s="13" t="s">
        <v>32</v>
      </c>
      <c r="AX466" s="13" t="s">
        <v>76</v>
      </c>
      <c r="AY466" s="208" t="s">
        <v>145</v>
      </c>
    </row>
    <row r="467" spans="1:65" s="13" customFormat="1">
      <c r="B467" s="197"/>
      <c r="C467" s="198"/>
      <c r="D467" s="199" t="s">
        <v>157</v>
      </c>
      <c r="E467" s="200" t="s">
        <v>1</v>
      </c>
      <c r="F467" s="201" t="s">
        <v>661</v>
      </c>
      <c r="G467" s="198"/>
      <c r="H467" s="202">
        <v>14.7</v>
      </c>
      <c r="I467" s="203"/>
      <c r="J467" s="198"/>
      <c r="K467" s="198"/>
      <c r="L467" s="204"/>
      <c r="M467" s="205"/>
      <c r="N467" s="206"/>
      <c r="O467" s="206"/>
      <c r="P467" s="206"/>
      <c r="Q467" s="206"/>
      <c r="R467" s="206"/>
      <c r="S467" s="206"/>
      <c r="T467" s="207"/>
      <c r="AT467" s="208" t="s">
        <v>157</v>
      </c>
      <c r="AU467" s="208" t="s">
        <v>85</v>
      </c>
      <c r="AV467" s="13" t="s">
        <v>85</v>
      </c>
      <c r="AW467" s="13" t="s">
        <v>32</v>
      </c>
      <c r="AX467" s="13" t="s">
        <v>76</v>
      </c>
      <c r="AY467" s="208" t="s">
        <v>145</v>
      </c>
    </row>
    <row r="468" spans="1:65" s="14" customFormat="1">
      <c r="B468" s="209"/>
      <c r="C468" s="210"/>
      <c r="D468" s="199" t="s">
        <v>157</v>
      </c>
      <c r="E468" s="211" t="s">
        <v>1</v>
      </c>
      <c r="F468" s="212" t="s">
        <v>160</v>
      </c>
      <c r="G468" s="210"/>
      <c r="H468" s="213">
        <v>284.89999999999998</v>
      </c>
      <c r="I468" s="214"/>
      <c r="J468" s="210"/>
      <c r="K468" s="210"/>
      <c r="L468" s="215"/>
      <c r="M468" s="216"/>
      <c r="N468" s="217"/>
      <c r="O468" s="217"/>
      <c r="P468" s="217"/>
      <c r="Q468" s="217"/>
      <c r="R468" s="217"/>
      <c r="S468" s="217"/>
      <c r="T468" s="218"/>
      <c r="AT468" s="219" t="s">
        <v>157</v>
      </c>
      <c r="AU468" s="219" t="s">
        <v>85</v>
      </c>
      <c r="AV468" s="14" t="s">
        <v>151</v>
      </c>
      <c r="AW468" s="14" t="s">
        <v>32</v>
      </c>
      <c r="AX468" s="14" t="s">
        <v>81</v>
      </c>
      <c r="AY468" s="219" t="s">
        <v>145</v>
      </c>
    </row>
    <row r="469" spans="1:65" s="2" customFormat="1" ht="24.15" customHeight="1">
      <c r="A469" s="34"/>
      <c r="B469" s="35"/>
      <c r="C469" s="183" t="s">
        <v>662</v>
      </c>
      <c r="D469" s="183" t="s">
        <v>147</v>
      </c>
      <c r="E469" s="184" t="s">
        <v>663</v>
      </c>
      <c r="F469" s="185" t="s">
        <v>664</v>
      </c>
      <c r="G469" s="186" t="s">
        <v>155</v>
      </c>
      <c r="H469" s="187">
        <v>284.89999999999998</v>
      </c>
      <c r="I469" s="188"/>
      <c r="J469" s="189">
        <f>ROUND(I469*H469,2)</f>
        <v>0</v>
      </c>
      <c r="K469" s="190"/>
      <c r="L469" s="39"/>
      <c r="M469" s="191" t="s">
        <v>1</v>
      </c>
      <c r="N469" s="192" t="s">
        <v>41</v>
      </c>
      <c r="O469" s="71"/>
      <c r="P469" s="193">
        <f>O469*H469</f>
        <v>0</v>
      </c>
      <c r="Q469" s="193">
        <v>1.7330000000000002E-2</v>
      </c>
      <c r="R469" s="193">
        <f>Q469*H469</f>
        <v>4.9373170000000002</v>
      </c>
      <c r="S469" s="193">
        <v>0</v>
      </c>
      <c r="T469" s="194">
        <f>S469*H469</f>
        <v>0</v>
      </c>
      <c r="U469" s="34"/>
      <c r="V469" s="34"/>
      <c r="W469" s="34"/>
      <c r="X469" s="34"/>
      <c r="Y469" s="34"/>
      <c r="Z469" s="34"/>
      <c r="AA469" s="34"/>
      <c r="AB469" s="34"/>
      <c r="AC469" s="34"/>
      <c r="AD469" s="34"/>
      <c r="AE469" s="34"/>
      <c r="AR469" s="195" t="s">
        <v>151</v>
      </c>
      <c r="AT469" s="195" t="s">
        <v>147</v>
      </c>
      <c r="AU469" s="195" t="s">
        <v>85</v>
      </c>
      <c r="AY469" s="17" t="s">
        <v>145</v>
      </c>
      <c r="BE469" s="196">
        <f>IF(N469="základní",J469,0)</f>
        <v>0</v>
      </c>
      <c r="BF469" s="196">
        <f>IF(N469="snížená",J469,0)</f>
        <v>0</v>
      </c>
      <c r="BG469" s="196">
        <f>IF(N469="zákl. přenesená",J469,0)</f>
        <v>0</v>
      </c>
      <c r="BH469" s="196">
        <f>IF(N469="sníž. přenesená",J469,0)</f>
        <v>0</v>
      </c>
      <c r="BI469" s="196">
        <f>IF(N469="nulová",J469,0)</f>
        <v>0</v>
      </c>
      <c r="BJ469" s="17" t="s">
        <v>81</v>
      </c>
      <c r="BK469" s="196">
        <f>ROUND(I469*H469,2)</f>
        <v>0</v>
      </c>
      <c r="BL469" s="17" t="s">
        <v>151</v>
      </c>
      <c r="BM469" s="195" t="s">
        <v>665</v>
      </c>
    </row>
    <row r="470" spans="1:65" s="13" customFormat="1">
      <c r="B470" s="197"/>
      <c r="C470" s="198"/>
      <c r="D470" s="199" t="s">
        <v>157</v>
      </c>
      <c r="E470" s="200" t="s">
        <v>1</v>
      </c>
      <c r="F470" s="201" t="s">
        <v>660</v>
      </c>
      <c r="G470" s="198"/>
      <c r="H470" s="202">
        <v>270.2</v>
      </c>
      <c r="I470" s="203"/>
      <c r="J470" s="198"/>
      <c r="K470" s="198"/>
      <c r="L470" s="204"/>
      <c r="M470" s="205"/>
      <c r="N470" s="206"/>
      <c r="O470" s="206"/>
      <c r="P470" s="206"/>
      <c r="Q470" s="206"/>
      <c r="R470" s="206"/>
      <c r="S470" s="206"/>
      <c r="T470" s="207"/>
      <c r="AT470" s="208" t="s">
        <v>157</v>
      </c>
      <c r="AU470" s="208" t="s">
        <v>85</v>
      </c>
      <c r="AV470" s="13" t="s">
        <v>85</v>
      </c>
      <c r="AW470" s="13" t="s">
        <v>32</v>
      </c>
      <c r="AX470" s="13" t="s">
        <v>76</v>
      </c>
      <c r="AY470" s="208" t="s">
        <v>145</v>
      </c>
    </row>
    <row r="471" spans="1:65" s="13" customFormat="1">
      <c r="B471" s="197"/>
      <c r="C471" s="198"/>
      <c r="D471" s="199" t="s">
        <v>157</v>
      </c>
      <c r="E471" s="200" t="s">
        <v>1</v>
      </c>
      <c r="F471" s="201" t="s">
        <v>661</v>
      </c>
      <c r="G471" s="198"/>
      <c r="H471" s="202">
        <v>14.7</v>
      </c>
      <c r="I471" s="203"/>
      <c r="J471" s="198"/>
      <c r="K471" s="198"/>
      <c r="L471" s="204"/>
      <c r="M471" s="205"/>
      <c r="N471" s="206"/>
      <c r="O471" s="206"/>
      <c r="P471" s="206"/>
      <c r="Q471" s="206"/>
      <c r="R471" s="206"/>
      <c r="S471" s="206"/>
      <c r="T471" s="207"/>
      <c r="AT471" s="208" t="s">
        <v>157</v>
      </c>
      <c r="AU471" s="208" t="s">
        <v>85</v>
      </c>
      <c r="AV471" s="13" t="s">
        <v>85</v>
      </c>
      <c r="AW471" s="13" t="s">
        <v>32</v>
      </c>
      <c r="AX471" s="13" t="s">
        <v>76</v>
      </c>
      <c r="AY471" s="208" t="s">
        <v>145</v>
      </c>
    </row>
    <row r="472" spans="1:65" s="14" customFormat="1">
      <c r="B472" s="209"/>
      <c r="C472" s="210"/>
      <c r="D472" s="199" t="s">
        <v>157</v>
      </c>
      <c r="E472" s="211" t="s">
        <v>1</v>
      </c>
      <c r="F472" s="212" t="s">
        <v>160</v>
      </c>
      <c r="G472" s="210"/>
      <c r="H472" s="213">
        <v>284.89999999999998</v>
      </c>
      <c r="I472" s="214"/>
      <c r="J472" s="210"/>
      <c r="K472" s="210"/>
      <c r="L472" s="215"/>
      <c r="M472" s="216"/>
      <c r="N472" s="217"/>
      <c r="O472" s="217"/>
      <c r="P472" s="217"/>
      <c r="Q472" s="217"/>
      <c r="R472" s="217"/>
      <c r="S472" s="217"/>
      <c r="T472" s="218"/>
      <c r="AT472" s="219" t="s">
        <v>157</v>
      </c>
      <c r="AU472" s="219" t="s">
        <v>85</v>
      </c>
      <c r="AV472" s="14" t="s">
        <v>151</v>
      </c>
      <c r="AW472" s="14" t="s">
        <v>32</v>
      </c>
      <c r="AX472" s="14" t="s">
        <v>81</v>
      </c>
      <c r="AY472" s="219" t="s">
        <v>145</v>
      </c>
    </row>
    <row r="473" spans="1:65" s="2" customFormat="1" ht="24.15" customHeight="1">
      <c r="A473" s="34"/>
      <c r="B473" s="35"/>
      <c r="C473" s="183" t="s">
        <v>666</v>
      </c>
      <c r="D473" s="183" t="s">
        <v>147</v>
      </c>
      <c r="E473" s="184" t="s">
        <v>667</v>
      </c>
      <c r="F473" s="185" t="s">
        <v>668</v>
      </c>
      <c r="G473" s="186" t="s">
        <v>155</v>
      </c>
      <c r="H473" s="187">
        <v>1715</v>
      </c>
      <c r="I473" s="188"/>
      <c r="J473" s="189">
        <f>ROUND(I473*H473,2)</f>
        <v>0</v>
      </c>
      <c r="K473" s="190"/>
      <c r="L473" s="39"/>
      <c r="M473" s="191" t="s">
        <v>1</v>
      </c>
      <c r="N473" s="192" t="s">
        <v>41</v>
      </c>
      <c r="O473" s="71"/>
      <c r="P473" s="193">
        <f>O473*H473</f>
        <v>0</v>
      </c>
      <c r="Q473" s="193">
        <v>2.5999999999999998E-4</v>
      </c>
      <c r="R473" s="193">
        <f>Q473*H473</f>
        <v>0.44589999999999996</v>
      </c>
      <c r="S473" s="193">
        <v>0</v>
      </c>
      <c r="T473" s="194">
        <f>S473*H473</f>
        <v>0</v>
      </c>
      <c r="U473" s="34"/>
      <c r="V473" s="34"/>
      <c r="W473" s="34"/>
      <c r="X473" s="34"/>
      <c r="Y473" s="34"/>
      <c r="Z473" s="34"/>
      <c r="AA473" s="34"/>
      <c r="AB473" s="34"/>
      <c r="AC473" s="34"/>
      <c r="AD473" s="34"/>
      <c r="AE473" s="34"/>
      <c r="AR473" s="195" t="s">
        <v>151</v>
      </c>
      <c r="AT473" s="195" t="s">
        <v>147</v>
      </c>
      <c r="AU473" s="195" t="s">
        <v>85</v>
      </c>
      <c r="AY473" s="17" t="s">
        <v>145</v>
      </c>
      <c r="BE473" s="196">
        <f>IF(N473="základní",J473,0)</f>
        <v>0</v>
      </c>
      <c r="BF473" s="196">
        <f>IF(N473="snížená",J473,0)</f>
        <v>0</v>
      </c>
      <c r="BG473" s="196">
        <f>IF(N473="zákl. přenesená",J473,0)</f>
        <v>0</v>
      </c>
      <c r="BH473" s="196">
        <f>IF(N473="sníž. přenesená",J473,0)</f>
        <v>0</v>
      </c>
      <c r="BI473" s="196">
        <f>IF(N473="nulová",J473,0)</f>
        <v>0</v>
      </c>
      <c r="BJ473" s="17" t="s">
        <v>81</v>
      </c>
      <c r="BK473" s="196">
        <f>ROUND(I473*H473,2)</f>
        <v>0</v>
      </c>
      <c r="BL473" s="17" t="s">
        <v>151</v>
      </c>
      <c r="BM473" s="195" t="s">
        <v>669</v>
      </c>
    </row>
    <row r="474" spans="1:65" s="13" customFormat="1">
      <c r="B474" s="197"/>
      <c r="C474" s="198"/>
      <c r="D474" s="199" t="s">
        <v>157</v>
      </c>
      <c r="E474" s="200" t="s">
        <v>1</v>
      </c>
      <c r="F474" s="201" t="s">
        <v>670</v>
      </c>
      <c r="G474" s="198"/>
      <c r="H474" s="202">
        <v>725.7</v>
      </c>
      <c r="I474" s="203"/>
      <c r="J474" s="198"/>
      <c r="K474" s="198"/>
      <c r="L474" s="204"/>
      <c r="M474" s="205"/>
      <c r="N474" s="206"/>
      <c r="O474" s="206"/>
      <c r="P474" s="206"/>
      <c r="Q474" s="206"/>
      <c r="R474" s="206"/>
      <c r="S474" s="206"/>
      <c r="T474" s="207"/>
      <c r="AT474" s="208" t="s">
        <v>157</v>
      </c>
      <c r="AU474" s="208" t="s">
        <v>85</v>
      </c>
      <c r="AV474" s="13" t="s">
        <v>85</v>
      </c>
      <c r="AW474" s="13" t="s">
        <v>32</v>
      </c>
      <c r="AX474" s="13" t="s">
        <v>76</v>
      </c>
      <c r="AY474" s="208" t="s">
        <v>145</v>
      </c>
    </row>
    <row r="475" spans="1:65" s="13" customFormat="1">
      <c r="B475" s="197"/>
      <c r="C475" s="198"/>
      <c r="D475" s="199" t="s">
        <v>157</v>
      </c>
      <c r="E475" s="200" t="s">
        <v>1</v>
      </c>
      <c r="F475" s="201" t="s">
        <v>671</v>
      </c>
      <c r="G475" s="198"/>
      <c r="H475" s="202">
        <v>736.4</v>
      </c>
      <c r="I475" s="203"/>
      <c r="J475" s="198"/>
      <c r="K475" s="198"/>
      <c r="L475" s="204"/>
      <c r="M475" s="205"/>
      <c r="N475" s="206"/>
      <c r="O475" s="206"/>
      <c r="P475" s="206"/>
      <c r="Q475" s="206"/>
      <c r="R475" s="206"/>
      <c r="S475" s="206"/>
      <c r="T475" s="207"/>
      <c r="AT475" s="208" t="s">
        <v>157</v>
      </c>
      <c r="AU475" s="208" t="s">
        <v>85</v>
      </c>
      <c r="AV475" s="13" t="s">
        <v>85</v>
      </c>
      <c r="AW475" s="13" t="s">
        <v>32</v>
      </c>
      <c r="AX475" s="13" t="s">
        <v>76</v>
      </c>
      <c r="AY475" s="208" t="s">
        <v>145</v>
      </c>
    </row>
    <row r="476" spans="1:65" s="13" customFormat="1">
      <c r="B476" s="197"/>
      <c r="C476" s="198"/>
      <c r="D476" s="199" t="s">
        <v>157</v>
      </c>
      <c r="E476" s="200" t="s">
        <v>1</v>
      </c>
      <c r="F476" s="201" t="s">
        <v>672</v>
      </c>
      <c r="G476" s="198"/>
      <c r="H476" s="202">
        <v>252.9</v>
      </c>
      <c r="I476" s="203"/>
      <c r="J476" s="198"/>
      <c r="K476" s="198"/>
      <c r="L476" s="204"/>
      <c r="M476" s="205"/>
      <c r="N476" s="206"/>
      <c r="O476" s="206"/>
      <c r="P476" s="206"/>
      <c r="Q476" s="206"/>
      <c r="R476" s="206"/>
      <c r="S476" s="206"/>
      <c r="T476" s="207"/>
      <c r="AT476" s="208" t="s">
        <v>157</v>
      </c>
      <c r="AU476" s="208" t="s">
        <v>85</v>
      </c>
      <c r="AV476" s="13" t="s">
        <v>85</v>
      </c>
      <c r="AW476" s="13" t="s">
        <v>32</v>
      </c>
      <c r="AX476" s="13" t="s">
        <v>76</v>
      </c>
      <c r="AY476" s="208" t="s">
        <v>145</v>
      </c>
    </row>
    <row r="477" spans="1:65" s="14" customFormat="1">
      <c r="B477" s="209"/>
      <c r="C477" s="210"/>
      <c r="D477" s="199" t="s">
        <v>157</v>
      </c>
      <c r="E477" s="211" t="s">
        <v>1</v>
      </c>
      <c r="F477" s="212" t="s">
        <v>160</v>
      </c>
      <c r="G477" s="210"/>
      <c r="H477" s="213">
        <v>1715</v>
      </c>
      <c r="I477" s="214"/>
      <c r="J477" s="210"/>
      <c r="K477" s="210"/>
      <c r="L477" s="215"/>
      <c r="M477" s="216"/>
      <c r="N477" s="217"/>
      <c r="O477" s="217"/>
      <c r="P477" s="217"/>
      <c r="Q477" s="217"/>
      <c r="R477" s="217"/>
      <c r="S477" s="217"/>
      <c r="T477" s="218"/>
      <c r="AT477" s="219" t="s">
        <v>157</v>
      </c>
      <c r="AU477" s="219" t="s">
        <v>85</v>
      </c>
      <c r="AV477" s="14" t="s">
        <v>151</v>
      </c>
      <c r="AW477" s="14" t="s">
        <v>32</v>
      </c>
      <c r="AX477" s="14" t="s">
        <v>81</v>
      </c>
      <c r="AY477" s="219" t="s">
        <v>145</v>
      </c>
    </row>
    <row r="478" spans="1:65" s="2" customFormat="1" ht="24.15" customHeight="1">
      <c r="A478" s="34"/>
      <c r="B478" s="35"/>
      <c r="C478" s="183" t="s">
        <v>673</v>
      </c>
      <c r="D478" s="183" t="s">
        <v>147</v>
      </c>
      <c r="E478" s="184" t="s">
        <v>674</v>
      </c>
      <c r="F478" s="185" t="s">
        <v>675</v>
      </c>
      <c r="G478" s="186" t="s">
        <v>155</v>
      </c>
      <c r="H478" s="187">
        <v>1715</v>
      </c>
      <c r="I478" s="188"/>
      <c r="J478" s="189">
        <f>ROUND(I478*H478,2)</f>
        <v>0</v>
      </c>
      <c r="K478" s="190"/>
      <c r="L478" s="39"/>
      <c r="M478" s="191" t="s">
        <v>1</v>
      </c>
      <c r="N478" s="192" t="s">
        <v>41</v>
      </c>
      <c r="O478" s="71"/>
      <c r="P478" s="193">
        <f>O478*H478</f>
        <v>0</v>
      </c>
      <c r="Q478" s="193">
        <v>1.47E-2</v>
      </c>
      <c r="R478" s="193">
        <f>Q478*H478</f>
        <v>25.2105</v>
      </c>
      <c r="S478" s="193">
        <v>0</v>
      </c>
      <c r="T478" s="194">
        <f>S478*H478</f>
        <v>0</v>
      </c>
      <c r="U478" s="34"/>
      <c r="V478" s="34"/>
      <c r="W478" s="34"/>
      <c r="X478" s="34"/>
      <c r="Y478" s="34"/>
      <c r="Z478" s="34"/>
      <c r="AA478" s="34"/>
      <c r="AB478" s="34"/>
      <c r="AC478" s="34"/>
      <c r="AD478" s="34"/>
      <c r="AE478" s="34"/>
      <c r="AR478" s="195" t="s">
        <v>151</v>
      </c>
      <c r="AT478" s="195" t="s">
        <v>147</v>
      </c>
      <c r="AU478" s="195" t="s">
        <v>85</v>
      </c>
      <c r="AY478" s="17" t="s">
        <v>145</v>
      </c>
      <c r="BE478" s="196">
        <f>IF(N478="základní",J478,0)</f>
        <v>0</v>
      </c>
      <c r="BF478" s="196">
        <f>IF(N478="snížená",J478,0)</f>
        <v>0</v>
      </c>
      <c r="BG478" s="196">
        <f>IF(N478="zákl. přenesená",J478,0)</f>
        <v>0</v>
      </c>
      <c r="BH478" s="196">
        <f>IF(N478="sníž. přenesená",J478,0)</f>
        <v>0</v>
      </c>
      <c r="BI478" s="196">
        <f>IF(N478="nulová",J478,0)</f>
        <v>0</v>
      </c>
      <c r="BJ478" s="17" t="s">
        <v>81</v>
      </c>
      <c r="BK478" s="196">
        <f>ROUND(I478*H478,2)</f>
        <v>0</v>
      </c>
      <c r="BL478" s="17" t="s">
        <v>151</v>
      </c>
      <c r="BM478" s="195" t="s">
        <v>676</v>
      </c>
    </row>
    <row r="479" spans="1:65" s="13" customFormat="1">
      <c r="B479" s="197"/>
      <c r="C479" s="198"/>
      <c r="D479" s="199" t="s">
        <v>157</v>
      </c>
      <c r="E479" s="200" t="s">
        <v>1</v>
      </c>
      <c r="F479" s="201" t="s">
        <v>670</v>
      </c>
      <c r="G479" s="198"/>
      <c r="H479" s="202">
        <v>725.7</v>
      </c>
      <c r="I479" s="203"/>
      <c r="J479" s="198"/>
      <c r="K479" s="198"/>
      <c r="L479" s="204"/>
      <c r="M479" s="205"/>
      <c r="N479" s="206"/>
      <c r="O479" s="206"/>
      <c r="P479" s="206"/>
      <c r="Q479" s="206"/>
      <c r="R479" s="206"/>
      <c r="S479" s="206"/>
      <c r="T479" s="207"/>
      <c r="AT479" s="208" t="s">
        <v>157</v>
      </c>
      <c r="AU479" s="208" t="s">
        <v>85</v>
      </c>
      <c r="AV479" s="13" t="s">
        <v>85</v>
      </c>
      <c r="AW479" s="13" t="s">
        <v>32</v>
      </c>
      <c r="AX479" s="13" t="s">
        <v>76</v>
      </c>
      <c r="AY479" s="208" t="s">
        <v>145</v>
      </c>
    </row>
    <row r="480" spans="1:65" s="13" customFormat="1">
      <c r="B480" s="197"/>
      <c r="C480" s="198"/>
      <c r="D480" s="199" t="s">
        <v>157</v>
      </c>
      <c r="E480" s="200" t="s">
        <v>1</v>
      </c>
      <c r="F480" s="201" t="s">
        <v>671</v>
      </c>
      <c r="G480" s="198"/>
      <c r="H480" s="202">
        <v>736.4</v>
      </c>
      <c r="I480" s="203"/>
      <c r="J480" s="198"/>
      <c r="K480" s="198"/>
      <c r="L480" s="204"/>
      <c r="M480" s="205"/>
      <c r="N480" s="206"/>
      <c r="O480" s="206"/>
      <c r="P480" s="206"/>
      <c r="Q480" s="206"/>
      <c r="R480" s="206"/>
      <c r="S480" s="206"/>
      <c r="T480" s="207"/>
      <c r="AT480" s="208" t="s">
        <v>157</v>
      </c>
      <c r="AU480" s="208" t="s">
        <v>85</v>
      </c>
      <c r="AV480" s="13" t="s">
        <v>85</v>
      </c>
      <c r="AW480" s="13" t="s">
        <v>32</v>
      </c>
      <c r="AX480" s="13" t="s">
        <v>76</v>
      </c>
      <c r="AY480" s="208" t="s">
        <v>145</v>
      </c>
    </row>
    <row r="481" spans="1:65" s="13" customFormat="1">
      <c r="B481" s="197"/>
      <c r="C481" s="198"/>
      <c r="D481" s="199" t="s">
        <v>157</v>
      </c>
      <c r="E481" s="200" t="s">
        <v>1</v>
      </c>
      <c r="F481" s="201" t="s">
        <v>672</v>
      </c>
      <c r="G481" s="198"/>
      <c r="H481" s="202">
        <v>252.9</v>
      </c>
      <c r="I481" s="203"/>
      <c r="J481" s="198"/>
      <c r="K481" s="198"/>
      <c r="L481" s="204"/>
      <c r="M481" s="205"/>
      <c r="N481" s="206"/>
      <c r="O481" s="206"/>
      <c r="P481" s="206"/>
      <c r="Q481" s="206"/>
      <c r="R481" s="206"/>
      <c r="S481" s="206"/>
      <c r="T481" s="207"/>
      <c r="AT481" s="208" t="s">
        <v>157</v>
      </c>
      <c r="AU481" s="208" t="s">
        <v>85</v>
      </c>
      <c r="AV481" s="13" t="s">
        <v>85</v>
      </c>
      <c r="AW481" s="13" t="s">
        <v>32</v>
      </c>
      <c r="AX481" s="13" t="s">
        <v>76</v>
      </c>
      <c r="AY481" s="208" t="s">
        <v>145</v>
      </c>
    </row>
    <row r="482" spans="1:65" s="14" customFormat="1">
      <c r="B482" s="209"/>
      <c r="C482" s="210"/>
      <c r="D482" s="199" t="s">
        <v>157</v>
      </c>
      <c r="E482" s="211" t="s">
        <v>1</v>
      </c>
      <c r="F482" s="212" t="s">
        <v>160</v>
      </c>
      <c r="G482" s="210"/>
      <c r="H482" s="213">
        <v>1715</v>
      </c>
      <c r="I482" s="214"/>
      <c r="J482" s="210"/>
      <c r="K482" s="210"/>
      <c r="L482" s="215"/>
      <c r="M482" s="216"/>
      <c r="N482" s="217"/>
      <c r="O482" s="217"/>
      <c r="P482" s="217"/>
      <c r="Q482" s="217"/>
      <c r="R482" s="217"/>
      <c r="S482" s="217"/>
      <c r="T482" s="218"/>
      <c r="AT482" s="219" t="s">
        <v>157</v>
      </c>
      <c r="AU482" s="219" t="s">
        <v>85</v>
      </c>
      <c r="AV482" s="14" t="s">
        <v>151</v>
      </c>
      <c r="AW482" s="14" t="s">
        <v>32</v>
      </c>
      <c r="AX482" s="14" t="s">
        <v>81</v>
      </c>
      <c r="AY482" s="219" t="s">
        <v>145</v>
      </c>
    </row>
    <row r="483" spans="1:65" s="2" customFormat="1" ht="24.15" customHeight="1">
      <c r="A483" s="34"/>
      <c r="B483" s="35"/>
      <c r="C483" s="183" t="s">
        <v>677</v>
      </c>
      <c r="D483" s="183" t="s">
        <v>147</v>
      </c>
      <c r="E483" s="184" t="s">
        <v>678</v>
      </c>
      <c r="F483" s="185" t="s">
        <v>679</v>
      </c>
      <c r="G483" s="186" t="s">
        <v>155</v>
      </c>
      <c r="H483" s="187">
        <v>1499.45</v>
      </c>
      <c r="I483" s="188"/>
      <c r="J483" s="189">
        <f>ROUND(I483*H483,2)</f>
        <v>0</v>
      </c>
      <c r="K483" s="190"/>
      <c r="L483" s="39"/>
      <c r="M483" s="191" t="s">
        <v>1</v>
      </c>
      <c r="N483" s="192" t="s">
        <v>41</v>
      </c>
      <c r="O483" s="71"/>
      <c r="P483" s="193">
        <f>O483*H483</f>
        <v>0</v>
      </c>
      <c r="Q483" s="193">
        <v>3.0000000000000001E-3</v>
      </c>
      <c r="R483" s="193">
        <f>Q483*H483</f>
        <v>4.4983500000000003</v>
      </c>
      <c r="S483" s="193">
        <v>0</v>
      </c>
      <c r="T483" s="194">
        <f>S483*H483</f>
        <v>0</v>
      </c>
      <c r="U483" s="34"/>
      <c r="V483" s="34"/>
      <c r="W483" s="34"/>
      <c r="X483" s="34"/>
      <c r="Y483" s="34"/>
      <c r="Z483" s="34"/>
      <c r="AA483" s="34"/>
      <c r="AB483" s="34"/>
      <c r="AC483" s="34"/>
      <c r="AD483" s="34"/>
      <c r="AE483" s="34"/>
      <c r="AR483" s="195" t="s">
        <v>151</v>
      </c>
      <c r="AT483" s="195" t="s">
        <v>147</v>
      </c>
      <c r="AU483" s="195" t="s">
        <v>85</v>
      </c>
      <c r="AY483" s="17" t="s">
        <v>145</v>
      </c>
      <c r="BE483" s="196">
        <f>IF(N483="základní",J483,0)</f>
        <v>0</v>
      </c>
      <c r="BF483" s="196">
        <f>IF(N483="snížená",J483,0)</f>
        <v>0</v>
      </c>
      <c r="BG483" s="196">
        <f>IF(N483="zákl. přenesená",J483,0)</f>
        <v>0</v>
      </c>
      <c r="BH483" s="196">
        <f>IF(N483="sníž. přenesená",J483,0)</f>
        <v>0</v>
      </c>
      <c r="BI483" s="196">
        <f>IF(N483="nulová",J483,0)</f>
        <v>0</v>
      </c>
      <c r="BJ483" s="17" t="s">
        <v>81</v>
      </c>
      <c r="BK483" s="196">
        <f>ROUND(I483*H483,2)</f>
        <v>0</v>
      </c>
      <c r="BL483" s="17" t="s">
        <v>151</v>
      </c>
      <c r="BM483" s="195" t="s">
        <v>680</v>
      </c>
    </row>
    <row r="484" spans="1:65" s="13" customFormat="1">
      <c r="B484" s="197"/>
      <c r="C484" s="198"/>
      <c r="D484" s="199" t="s">
        <v>157</v>
      </c>
      <c r="E484" s="200" t="s">
        <v>1</v>
      </c>
      <c r="F484" s="201" t="s">
        <v>681</v>
      </c>
      <c r="G484" s="198"/>
      <c r="H484" s="202">
        <v>725.65</v>
      </c>
      <c r="I484" s="203"/>
      <c r="J484" s="198"/>
      <c r="K484" s="198"/>
      <c r="L484" s="204"/>
      <c r="M484" s="205"/>
      <c r="N484" s="206"/>
      <c r="O484" s="206"/>
      <c r="P484" s="206"/>
      <c r="Q484" s="206"/>
      <c r="R484" s="206"/>
      <c r="S484" s="206"/>
      <c r="T484" s="207"/>
      <c r="AT484" s="208" t="s">
        <v>157</v>
      </c>
      <c r="AU484" s="208" t="s">
        <v>85</v>
      </c>
      <c r="AV484" s="13" t="s">
        <v>85</v>
      </c>
      <c r="AW484" s="13" t="s">
        <v>32</v>
      </c>
      <c r="AX484" s="13" t="s">
        <v>76</v>
      </c>
      <c r="AY484" s="208" t="s">
        <v>145</v>
      </c>
    </row>
    <row r="485" spans="1:65" s="13" customFormat="1">
      <c r="B485" s="197"/>
      <c r="C485" s="198"/>
      <c r="D485" s="199" t="s">
        <v>157</v>
      </c>
      <c r="E485" s="200" t="s">
        <v>1</v>
      </c>
      <c r="F485" s="201" t="s">
        <v>682</v>
      </c>
      <c r="G485" s="198"/>
      <c r="H485" s="202">
        <v>531.9</v>
      </c>
      <c r="I485" s="203"/>
      <c r="J485" s="198"/>
      <c r="K485" s="198"/>
      <c r="L485" s="204"/>
      <c r="M485" s="205"/>
      <c r="N485" s="206"/>
      <c r="O485" s="206"/>
      <c r="P485" s="206"/>
      <c r="Q485" s="206"/>
      <c r="R485" s="206"/>
      <c r="S485" s="206"/>
      <c r="T485" s="207"/>
      <c r="AT485" s="208" t="s">
        <v>157</v>
      </c>
      <c r="AU485" s="208" t="s">
        <v>85</v>
      </c>
      <c r="AV485" s="13" t="s">
        <v>85</v>
      </c>
      <c r="AW485" s="13" t="s">
        <v>32</v>
      </c>
      <c r="AX485" s="13" t="s">
        <v>76</v>
      </c>
      <c r="AY485" s="208" t="s">
        <v>145</v>
      </c>
    </row>
    <row r="486" spans="1:65" s="13" customFormat="1">
      <c r="B486" s="197"/>
      <c r="C486" s="198"/>
      <c r="D486" s="199" t="s">
        <v>157</v>
      </c>
      <c r="E486" s="200" t="s">
        <v>1</v>
      </c>
      <c r="F486" s="201" t="s">
        <v>683</v>
      </c>
      <c r="G486" s="198"/>
      <c r="H486" s="202">
        <v>241.9</v>
      </c>
      <c r="I486" s="203"/>
      <c r="J486" s="198"/>
      <c r="K486" s="198"/>
      <c r="L486" s="204"/>
      <c r="M486" s="205"/>
      <c r="N486" s="206"/>
      <c r="O486" s="206"/>
      <c r="P486" s="206"/>
      <c r="Q486" s="206"/>
      <c r="R486" s="206"/>
      <c r="S486" s="206"/>
      <c r="T486" s="207"/>
      <c r="AT486" s="208" t="s">
        <v>157</v>
      </c>
      <c r="AU486" s="208" t="s">
        <v>85</v>
      </c>
      <c r="AV486" s="13" t="s">
        <v>85</v>
      </c>
      <c r="AW486" s="13" t="s">
        <v>32</v>
      </c>
      <c r="AX486" s="13" t="s">
        <v>76</v>
      </c>
      <c r="AY486" s="208" t="s">
        <v>145</v>
      </c>
    </row>
    <row r="487" spans="1:65" s="14" customFormat="1">
      <c r="B487" s="209"/>
      <c r="C487" s="210"/>
      <c r="D487" s="199" t="s">
        <v>157</v>
      </c>
      <c r="E487" s="211" t="s">
        <v>1</v>
      </c>
      <c r="F487" s="212" t="s">
        <v>160</v>
      </c>
      <c r="G487" s="210"/>
      <c r="H487" s="213">
        <v>1499.45</v>
      </c>
      <c r="I487" s="214"/>
      <c r="J487" s="210"/>
      <c r="K487" s="210"/>
      <c r="L487" s="215"/>
      <c r="M487" s="216"/>
      <c r="N487" s="217"/>
      <c r="O487" s="217"/>
      <c r="P487" s="217"/>
      <c r="Q487" s="217"/>
      <c r="R487" s="217"/>
      <c r="S487" s="217"/>
      <c r="T487" s="218"/>
      <c r="AT487" s="219" t="s">
        <v>157</v>
      </c>
      <c r="AU487" s="219" t="s">
        <v>85</v>
      </c>
      <c r="AV487" s="14" t="s">
        <v>151</v>
      </c>
      <c r="AW487" s="14" t="s">
        <v>32</v>
      </c>
      <c r="AX487" s="14" t="s">
        <v>81</v>
      </c>
      <c r="AY487" s="219" t="s">
        <v>145</v>
      </c>
    </row>
    <row r="488" spans="1:65" s="2" customFormat="1" ht="16.5" customHeight="1">
      <c r="A488" s="34"/>
      <c r="B488" s="35"/>
      <c r="C488" s="183" t="s">
        <v>684</v>
      </c>
      <c r="D488" s="183" t="s">
        <v>147</v>
      </c>
      <c r="E488" s="184" t="s">
        <v>685</v>
      </c>
      <c r="F488" s="185" t="s">
        <v>686</v>
      </c>
      <c r="G488" s="186" t="s">
        <v>155</v>
      </c>
      <c r="H488" s="187">
        <v>23.04</v>
      </c>
      <c r="I488" s="188"/>
      <c r="J488" s="189">
        <f>ROUND(I488*H488,2)</f>
        <v>0</v>
      </c>
      <c r="K488" s="190"/>
      <c r="L488" s="39"/>
      <c r="M488" s="191" t="s">
        <v>1</v>
      </c>
      <c r="N488" s="192" t="s">
        <v>41</v>
      </c>
      <c r="O488" s="71"/>
      <c r="P488" s="193">
        <f>O488*H488</f>
        <v>0</v>
      </c>
      <c r="Q488" s="193">
        <v>2.5999999999999998E-4</v>
      </c>
      <c r="R488" s="193">
        <f>Q488*H488</f>
        <v>5.990399999999999E-3</v>
      </c>
      <c r="S488" s="193">
        <v>0</v>
      </c>
      <c r="T488" s="194">
        <f>S488*H488</f>
        <v>0</v>
      </c>
      <c r="U488" s="34"/>
      <c r="V488" s="34"/>
      <c r="W488" s="34"/>
      <c r="X488" s="34"/>
      <c r="Y488" s="34"/>
      <c r="Z488" s="34"/>
      <c r="AA488" s="34"/>
      <c r="AB488" s="34"/>
      <c r="AC488" s="34"/>
      <c r="AD488" s="34"/>
      <c r="AE488" s="34"/>
      <c r="AR488" s="195" t="s">
        <v>151</v>
      </c>
      <c r="AT488" s="195" t="s">
        <v>147</v>
      </c>
      <c r="AU488" s="195" t="s">
        <v>85</v>
      </c>
      <c r="AY488" s="17" t="s">
        <v>145</v>
      </c>
      <c r="BE488" s="196">
        <f>IF(N488="základní",J488,0)</f>
        <v>0</v>
      </c>
      <c r="BF488" s="196">
        <f>IF(N488="snížená",J488,0)</f>
        <v>0</v>
      </c>
      <c r="BG488" s="196">
        <f>IF(N488="zákl. přenesená",J488,0)</f>
        <v>0</v>
      </c>
      <c r="BH488" s="196">
        <f>IF(N488="sníž. přenesená",J488,0)</f>
        <v>0</v>
      </c>
      <c r="BI488" s="196">
        <f>IF(N488="nulová",J488,0)</f>
        <v>0</v>
      </c>
      <c r="BJ488" s="17" t="s">
        <v>81</v>
      </c>
      <c r="BK488" s="196">
        <f>ROUND(I488*H488,2)</f>
        <v>0</v>
      </c>
      <c r="BL488" s="17" t="s">
        <v>151</v>
      </c>
      <c r="BM488" s="195" t="s">
        <v>687</v>
      </c>
    </row>
    <row r="489" spans="1:65" s="15" customFormat="1">
      <c r="B489" s="220"/>
      <c r="C489" s="221"/>
      <c r="D489" s="199" t="s">
        <v>157</v>
      </c>
      <c r="E489" s="222" t="s">
        <v>1</v>
      </c>
      <c r="F489" s="223" t="s">
        <v>688</v>
      </c>
      <c r="G489" s="221"/>
      <c r="H489" s="222" t="s">
        <v>1</v>
      </c>
      <c r="I489" s="224"/>
      <c r="J489" s="221"/>
      <c r="K489" s="221"/>
      <c r="L489" s="225"/>
      <c r="M489" s="226"/>
      <c r="N489" s="227"/>
      <c r="O489" s="227"/>
      <c r="P489" s="227"/>
      <c r="Q489" s="227"/>
      <c r="R489" s="227"/>
      <c r="S489" s="227"/>
      <c r="T489" s="228"/>
      <c r="AT489" s="229" t="s">
        <v>157</v>
      </c>
      <c r="AU489" s="229" t="s">
        <v>85</v>
      </c>
      <c r="AV489" s="15" t="s">
        <v>81</v>
      </c>
      <c r="AW489" s="15" t="s">
        <v>32</v>
      </c>
      <c r="AX489" s="15" t="s">
        <v>76</v>
      </c>
      <c r="AY489" s="229" t="s">
        <v>145</v>
      </c>
    </row>
    <row r="490" spans="1:65" s="13" customFormat="1">
      <c r="B490" s="197"/>
      <c r="C490" s="198"/>
      <c r="D490" s="199" t="s">
        <v>157</v>
      </c>
      <c r="E490" s="200" t="s">
        <v>1</v>
      </c>
      <c r="F490" s="201" t="s">
        <v>689</v>
      </c>
      <c r="G490" s="198"/>
      <c r="H490" s="202">
        <v>23.04</v>
      </c>
      <c r="I490" s="203"/>
      <c r="J490" s="198"/>
      <c r="K490" s="198"/>
      <c r="L490" s="204"/>
      <c r="M490" s="205"/>
      <c r="N490" s="206"/>
      <c r="O490" s="206"/>
      <c r="P490" s="206"/>
      <c r="Q490" s="206"/>
      <c r="R490" s="206"/>
      <c r="S490" s="206"/>
      <c r="T490" s="207"/>
      <c r="AT490" s="208" t="s">
        <v>157</v>
      </c>
      <c r="AU490" s="208" t="s">
        <v>85</v>
      </c>
      <c r="AV490" s="13" t="s">
        <v>85</v>
      </c>
      <c r="AW490" s="13" t="s">
        <v>32</v>
      </c>
      <c r="AX490" s="13" t="s">
        <v>81</v>
      </c>
      <c r="AY490" s="208" t="s">
        <v>145</v>
      </c>
    </row>
    <row r="491" spans="1:65" s="2" customFormat="1" ht="24.15" customHeight="1">
      <c r="A491" s="34"/>
      <c r="B491" s="35"/>
      <c r="C491" s="183" t="s">
        <v>690</v>
      </c>
      <c r="D491" s="183" t="s">
        <v>147</v>
      </c>
      <c r="E491" s="184" t="s">
        <v>691</v>
      </c>
      <c r="F491" s="185" t="s">
        <v>692</v>
      </c>
      <c r="G491" s="186" t="s">
        <v>155</v>
      </c>
      <c r="H491" s="187">
        <v>16.89</v>
      </c>
      <c r="I491" s="188"/>
      <c r="J491" s="189">
        <f>ROUND(I491*H491,2)</f>
        <v>0</v>
      </c>
      <c r="K491" s="190"/>
      <c r="L491" s="39"/>
      <c r="M491" s="191" t="s">
        <v>1</v>
      </c>
      <c r="N491" s="192" t="s">
        <v>41</v>
      </c>
      <c r="O491" s="71"/>
      <c r="P491" s="193">
        <f>O491*H491</f>
        <v>0</v>
      </c>
      <c r="Q491" s="193">
        <v>4.3800000000000002E-3</v>
      </c>
      <c r="R491" s="193">
        <f>Q491*H491</f>
        <v>7.3978200000000008E-2</v>
      </c>
      <c r="S491" s="193">
        <v>0</v>
      </c>
      <c r="T491" s="194">
        <f>S491*H491</f>
        <v>0</v>
      </c>
      <c r="U491" s="34"/>
      <c r="V491" s="34"/>
      <c r="W491" s="34"/>
      <c r="X491" s="34"/>
      <c r="Y491" s="34"/>
      <c r="Z491" s="34"/>
      <c r="AA491" s="34"/>
      <c r="AB491" s="34"/>
      <c r="AC491" s="34"/>
      <c r="AD491" s="34"/>
      <c r="AE491" s="34"/>
      <c r="AR491" s="195" t="s">
        <v>151</v>
      </c>
      <c r="AT491" s="195" t="s">
        <v>147</v>
      </c>
      <c r="AU491" s="195" t="s">
        <v>85</v>
      </c>
      <c r="AY491" s="17" t="s">
        <v>145</v>
      </c>
      <c r="BE491" s="196">
        <f>IF(N491="základní",J491,0)</f>
        <v>0</v>
      </c>
      <c r="BF491" s="196">
        <f>IF(N491="snížená",J491,0)</f>
        <v>0</v>
      </c>
      <c r="BG491" s="196">
        <f>IF(N491="zákl. přenesená",J491,0)</f>
        <v>0</v>
      </c>
      <c r="BH491" s="196">
        <f>IF(N491="sníž. přenesená",J491,0)</f>
        <v>0</v>
      </c>
      <c r="BI491" s="196">
        <f>IF(N491="nulová",J491,0)</f>
        <v>0</v>
      </c>
      <c r="BJ491" s="17" t="s">
        <v>81</v>
      </c>
      <c r="BK491" s="196">
        <f>ROUND(I491*H491,2)</f>
        <v>0</v>
      </c>
      <c r="BL491" s="17" t="s">
        <v>151</v>
      </c>
      <c r="BM491" s="195" t="s">
        <v>693</v>
      </c>
    </row>
    <row r="492" spans="1:65" s="15" customFormat="1">
      <c r="B492" s="220"/>
      <c r="C492" s="221"/>
      <c r="D492" s="199" t="s">
        <v>157</v>
      </c>
      <c r="E492" s="222" t="s">
        <v>1</v>
      </c>
      <c r="F492" s="223" t="s">
        <v>694</v>
      </c>
      <c r="G492" s="221"/>
      <c r="H492" s="222" t="s">
        <v>1</v>
      </c>
      <c r="I492" s="224"/>
      <c r="J492" s="221"/>
      <c r="K492" s="221"/>
      <c r="L492" s="225"/>
      <c r="M492" s="226"/>
      <c r="N492" s="227"/>
      <c r="O492" s="227"/>
      <c r="P492" s="227"/>
      <c r="Q492" s="227"/>
      <c r="R492" s="227"/>
      <c r="S492" s="227"/>
      <c r="T492" s="228"/>
      <c r="AT492" s="229" t="s">
        <v>157</v>
      </c>
      <c r="AU492" s="229" t="s">
        <v>85</v>
      </c>
      <c r="AV492" s="15" t="s">
        <v>81</v>
      </c>
      <c r="AW492" s="15" t="s">
        <v>32</v>
      </c>
      <c r="AX492" s="15" t="s">
        <v>76</v>
      </c>
      <c r="AY492" s="229" t="s">
        <v>145</v>
      </c>
    </row>
    <row r="493" spans="1:65" s="13" customFormat="1">
      <c r="B493" s="197"/>
      <c r="C493" s="198"/>
      <c r="D493" s="199" t="s">
        <v>157</v>
      </c>
      <c r="E493" s="200" t="s">
        <v>1</v>
      </c>
      <c r="F493" s="201" t="s">
        <v>695</v>
      </c>
      <c r="G493" s="198"/>
      <c r="H493" s="202">
        <v>1.9650000000000001</v>
      </c>
      <c r="I493" s="203"/>
      <c r="J493" s="198"/>
      <c r="K493" s="198"/>
      <c r="L493" s="204"/>
      <c r="M493" s="205"/>
      <c r="N493" s="206"/>
      <c r="O493" s="206"/>
      <c r="P493" s="206"/>
      <c r="Q493" s="206"/>
      <c r="R493" s="206"/>
      <c r="S493" s="206"/>
      <c r="T493" s="207"/>
      <c r="AT493" s="208" t="s">
        <v>157</v>
      </c>
      <c r="AU493" s="208" t="s">
        <v>85</v>
      </c>
      <c r="AV493" s="13" t="s">
        <v>85</v>
      </c>
      <c r="AW493" s="13" t="s">
        <v>32</v>
      </c>
      <c r="AX493" s="13" t="s">
        <v>76</v>
      </c>
      <c r="AY493" s="208" t="s">
        <v>145</v>
      </c>
    </row>
    <row r="494" spans="1:65" s="13" customFormat="1">
      <c r="B494" s="197"/>
      <c r="C494" s="198"/>
      <c r="D494" s="199" t="s">
        <v>157</v>
      </c>
      <c r="E494" s="200" t="s">
        <v>1</v>
      </c>
      <c r="F494" s="201" t="s">
        <v>696</v>
      </c>
      <c r="G494" s="198"/>
      <c r="H494" s="202">
        <v>14.925000000000001</v>
      </c>
      <c r="I494" s="203"/>
      <c r="J494" s="198"/>
      <c r="K494" s="198"/>
      <c r="L494" s="204"/>
      <c r="M494" s="205"/>
      <c r="N494" s="206"/>
      <c r="O494" s="206"/>
      <c r="P494" s="206"/>
      <c r="Q494" s="206"/>
      <c r="R494" s="206"/>
      <c r="S494" s="206"/>
      <c r="T494" s="207"/>
      <c r="AT494" s="208" t="s">
        <v>157</v>
      </c>
      <c r="AU494" s="208" t="s">
        <v>85</v>
      </c>
      <c r="AV494" s="13" t="s">
        <v>85</v>
      </c>
      <c r="AW494" s="13" t="s">
        <v>32</v>
      </c>
      <c r="AX494" s="13" t="s">
        <v>76</v>
      </c>
      <c r="AY494" s="208" t="s">
        <v>145</v>
      </c>
    </row>
    <row r="495" spans="1:65" s="14" customFormat="1">
      <c r="B495" s="209"/>
      <c r="C495" s="210"/>
      <c r="D495" s="199" t="s">
        <v>157</v>
      </c>
      <c r="E495" s="211" t="s">
        <v>1</v>
      </c>
      <c r="F495" s="212" t="s">
        <v>160</v>
      </c>
      <c r="G495" s="210"/>
      <c r="H495" s="213">
        <v>16.89</v>
      </c>
      <c r="I495" s="214"/>
      <c r="J495" s="210"/>
      <c r="K495" s="210"/>
      <c r="L495" s="215"/>
      <c r="M495" s="216"/>
      <c r="N495" s="217"/>
      <c r="O495" s="217"/>
      <c r="P495" s="217"/>
      <c r="Q495" s="217"/>
      <c r="R495" s="217"/>
      <c r="S495" s="217"/>
      <c r="T495" s="218"/>
      <c r="AT495" s="219" t="s">
        <v>157</v>
      </c>
      <c r="AU495" s="219" t="s">
        <v>85</v>
      </c>
      <c r="AV495" s="14" t="s">
        <v>151</v>
      </c>
      <c r="AW495" s="14" t="s">
        <v>32</v>
      </c>
      <c r="AX495" s="14" t="s">
        <v>81</v>
      </c>
      <c r="AY495" s="219" t="s">
        <v>145</v>
      </c>
    </row>
    <row r="496" spans="1:65" s="2" customFormat="1" ht="21.75" customHeight="1">
      <c r="A496" s="34"/>
      <c r="B496" s="35"/>
      <c r="C496" s="183" t="s">
        <v>697</v>
      </c>
      <c r="D496" s="183" t="s">
        <v>147</v>
      </c>
      <c r="E496" s="184" t="s">
        <v>698</v>
      </c>
      <c r="F496" s="185" t="s">
        <v>699</v>
      </c>
      <c r="G496" s="186" t="s">
        <v>155</v>
      </c>
      <c r="H496" s="187">
        <v>16.89</v>
      </c>
      <c r="I496" s="188"/>
      <c r="J496" s="189">
        <f>ROUND(I496*H496,2)</f>
        <v>0</v>
      </c>
      <c r="K496" s="190"/>
      <c r="L496" s="39"/>
      <c r="M496" s="191" t="s">
        <v>1</v>
      </c>
      <c r="N496" s="192" t="s">
        <v>41</v>
      </c>
      <c r="O496" s="71"/>
      <c r="P496" s="193">
        <f>O496*H496</f>
        <v>0</v>
      </c>
      <c r="Q496" s="193">
        <v>2.0000000000000001E-4</v>
      </c>
      <c r="R496" s="193">
        <f>Q496*H496</f>
        <v>3.3780000000000004E-3</v>
      </c>
      <c r="S496" s="193">
        <v>0</v>
      </c>
      <c r="T496" s="194">
        <f>S496*H496</f>
        <v>0</v>
      </c>
      <c r="U496" s="34"/>
      <c r="V496" s="34"/>
      <c r="W496" s="34"/>
      <c r="X496" s="34"/>
      <c r="Y496" s="34"/>
      <c r="Z496" s="34"/>
      <c r="AA496" s="34"/>
      <c r="AB496" s="34"/>
      <c r="AC496" s="34"/>
      <c r="AD496" s="34"/>
      <c r="AE496" s="34"/>
      <c r="AR496" s="195" t="s">
        <v>151</v>
      </c>
      <c r="AT496" s="195" t="s">
        <v>147</v>
      </c>
      <c r="AU496" s="195" t="s">
        <v>85</v>
      </c>
      <c r="AY496" s="17" t="s">
        <v>145</v>
      </c>
      <c r="BE496" s="196">
        <f>IF(N496="základní",J496,0)</f>
        <v>0</v>
      </c>
      <c r="BF496" s="196">
        <f>IF(N496="snížená",J496,0)</f>
        <v>0</v>
      </c>
      <c r="BG496" s="196">
        <f>IF(N496="zákl. přenesená",J496,0)</f>
        <v>0</v>
      </c>
      <c r="BH496" s="196">
        <f>IF(N496="sníž. přenesená",J496,0)</f>
        <v>0</v>
      </c>
      <c r="BI496" s="196">
        <f>IF(N496="nulová",J496,0)</f>
        <v>0</v>
      </c>
      <c r="BJ496" s="17" t="s">
        <v>81</v>
      </c>
      <c r="BK496" s="196">
        <f>ROUND(I496*H496,2)</f>
        <v>0</v>
      </c>
      <c r="BL496" s="17" t="s">
        <v>151</v>
      </c>
      <c r="BM496" s="195" t="s">
        <v>700</v>
      </c>
    </row>
    <row r="497" spans="1:65" s="15" customFormat="1">
      <c r="B497" s="220"/>
      <c r="C497" s="221"/>
      <c r="D497" s="199" t="s">
        <v>157</v>
      </c>
      <c r="E497" s="222" t="s">
        <v>1</v>
      </c>
      <c r="F497" s="223" t="s">
        <v>694</v>
      </c>
      <c r="G497" s="221"/>
      <c r="H497" s="222" t="s">
        <v>1</v>
      </c>
      <c r="I497" s="224"/>
      <c r="J497" s="221"/>
      <c r="K497" s="221"/>
      <c r="L497" s="225"/>
      <c r="M497" s="226"/>
      <c r="N497" s="227"/>
      <c r="O497" s="227"/>
      <c r="P497" s="227"/>
      <c r="Q497" s="227"/>
      <c r="R497" s="227"/>
      <c r="S497" s="227"/>
      <c r="T497" s="228"/>
      <c r="AT497" s="229" t="s">
        <v>157</v>
      </c>
      <c r="AU497" s="229" t="s">
        <v>85</v>
      </c>
      <c r="AV497" s="15" t="s">
        <v>81</v>
      </c>
      <c r="AW497" s="15" t="s">
        <v>32</v>
      </c>
      <c r="AX497" s="15" t="s">
        <v>76</v>
      </c>
      <c r="AY497" s="229" t="s">
        <v>145</v>
      </c>
    </row>
    <row r="498" spans="1:65" s="13" customFormat="1">
      <c r="B498" s="197"/>
      <c r="C498" s="198"/>
      <c r="D498" s="199" t="s">
        <v>157</v>
      </c>
      <c r="E498" s="200" t="s">
        <v>1</v>
      </c>
      <c r="F498" s="201" t="s">
        <v>695</v>
      </c>
      <c r="G498" s="198"/>
      <c r="H498" s="202">
        <v>1.9650000000000001</v>
      </c>
      <c r="I498" s="203"/>
      <c r="J498" s="198"/>
      <c r="K498" s="198"/>
      <c r="L498" s="204"/>
      <c r="M498" s="205"/>
      <c r="N498" s="206"/>
      <c r="O498" s="206"/>
      <c r="P498" s="206"/>
      <c r="Q498" s="206"/>
      <c r="R498" s="206"/>
      <c r="S498" s="206"/>
      <c r="T498" s="207"/>
      <c r="AT498" s="208" t="s">
        <v>157</v>
      </c>
      <c r="AU498" s="208" t="s">
        <v>85</v>
      </c>
      <c r="AV498" s="13" t="s">
        <v>85</v>
      </c>
      <c r="AW498" s="13" t="s">
        <v>32</v>
      </c>
      <c r="AX498" s="13" t="s">
        <v>76</v>
      </c>
      <c r="AY498" s="208" t="s">
        <v>145</v>
      </c>
    </row>
    <row r="499" spans="1:65" s="13" customFormat="1">
      <c r="B499" s="197"/>
      <c r="C499" s="198"/>
      <c r="D499" s="199" t="s">
        <v>157</v>
      </c>
      <c r="E499" s="200" t="s">
        <v>1</v>
      </c>
      <c r="F499" s="201" t="s">
        <v>696</v>
      </c>
      <c r="G499" s="198"/>
      <c r="H499" s="202">
        <v>14.925000000000001</v>
      </c>
      <c r="I499" s="203"/>
      <c r="J499" s="198"/>
      <c r="K499" s="198"/>
      <c r="L499" s="204"/>
      <c r="M499" s="205"/>
      <c r="N499" s="206"/>
      <c r="O499" s="206"/>
      <c r="P499" s="206"/>
      <c r="Q499" s="206"/>
      <c r="R499" s="206"/>
      <c r="S499" s="206"/>
      <c r="T499" s="207"/>
      <c r="AT499" s="208" t="s">
        <v>157</v>
      </c>
      <c r="AU499" s="208" t="s">
        <v>85</v>
      </c>
      <c r="AV499" s="13" t="s">
        <v>85</v>
      </c>
      <c r="AW499" s="13" t="s">
        <v>32</v>
      </c>
      <c r="AX499" s="13" t="s">
        <v>76</v>
      </c>
      <c r="AY499" s="208" t="s">
        <v>145</v>
      </c>
    </row>
    <row r="500" spans="1:65" s="14" customFormat="1">
      <c r="B500" s="209"/>
      <c r="C500" s="210"/>
      <c r="D500" s="199" t="s">
        <v>157</v>
      </c>
      <c r="E500" s="211" t="s">
        <v>1</v>
      </c>
      <c r="F500" s="212" t="s">
        <v>160</v>
      </c>
      <c r="G500" s="210"/>
      <c r="H500" s="213">
        <v>16.89</v>
      </c>
      <c r="I500" s="214"/>
      <c r="J500" s="210"/>
      <c r="K500" s="210"/>
      <c r="L500" s="215"/>
      <c r="M500" s="216"/>
      <c r="N500" s="217"/>
      <c r="O500" s="217"/>
      <c r="P500" s="217"/>
      <c r="Q500" s="217"/>
      <c r="R500" s="217"/>
      <c r="S500" s="217"/>
      <c r="T500" s="218"/>
      <c r="AT500" s="219" t="s">
        <v>157</v>
      </c>
      <c r="AU500" s="219" t="s">
        <v>85</v>
      </c>
      <c r="AV500" s="14" t="s">
        <v>151</v>
      </c>
      <c r="AW500" s="14" t="s">
        <v>32</v>
      </c>
      <c r="AX500" s="14" t="s">
        <v>81</v>
      </c>
      <c r="AY500" s="219" t="s">
        <v>145</v>
      </c>
    </row>
    <row r="501" spans="1:65" s="2" customFormat="1" ht="44.25" customHeight="1">
      <c r="A501" s="34"/>
      <c r="B501" s="35"/>
      <c r="C501" s="183" t="s">
        <v>701</v>
      </c>
      <c r="D501" s="183" t="s">
        <v>147</v>
      </c>
      <c r="E501" s="184" t="s">
        <v>702</v>
      </c>
      <c r="F501" s="185" t="s">
        <v>703</v>
      </c>
      <c r="G501" s="186" t="s">
        <v>155</v>
      </c>
      <c r="H501" s="187">
        <v>16.89</v>
      </c>
      <c r="I501" s="188"/>
      <c r="J501" s="189">
        <f>ROUND(I501*H501,2)</f>
        <v>0</v>
      </c>
      <c r="K501" s="190"/>
      <c r="L501" s="39"/>
      <c r="M501" s="191" t="s">
        <v>1</v>
      </c>
      <c r="N501" s="192" t="s">
        <v>41</v>
      </c>
      <c r="O501" s="71"/>
      <c r="P501" s="193">
        <f>O501*H501</f>
        <v>0</v>
      </c>
      <c r="Q501" s="193">
        <v>8.6E-3</v>
      </c>
      <c r="R501" s="193">
        <f>Q501*H501</f>
        <v>0.14525399999999999</v>
      </c>
      <c r="S501" s="193">
        <v>0</v>
      </c>
      <c r="T501" s="194">
        <f>S501*H501</f>
        <v>0</v>
      </c>
      <c r="U501" s="34"/>
      <c r="V501" s="34"/>
      <c r="W501" s="34"/>
      <c r="X501" s="34"/>
      <c r="Y501" s="34"/>
      <c r="Z501" s="34"/>
      <c r="AA501" s="34"/>
      <c r="AB501" s="34"/>
      <c r="AC501" s="34"/>
      <c r="AD501" s="34"/>
      <c r="AE501" s="34"/>
      <c r="AR501" s="195" t="s">
        <v>151</v>
      </c>
      <c r="AT501" s="195" t="s">
        <v>147</v>
      </c>
      <c r="AU501" s="195" t="s">
        <v>85</v>
      </c>
      <c r="AY501" s="17" t="s">
        <v>145</v>
      </c>
      <c r="BE501" s="196">
        <f>IF(N501="základní",J501,0)</f>
        <v>0</v>
      </c>
      <c r="BF501" s="196">
        <f>IF(N501="snížená",J501,0)</f>
        <v>0</v>
      </c>
      <c r="BG501" s="196">
        <f>IF(N501="zákl. přenesená",J501,0)</f>
        <v>0</v>
      </c>
      <c r="BH501" s="196">
        <f>IF(N501="sníž. přenesená",J501,0)</f>
        <v>0</v>
      </c>
      <c r="BI501" s="196">
        <f>IF(N501="nulová",J501,0)</f>
        <v>0</v>
      </c>
      <c r="BJ501" s="17" t="s">
        <v>81</v>
      </c>
      <c r="BK501" s="196">
        <f>ROUND(I501*H501,2)</f>
        <v>0</v>
      </c>
      <c r="BL501" s="17" t="s">
        <v>151</v>
      </c>
      <c r="BM501" s="195" t="s">
        <v>704</v>
      </c>
    </row>
    <row r="502" spans="1:65" s="15" customFormat="1">
      <c r="B502" s="220"/>
      <c r="C502" s="221"/>
      <c r="D502" s="199" t="s">
        <v>157</v>
      </c>
      <c r="E502" s="222" t="s">
        <v>1</v>
      </c>
      <c r="F502" s="223" t="s">
        <v>694</v>
      </c>
      <c r="G502" s="221"/>
      <c r="H502" s="222" t="s">
        <v>1</v>
      </c>
      <c r="I502" s="224"/>
      <c r="J502" s="221"/>
      <c r="K502" s="221"/>
      <c r="L502" s="225"/>
      <c r="M502" s="226"/>
      <c r="N502" s="227"/>
      <c r="O502" s="227"/>
      <c r="P502" s="227"/>
      <c r="Q502" s="227"/>
      <c r="R502" s="227"/>
      <c r="S502" s="227"/>
      <c r="T502" s="228"/>
      <c r="AT502" s="229" t="s">
        <v>157</v>
      </c>
      <c r="AU502" s="229" t="s">
        <v>85</v>
      </c>
      <c r="AV502" s="15" t="s">
        <v>81</v>
      </c>
      <c r="AW502" s="15" t="s">
        <v>32</v>
      </c>
      <c r="AX502" s="15" t="s">
        <v>76</v>
      </c>
      <c r="AY502" s="229" t="s">
        <v>145</v>
      </c>
    </row>
    <row r="503" spans="1:65" s="13" customFormat="1">
      <c r="B503" s="197"/>
      <c r="C503" s="198"/>
      <c r="D503" s="199" t="s">
        <v>157</v>
      </c>
      <c r="E503" s="200" t="s">
        <v>1</v>
      </c>
      <c r="F503" s="201" t="s">
        <v>695</v>
      </c>
      <c r="G503" s="198"/>
      <c r="H503" s="202">
        <v>1.9650000000000001</v>
      </c>
      <c r="I503" s="203"/>
      <c r="J503" s="198"/>
      <c r="K503" s="198"/>
      <c r="L503" s="204"/>
      <c r="M503" s="205"/>
      <c r="N503" s="206"/>
      <c r="O503" s="206"/>
      <c r="P503" s="206"/>
      <c r="Q503" s="206"/>
      <c r="R503" s="206"/>
      <c r="S503" s="206"/>
      <c r="T503" s="207"/>
      <c r="AT503" s="208" t="s">
        <v>157</v>
      </c>
      <c r="AU503" s="208" t="s">
        <v>85</v>
      </c>
      <c r="AV503" s="13" t="s">
        <v>85</v>
      </c>
      <c r="AW503" s="13" t="s">
        <v>32</v>
      </c>
      <c r="AX503" s="13" t="s">
        <v>76</v>
      </c>
      <c r="AY503" s="208" t="s">
        <v>145</v>
      </c>
    </row>
    <row r="504" spans="1:65" s="13" customFormat="1">
      <c r="B504" s="197"/>
      <c r="C504" s="198"/>
      <c r="D504" s="199" t="s">
        <v>157</v>
      </c>
      <c r="E504" s="200" t="s">
        <v>1</v>
      </c>
      <c r="F504" s="201" t="s">
        <v>696</v>
      </c>
      <c r="G504" s="198"/>
      <c r="H504" s="202">
        <v>14.925000000000001</v>
      </c>
      <c r="I504" s="203"/>
      <c r="J504" s="198"/>
      <c r="K504" s="198"/>
      <c r="L504" s="204"/>
      <c r="M504" s="205"/>
      <c r="N504" s="206"/>
      <c r="O504" s="206"/>
      <c r="P504" s="206"/>
      <c r="Q504" s="206"/>
      <c r="R504" s="206"/>
      <c r="S504" s="206"/>
      <c r="T504" s="207"/>
      <c r="AT504" s="208" t="s">
        <v>157</v>
      </c>
      <c r="AU504" s="208" t="s">
        <v>85</v>
      </c>
      <c r="AV504" s="13" t="s">
        <v>85</v>
      </c>
      <c r="AW504" s="13" t="s">
        <v>32</v>
      </c>
      <c r="AX504" s="13" t="s">
        <v>76</v>
      </c>
      <c r="AY504" s="208" t="s">
        <v>145</v>
      </c>
    </row>
    <row r="505" spans="1:65" s="14" customFormat="1">
      <c r="B505" s="209"/>
      <c r="C505" s="210"/>
      <c r="D505" s="199" t="s">
        <v>157</v>
      </c>
      <c r="E505" s="211" t="s">
        <v>1</v>
      </c>
      <c r="F505" s="212" t="s">
        <v>160</v>
      </c>
      <c r="G505" s="210"/>
      <c r="H505" s="213">
        <v>16.89</v>
      </c>
      <c r="I505" s="214"/>
      <c r="J505" s="210"/>
      <c r="K505" s="210"/>
      <c r="L505" s="215"/>
      <c r="M505" s="216"/>
      <c r="N505" s="217"/>
      <c r="O505" s="217"/>
      <c r="P505" s="217"/>
      <c r="Q505" s="217"/>
      <c r="R505" s="217"/>
      <c r="S505" s="217"/>
      <c r="T505" s="218"/>
      <c r="AT505" s="219" t="s">
        <v>157</v>
      </c>
      <c r="AU505" s="219" t="s">
        <v>85</v>
      </c>
      <c r="AV505" s="14" t="s">
        <v>151</v>
      </c>
      <c r="AW505" s="14" t="s">
        <v>32</v>
      </c>
      <c r="AX505" s="14" t="s">
        <v>81</v>
      </c>
      <c r="AY505" s="219" t="s">
        <v>145</v>
      </c>
    </row>
    <row r="506" spans="1:65" s="2" customFormat="1" ht="24.15" customHeight="1">
      <c r="A506" s="34"/>
      <c r="B506" s="35"/>
      <c r="C506" s="230" t="s">
        <v>705</v>
      </c>
      <c r="D506" s="230" t="s">
        <v>706</v>
      </c>
      <c r="E506" s="231" t="s">
        <v>707</v>
      </c>
      <c r="F506" s="232" t="s">
        <v>708</v>
      </c>
      <c r="G506" s="233" t="s">
        <v>155</v>
      </c>
      <c r="H506" s="234">
        <v>17.734999999999999</v>
      </c>
      <c r="I506" s="235"/>
      <c r="J506" s="236">
        <f>ROUND(I506*H506,2)</f>
        <v>0</v>
      </c>
      <c r="K506" s="237"/>
      <c r="L506" s="238"/>
      <c r="M506" s="239" t="s">
        <v>1</v>
      </c>
      <c r="N506" s="240" t="s">
        <v>41</v>
      </c>
      <c r="O506" s="71"/>
      <c r="P506" s="193">
        <f>O506*H506</f>
        <v>0</v>
      </c>
      <c r="Q506" s="193">
        <v>4.7999999999999996E-3</v>
      </c>
      <c r="R506" s="193">
        <f>Q506*H506</f>
        <v>8.5127999999999995E-2</v>
      </c>
      <c r="S506" s="193">
        <v>0</v>
      </c>
      <c r="T506" s="194">
        <f>S506*H506</f>
        <v>0</v>
      </c>
      <c r="U506" s="34"/>
      <c r="V506" s="34"/>
      <c r="W506" s="34"/>
      <c r="X506" s="34"/>
      <c r="Y506" s="34"/>
      <c r="Z506" s="34"/>
      <c r="AA506" s="34"/>
      <c r="AB506" s="34"/>
      <c r="AC506" s="34"/>
      <c r="AD506" s="34"/>
      <c r="AE506" s="34"/>
      <c r="AR506" s="195" t="s">
        <v>189</v>
      </c>
      <c r="AT506" s="195" t="s">
        <v>706</v>
      </c>
      <c r="AU506" s="195" t="s">
        <v>85</v>
      </c>
      <c r="AY506" s="17" t="s">
        <v>145</v>
      </c>
      <c r="BE506" s="196">
        <f>IF(N506="základní",J506,0)</f>
        <v>0</v>
      </c>
      <c r="BF506" s="196">
        <f>IF(N506="snížená",J506,0)</f>
        <v>0</v>
      </c>
      <c r="BG506" s="196">
        <f>IF(N506="zákl. přenesená",J506,0)</f>
        <v>0</v>
      </c>
      <c r="BH506" s="196">
        <f>IF(N506="sníž. přenesená",J506,0)</f>
        <v>0</v>
      </c>
      <c r="BI506" s="196">
        <f>IF(N506="nulová",J506,0)</f>
        <v>0</v>
      </c>
      <c r="BJ506" s="17" t="s">
        <v>81</v>
      </c>
      <c r="BK506" s="196">
        <f>ROUND(I506*H506,2)</f>
        <v>0</v>
      </c>
      <c r="BL506" s="17" t="s">
        <v>151</v>
      </c>
      <c r="BM506" s="195" t="s">
        <v>709</v>
      </c>
    </row>
    <row r="507" spans="1:65" s="13" customFormat="1">
      <c r="B507" s="197"/>
      <c r="C507" s="198"/>
      <c r="D507" s="199" t="s">
        <v>157</v>
      </c>
      <c r="E507" s="198"/>
      <c r="F507" s="201" t="s">
        <v>710</v>
      </c>
      <c r="G507" s="198"/>
      <c r="H507" s="202">
        <v>17.734999999999999</v>
      </c>
      <c r="I507" s="203"/>
      <c r="J507" s="198"/>
      <c r="K507" s="198"/>
      <c r="L507" s="204"/>
      <c r="M507" s="205"/>
      <c r="N507" s="206"/>
      <c r="O507" s="206"/>
      <c r="P507" s="206"/>
      <c r="Q507" s="206"/>
      <c r="R507" s="206"/>
      <c r="S507" s="206"/>
      <c r="T507" s="207"/>
      <c r="AT507" s="208" t="s">
        <v>157</v>
      </c>
      <c r="AU507" s="208" t="s">
        <v>85</v>
      </c>
      <c r="AV507" s="13" t="s">
        <v>85</v>
      </c>
      <c r="AW507" s="13" t="s">
        <v>4</v>
      </c>
      <c r="AX507" s="13" t="s">
        <v>81</v>
      </c>
      <c r="AY507" s="208" t="s">
        <v>145</v>
      </c>
    </row>
    <row r="508" spans="1:65" s="2" customFormat="1" ht="55.5" customHeight="1">
      <c r="A508" s="34"/>
      <c r="B508" s="35"/>
      <c r="C508" s="183" t="s">
        <v>711</v>
      </c>
      <c r="D508" s="183" t="s">
        <v>147</v>
      </c>
      <c r="E508" s="184" t="s">
        <v>712</v>
      </c>
      <c r="F508" s="185" t="s">
        <v>713</v>
      </c>
      <c r="G508" s="186" t="s">
        <v>155</v>
      </c>
      <c r="H508" s="187">
        <v>281</v>
      </c>
      <c r="I508" s="188"/>
      <c r="J508" s="189">
        <f>ROUND(I508*H508,2)</f>
        <v>0</v>
      </c>
      <c r="K508" s="190"/>
      <c r="L508" s="39"/>
      <c r="M508" s="191" t="s">
        <v>1</v>
      </c>
      <c r="N508" s="192" t="s">
        <v>41</v>
      </c>
      <c r="O508" s="71"/>
      <c r="P508" s="193">
        <f>O508*H508</f>
        <v>0</v>
      </c>
      <c r="Q508" s="193">
        <v>1.1599999999999999E-2</v>
      </c>
      <c r="R508" s="193">
        <f>Q508*H508</f>
        <v>3.2595999999999998</v>
      </c>
      <c r="S508" s="193">
        <v>0</v>
      </c>
      <c r="T508" s="194">
        <f>S508*H508</f>
        <v>0</v>
      </c>
      <c r="U508" s="34"/>
      <c r="V508" s="34"/>
      <c r="W508" s="34"/>
      <c r="X508" s="34"/>
      <c r="Y508" s="34"/>
      <c r="Z508" s="34"/>
      <c r="AA508" s="34"/>
      <c r="AB508" s="34"/>
      <c r="AC508" s="34"/>
      <c r="AD508" s="34"/>
      <c r="AE508" s="34"/>
      <c r="AR508" s="195" t="s">
        <v>151</v>
      </c>
      <c r="AT508" s="195" t="s">
        <v>147</v>
      </c>
      <c r="AU508" s="195" t="s">
        <v>85</v>
      </c>
      <c r="AY508" s="17" t="s">
        <v>145</v>
      </c>
      <c r="BE508" s="196">
        <f>IF(N508="základní",J508,0)</f>
        <v>0</v>
      </c>
      <c r="BF508" s="196">
        <f>IF(N508="snížená",J508,0)</f>
        <v>0</v>
      </c>
      <c r="BG508" s="196">
        <f>IF(N508="zákl. přenesená",J508,0)</f>
        <v>0</v>
      </c>
      <c r="BH508" s="196">
        <f>IF(N508="sníž. přenesená",J508,0)</f>
        <v>0</v>
      </c>
      <c r="BI508" s="196">
        <f>IF(N508="nulová",J508,0)</f>
        <v>0</v>
      </c>
      <c r="BJ508" s="17" t="s">
        <v>81</v>
      </c>
      <c r="BK508" s="196">
        <f>ROUND(I508*H508,2)</f>
        <v>0</v>
      </c>
      <c r="BL508" s="17" t="s">
        <v>151</v>
      </c>
      <c r="BM508" s="195" t="s">
        <v>714</v>
      </c>
    </row>
    <row r="509" spans="1:65" s="15" customFormat="1">
      <c r="B509" s="220"/>
      <c r="C509" s="221"/>
      <c r="D509" s="199" t="s">
        <v>157</v>
      </c>
      <c r="E509" s="222" t="s">
        <v>1</v>
      </c>
      <c r="F509" s="223" t="s">
        <v>715</v>
      </c>
      <c r="G509" s="221"/>
      <c r="H509" s="222" t="s">
        <v>1</v>
      </c>
      <c r="I509" s="224"/>
      <c r="J509" s="221"/>
      <c r="K509" s="221"/>
      <c r="L509" s="225"/>
      <c r="M509" s="226"/>
      <c r="N509" s="227"/>
      <c r="O509" s="227"/>
      <c r="P509" s="227"/>
      <c r="Q509" s="227"/>
      <c r="R509" s="227"/>
      <c r="S509" s="227"/>
      <c r="T509" s="228"/>
      <c r="AT509" s="229" t="s">
        <v>157</v>
      </c>
      <c r="AU509" s="229" t="s">
        <v>85</v>
      </c>
      <c r="AV509" s="15" t="s">
        <v>81</v>
      </c>
      <c r="AW509" s="15" t="s">
        <v>32</v>
      </c>
      <c r="AX509" s="15" t="s">
        <v>76</v>
      </c>
      <c r="AY509" s="229" t="s">
        <v>145</v>
      </c>
    </row>
    <row r="510" spans="1:65" s="13" customFormat="1">
      <c r="B510" s="197"/>
      <c r="C510" s="198"/>
      <c r="D510" s="199" t="s">
        <v>157</v>
      </c>
      <c r="E510" s="200" t="s">
        <v>1</v>
      </c>
      <c r="F510" s="201" t="s">
        <v>716</v>
      </c>
      <c r="G510" s="198"/>
      <c r="H510" s="202">
        <v>35.6</v>
      </c>
      <c r="I510" s="203"/>
      <c r="J510" s="198"/>
      <c r="K510" s="198"/>
      <c r="L510" s="204"/>
      <c r="M510" s="205"/>
      <c r="N510" s="206"/>
      <c r="O510" s="206"/>
      <c r="P510" s="206"/>
      <c r="Q510" s="206"/>
      <c r="R510" s="206"/>
      <c r="S510" s="206"/>
      <c r="T510" s="207"/>
      <c r="AT510" s="208" t="s">
        <v>157</v>
      </c>
      <c r="AU510" s="208" t="s">
        <v>85</v>
      </c>
      <c r="AV510" s="13" t="s">
        <v>85</v>
      </c>
      <c r="AW510" s="13" t="s">
        <v>32</v>
      </c>
      <c r="AX510" s="13" t="s">
        <v>76</v>
      </c>
      <c r="AY510" s="208" t="s">
        <v>145</v>
      </c>
    </row>
    <row r="511" spans="1:65" s="13" customFormat="1">
      <c r="B511" s="197"/>
      <c r="C511" s="198"/>
      <c r="D511" s="199" t="s">
        <v>157</v>
      </c>
      <c r="E511" s="200" t="s">
        <v>1</v>
      </c>
      <c r="F511" s="201" t="s">
        <v>717</v>
      </c>
      <c r="G511" s="198"/>
      <c r="H511" s="202">
        <v>175.9</v>
      </c>
      <c r="I511" s="203"/>
      <c r="J511" s="198"/>
      <c r="K511" s="198"/>
      <c r="L511" s="204"/>
      <c r="M511" s="205"/>
      <c r="N511" s="206"/>
      <c r="O511" s="206"/>
      <c r="P511" s="206"/>
      <c r="Q511" s="206"/>
      <c r="R511" s="206"/>
      <c r="S511" s="206"/>
      <c r="T511" s="207"/>
      <c r="AT511" s="208" t="s">
        <v>157</v>
      </c>
      <c r="AU511" s="208" t="s">
        <v>85</v>
      </c>
      <c r="AV511" s="13" t="s">
        <v>85</v>
      </c>
      <c r="AW511" s="13" t="s">
        <v>32</v>
      </c>
      <c r="AX511" s="13" t="s">
        <v>76</v>
      </c>
      <c r="AY511" s="208" t="s">
        <v>145</v>
      </c>
    </row>
    <row r="512" spans="1:65" s="13" customFormat="1">
      <c r="B512" s="197"/>
      <c r="C512" s="198"/>
      <c r="D512" s="199" t="s">
        <v>157</v>
      </c>
      <c r="E512" s="200" t="s">
        <v>1</v>
      </c>
      <c r="F512" s="201" t="s">
        <v>718</v>
      </c>
      <c r="G512" s="198"/>
      <c r="H512" s="202">
        <v>69.5</v>
      </c>
      <c r="I512" s="203"/>
      <c r="J512" s="198"/>
      <c r="K512" s="198"/>
      <c r="L512" s="204"/>
      <c r="M512" s="205"/>
      <c r="N512" s="206"/>
      <c r="O512" s="206"/>
      <c r="P512" s="206"/>
      <c r="Q512" s="206"/>
      <c r="R512" s="206"/>
      <c r="S512" s="206"/>
      <c r="T512" s="207"/>
      <c r="AT512" s="208" t="s">
        <v>157</v>
      </c>
      <c r="AU512" s="208" t="s">
        <v>85</v>
      </c>
      <c r="AV512" s="13" t="s">
        <v>85</v>
      </c>
      <c r="AW512" s="13" t="s">
        <v>32</v>
      </c>
      <c r="AX512" s="13" t="s">
        <v>76</v>
      </c>
      <c r="AY512" s="208" t="s">
        <v>145</v>
      </c>
    </row>
    <row r="513" spans="1:65" s="14" customFormat="1">
      <c r="B513" s="209"/>
      <c r="C513" s="210"/>
      <c r="D513" s="199" t="s">
        <v>157</v>
      </c>
      <c r="E513" s="211" t="s">
        <v>1</v>
      </c>
      <c r="F513" s="212" t="s">
        <v>160</v>
      </c>
      <c r="G513" s="210"/>
      <c r="H513" s="213">
        <v>281</v>
      </c>
      <c r="I513" s="214"/>
      <c r="J513" s="210"/>
      <c r="K513" s="210"/>
      <c r="L513" s="215"/>
      <c r="M513" s="216"/>
      <c r="N513" s="217"/>
      <c r="O513" s="217"/>
      <c r="P513" s="217"/>
      <c r="Q513" s="217"/>
      <c r="R513" s="217"/>
      <c r="S513" s="217"/>
      <c r="T513" s="218"/>
      <c r="AT513" s="219" t="s">
        <v>157</v>
      </c>
      <c r="AU513" s="219" t="s">
        <v>85</v>
      </c>
      <c r="AV513" s="14" t="s">
        <v>151</v>
      </c>
      <c r="AW513" s="14" t="s">
        <v>32</v>
      </c>
      <c r="AX513" s="14" t="s">
        <v>81</v>
      </c>
      <c r="AY513" s="219" t="s">
        <v>145</v>
      </c>
    </row>
    <row r="514" spans="1:65" s="2" customFormat="1" ht="24.15" customHeight="1">
      <c r="A514" s="34"/>
      <c r="B514" s="35"/>
      <c r="C514" s="230" t="s">
        <v>719</v>
      </c>
      <c r="D514" s="230" t="s">
        <v>706</v>
      </c>
      <c r="E514" s="231" t="s">
        <v>720</v>
      </c>
      <c r="F514" s="232" t="s">
        <v>721</v>
      </c>
      <c r="G514" s="233" t="s">
        <v>155</v>
      </c>
      <c r="H514" s="234">
        <v>295.05</v>
      </c>
      <c r="I514" s="235"/>
      <c r="J514" s="236">
        <f>ROUND(I514*H514,2)</f>
        <v>0</v>
      </c>
      <c r="K514" s="237"/>
      <c r="L514" s="238"/>
      <c r="M514" s="239" t="s">
        <v>1</v>
      </c>
      <c r="N514" s="240" t="s">
        <v>41</v>
      </c>
      <c r="O514" s="71"/>
      <c r="P514" s="193">
        <f>O514*H514</f>
        <v>0</v>
      </c>
      <c r="Q514" s="193">
        <v>1.7500000000000002E-2</v>
      </c>
      <c r="R514" s="193">
        <f>Q514*H514</f>
        <v>5.1633750000000003</v>
      </c>
      <c r="S514" s="193">
        <v>0</v>
      </c>
      <c r="T514" s="194">
        <f>S514*H514</f>
        <v>0</v>
      </c>
      <c r="U514" s="34"/>
      <c r="V514" s="34"/>
      <c r="W514" s="34"/>
      <c r="X514" s="34"/>
      <c r="Y514" s="34"/>
      <c r="Z514" s="34"/>
      <c r="AA514" s="34"/>
      <c r="AB514" s="34"/>
      <c r="AC514" s="34"/>
      <c r="AD514" s="34"/>
      <c r="AE514" s="34"/>
      <c r="AR514" s="195" t="s">
        <v>189</v>
      </c>
      <c r="AT514" s="195" t="s">
        <v>706</v>
      </c>
      <c r="AU514" s="195" t="s">
        <v>85</v>
      </c>
      <c r="AY514" s="17" t="s">
        <v>145</v>
      </c>
      <c r="BE514" s="196">
        <f>IF(N514="základní",J514,0)</f>
        <v>0</v>
      </c>
      <c r="BF514" s="196">
        <f>IF(N514="snížená",J514,0)</f>
        <v>0</v>
      </c>
      <c r="BG514" s="196">
        <f>IF(N514="zákl. přenesená",J514,0)</f>
        <v>0</v>
      </c>
      <c r="BH514" s="196">
        <f>IF(N514="sníž. přenesená",J514,0)</f>
        <v>0</v>
      </c>
      <c r="BI514" s="196">
        <f>IF(N514="nulová",J514,0)</f>
        <v>0</v>
      </c>
      <c r="BJ514" s="17" t="s">
        <v>81</v>
      </c>
      <c r="BK514" s="196">
        <f>ROUND(I514*H514,2)</f>
        <v>0</v>
      </c>
      <c r="BL514" s="17" t="s">
        <v>151</v>
      </c>
      <c r="BM514" s="195" t="s">
        <v>722</v>
      </c>
    </row>
    <row r="515" spans="1:65" s="13" customFormat="1">
      <c r="B515" s="197"/>
      <c r="C515" s="198"/>
      <c r="D515" s="199" t="s">
        <v>157</v>
      </c>
      <c r="E515" s="198"/>
      <c r="F515" s="201" t="s">
        <v>723</v>
      </c>
      <c r="G515" s="198"/>
      <c r="H515" s="202">
        <v>295.05</v>
      </c>
      <c r="I515" s="203"/>
      <c r="J515" s="198"/>
      <c r="K515" s="198"/>
      <c r="L515" s="204"/>
      <c r="M515" s="205"/>
      <c r="N515" s="206"/>
      <c r="O515" s="206"/>
      <c r="P515" s="206"/>
      <c r="Q515" s="206"/>
      <c r="R515" s="206"/>
      <c r="S515" s="206"/>
      <c r="T515" s="207"/>
      <c r="AT515" s="208" t="s">
        <v>157</v>
      </c>
      <c r="AU515" s="208" t="s">
        <v>85</v>
      </c>
      <c r="AV515" s="13" t="s">
        <v>85</v>
      </c>
      <c r="AW515" s="13" t="s">
        <v>4</v>
      </c>
      <c r="AX515" s="13" t="s">
        <v>81</v>
      </c>
      <c r="AY515" s="208" t="s">
        <v>145</v>
      </c>
    </row>
    <row r="516" spans="1:65" s="2" customFormat="1" ht="37.799999999999997" customHeight="1">
      <c r="A516" s="34"/>
      <c r="B516" s="35"/>
      <c r="C516" s="183" t="s">
        <v>724</v>
      </c>
      <c r="D516" s="183" t="s">
        <v>147</v>
      </c>
      <c r="E516" s="184" t="s">
        <v>725</v>
      </c>
      <c r="F516" s="185" t="s">
        <v>726</v>
      </c>
      <c r="G516" s="186" t="s">
        <v>155</v>
      </c>
      <c r="H516" s="187">
        <v>16.89</v>
      </c>
      <c r="I516" s="188"/>
      <c r="J516" s="189">
        <f>ROUND(I516*H516,2)</f>
        <v>0</v>
      </c>
      <c r="K516" s="190"/>
      <c r="L516" s="39"/>
      <c r="M516" s="191" t="s">
        <v>1</v>
      </c>
      <c r="N516" s="192" t="s">
        <v>41</v>
      </c>
      <c r="O516" s="71"/>
      <c r="P516" s="193">
        <f>O516*H516</f>
        <v>0</v>
      </c>
      <c r="Q516" s="193">
        <v>0</v>
      </c>
      <c r="R516" s="193">
        <f>Q516*H516</f>
        <v>0</v>
      </c>
      <c r="S516" s="193">
        <v>0</v>
      </c>
      <c r="T516" s="194">
        <f>S516*H516</f>
        <v>0</v>
      </c>
      <c r="U516" s="34"/>
      <c r="V516" s="34"/>
      <c r="W516" s="34"/>
      <c r="X516" s="34"/>
      <c r="Y516" s="34"/>
      <c r="Z516" s="34"/>
      <c r="AA516" s="34"/>
      <c r="AB516" s="34"/>
      <c r="AC516" s="34"/>
      <c r="AD516" s="34"/>
      <c r="AE516" s="34"/>
      <c r="AR516" s="195" t="s">
        <v>151</v>
      </c>
      <c r="AT516" s="195" t="s">
        <v>147</v>
      </c>
      <c r="AU516" s="195" t="s">
        <v>85</v>
      </c>
      <c r="AY516" s="17" t="s">
        <v>145</v>
      </c>
      <c r="BE516" s="196">
        <f>IF(N516="základní",J516,0)</f>
        <v>0</v>
      </c>
      <c r="BF516" s="196">
        <f>IF(N516="snížená",J516,0)</f>
        <v>0</v>
      </c>
      <c r="BG516" s="196">
        <f>IF(N516="zákl. přenesená",J516,0)</f>
        <v>0</v>
      </c>
      <c r="BH516" s="196">
        <f>IF(N516="sníž. přenesená",J516,0)</f>
        <v>0</v>
      </c>
      <c r="BI516" s="196">
        <f>IF(N516="nulová",J516,0)</f>
        <v>0</v>
      </c>
      <c r="BJ516" s="17" t="s">
        <v>81</v>
      </c>
      <c r="BK516" s="196">
        <f>ROUND(I516*H516,2)</f>
        <v>0</v>
      </c>
      <c r="BL516" s="17" t="s">
        <v>151</v>
      </c>
      <c r="BM516" s="195" t="s">
        <v>727</v>
      </c>
    </row>
    <row r="517" spans="1:65" s="15" customFormat="1">
      <c r="B517" s="220"/>
      <c r="C517" s="221"/>
      <c r="D517" s="199" t="s">
        <v>157</v>
      </c>
      <c r="E517" s="222" t="s">
        <v>1</v>
      </c>
      <c r="F517" s="223" t="s">
        <v>694</v>
      </c>
      <c r="G517" s="221"/>
      <c r="H517" s="222" t="s">
        <v>1</v>
      </c>
      <c r="I517" s="224"/>
      <c r="J517" s="221"/>
      <c r="K517" s="221"/>
      <c r="L517" s="225"/>
      <c r="M517" s="226"/>
      <c r="N517" s="227"/>
      <c r="O517" s="227"/>
      <c r="P517" s="227"/>
      <c r="Q517" s="227"/>
      <c r="R517" s="227"/>
      <c r="S517" s="227"/>
      <c r="T517" s="228"/>
      <c r="AT517" s="229" t="s">
        <v>157</v>
      </c>
      <c r="AU517" s="229" t="s">
        <v>85</v>
      </c>
      <c r="AV517" s="15" t="s">
        <v>81</v>
      </c>
      <c r="AW517" s="15" t="s">
        <v>32</v>
      </c>
      <c r="AX517" s="15" t="s">
        <v>76</v>
      </c>
      <c r="AY517" s="229" t="s">
        <v>145</v>
      </c>
    </row>
    <row r="518" spans="1:65" s="13" customFormat="1">
      <c r="B518" s="197"/>
      <c r="C518" s="198"/>
      <c r="D518" s="199" t="s">
        <v>157</v>
      </c>
      <c r="E518" s="200" t="s">
        <v>1</v>
      </c>
      <c r="F518" s="201" t="s">
        <v>695</v>
      </c>
      <c r="G518" s="198"/>
      <c r="H518" s="202">
        <v>1.9650000000000001</v>
      </c>
      <c r="I518" s="203"/>
      <c r="J518" s="198"/>
      <c r="K518" s="198"/>
      <c r="L518" s="204"/>
      <c r="M518" s="205"/>
      <c r="N518" s="206"/>
      <c r="O518" s="206"/>
      <c r="P518" s="206"/>
      <c r="Q518" s="206"/>
      <c r="R518" s="206"/>
      <c r="S518" s="206"/>
      <c r="T518" s="207"/>
      <c r="AT518" s="208" t="s">
        <v>157</v>
      </c>
      <c r="AU518" s="208" t="s">
        <v>85</v>
      </c>
      <c r="AV518" s="13" t="s">
        <v>85</v>
      </c>
      <c r="AW518" s="13" t="s">
        <v>32</v>
      </c>
      <c r="AX518" s="13" t="s">
        <v>76</v>
      </c>
      <c r="AY518" s="208" t="s">
        <v>145</v>
      </c>
    </row>
    <row r="519" spans="1:65" s="13" customFormat="1">
      <c r="B519" s="197"/>
      <c r="C519" s="198"/>
      <c r="D519" s="199" t="s">
        <v>157</v>
      </c>
      <c r="E519" s="200" t="s">
        <v>1</v>
      </c>
      <c r="F519" s="201" t="s">
        <v>696</v>
      </c>
      <c r="G519" s="198"/>
      <c r="H519" s="202">
        <v>14.925000000000001</v>
      </c>
      <c r="I519" s="203"/>
      <c r="J519" s="198"/>
      <c r="K519" s="198"/>
      <c r="L519" s="204"/>
      <c r="M519" s="205"/>
      <c r="N519" s="206"/>
      <c r="O519" s="206"/>
      <c r="P519" s="206"/>
      <c r="Q519" s="206"/>
      <c r="R519" s="206"/>
      <c r="S519" s="206"/>
      <c r="T519" s="207"/>
      <c r="AT519" s="208" t="s">
        <v>157</v>
      </c>
      <c r="AU519" s="208" t="s">
        <v>85</v>
      </c>
      <c r="AV519" s="13" t="s">
        <v>85</v>
      </c>
      <c r="AW519" s="13" t="s">
        <v>32</v>
      </c>
      <c r="AX519" s="13" t="s">
        <v>76</v>
      </c>
      <c r="AY519" s="208" t="s">
        <v>145</v>
      </c>
    </row>
    <row r="520" spans="1:65" s="14" customFormat="1">
      <c r="B520" s="209"/>
      <c r="C520" s="210"/>
      <c r="D520" s="199" t="s">
        <v>157</v>
      </c>
      <c r="E520" s="211" t="s">
        <v>1</v>
      </c>
      <c r="F520" s="212" t="s">
        <v>160</v>
      </c>
      <c r="G520" s="210"/>
      <c r="H520" s="213">
        <v>16.89</v>
      </c>
      <c r="I520" s="214"/>
      <c r="J520" s="210"/>
      <c r="K520" s="210"/>
      <c r="L520" s="215"/>
      <c r="M520" s="216"/>
      <c r="N520" s="217"/>
      <c r="O520" s="217"/>
      <c r="P520" s="217"/>
      <c r="Q520" s="217"/>
      <c r="R520" s="217"/>
      <c r="S520" s="217"/>
      <c r="T520" s="218"/>
      <c r="AT520" s="219" t="s">
        <v>157</v>
      </c>
      <c r="AU520" s="219" t="s">
        <v>85</v>
      </c>
      <c r="AV520" s="14" t="s">
        <v>151</v>
      </c>
      <c r="AW520" s="14" t="s">
        <v>32</v>
      </c>
      <c r="AX520" s="14" t="s">
        <v>81</v>
      </c>
      <c r="AY520" s="219" t="s">
        <v>145</v>
      </c>
    </row>
    <row r="521" spans="1:65" s="2" customFormat="1" ht="24.15" customHeight="1">
      <c r="A521" s="34"/>
      <c r="B521" s="35"/>
      <c r="C521" s="183" t="s">
        <v>728</v>
      </c>
      <c r="D521" s="183" t="s">
        <v>147</v>
      </c>
      <c r="E521" s="184" t="s">
        <v>729</v>
      </c>
      <c r="F521" s="185" t="s">
        <v>730</v>
      </c>
      <c r="G521" s="186" t="s">
        <v>155</v>
      </c>
      <c r="H521" s="187">
        <v>281</v>
      </c>
      <c r="I521" s="188"/>
      <c r="J521" s="189">
        <f>ROUND(I521*H521,2)</f>
        <v>0</v>
      </c>
      <c r="K521" s="190"/>
      <c r="L521" s="39"/>
      <c r="M521" s="191" t="s">
        <v>1</v>
      </c>
      <c r="N521" s="192" t="s">
        <v>41</v>
      </c>
      <c r="O521" s="71"/>
      <c r="P521" s="193">
        <f>O521*H521</f>
        <v>0</v>
      </c>
      <c r="Q521" s="193">
        <v>2.7299999999999998E-3</v>
      </c>
      <c r="R521" s="193">
        <f>Q521*H521</f>
        <v>0.76712999999999998</v>
      </c>
      <c r="S521" s="193">
        <v>0</v>
      </c>
      <c r="T521" s="194">
        <f>S521*H521</f>
        <v>0</v>
      </c>
      <c r="U521" s="34"/>
      <c r="V521" s="34"/>
      <c r="W521" s="34"/>
      <c r="X521" s="34"/>
      <c r="Y521" s="34"/>
      <c r="Z521" s="34"/>
      <c r="AA521" s="34"/>
      <c r="AB521" s="34"/>
      <c r="AC521" s="34"/>
      <c r="AD521" s="34"/>
      <c r="AE521" s="34"/>
      <c r="AR521" s="195" t="s">
        <v>151</v>
      </c>
      <c r="AT521" s="195" t="s">
        <v>147</v>
      </c>
      <c r="AU521" s="195" t="s">
        <v>85</v>
      </c>
      <c r="AY521" s="17" t="s">
        <v>145</v>
      </c>
      <c r="BE521" s="196">
        <f>IF(N521="základní",J521,0)</f>
        <v>0</v>
      </c>
      <c r="BF521" s="196">
        <f>IF(N521="snížená",J521,0)</f>
        <v>0</v>
      </c>
      <c r="BG521" s="196">
        <f>IF(N521="zákl. přenesená",J521,0)</f>
        <v>0</v>
      </c>
      <c r="BH521" s="196">
        <f>IF(N521="sníž. přenesená",J521,0)</f>
        <v>0</v>
      </c>
      <c r="BI521" s="196">
        <f>IF(N521="nulová",J521,0)</f>
        <v>0</v>
      </c>
      <c r="BJ521" s="17" t="s">
        <v>81</v>
      </c>
      <c r="BK521" s="196">
        <f>ROUND(I521*H521,2)</f>
        <v>0</v>
      </c>
      <c r="BL521" s="17" t="s">
        <v>151</v>
      </c>
      <c r="BM521" s="195" t="s">
        <v>731</v>
      </c>
    </row>
    <row r="522" spans="1:65" s="15" customFormat="1">
      <c r="B522" s="220"/>
      <c r="C522" s="221"/>
      <c r="D522" s="199" t="s">
        <v>157</v>
      </c>
      <c r="E522" s="222" t="s">
        <v>1</v>
      </c>
      <c r="F522" s="223" t="s">
        <v>715</v>
      </c>
      <c r="G522" s="221"/>
      <c r="H522" s="222" t="s">
        <v>1</v>
      </c>
      <c r="I522" s="224"/>
      <c r="J522" s="221"/>
      <c r="K522" s="221"/>
      <c r="L522" s="225"/>
      <c r="M522" s="226"/>
      <c r="N522" s="227"/>
      <c r="O522" s="227"/>
      <c r="P522" s="227"/>
      <c r="Q522" s="227"/>
      <c r="R522" s="227"/>
      <c r="S522" s="227"/>
      <c r="T522" s="228"/>
      <c r="AT522" s="229" t="s">
        <v>157</v>
      </c>
      <c r="AU522" s="229" t="s">
        <v>85</v>
      </c>
      <c r="AV522" s="15" t="s">
        <v>81</v>
      </c>
      <c r="AW522" s="15" t="s">
        <v>32</v>
      </c>
      <c r="AX522" s="15" t="s">
        <v>76</v>
      </c>
      <c r="AY522" s="229" t="s">
        <v>145</v>
      </c>
    </row>
    <row r="523" spans="1:65" s="13" customFormat="1">
      <c r="B523" s="197"/>
      <c r="C523" s="198"/>
      <c r="D523" s="199" t="s">
        <v>157</v>
      </c>
      <c r="E523" s="200" t="s">
        <v>1</v>
      </c>
      <c r="F523" s="201" t="s">
        <v>716</v>
      </c>
      <c r="G523" s="198"/>
      <c r="H523" s="202">
        <v>35.6</v>
      </c>
      <c r="I523" s="203"/>
      <c r="J523" s="198"/>
      <c r="K523" s="198"/>
      <c r="L523" s="204"/>
      <c r="M523" s="205"/>
      <c r="N523" s="206"/>
      <c r="O523" s="206"/>
      <c r="P523" s="206"/>
      <c r="Q523" s="206"/>
      <c r="R523" s="206"/>
      <c r="S523" s="206"/>
      <c r="T523" s="207"/>
      <c r="AT523" s="208" t="s">
        <v>157</v>
      </c>
      <c r="AU523" s="208" t="s">
        <v>85</v>
      </c>
      <c r="AV523" s="13" t="s">
        <v>85</v>
      </c>
      <c r="AW523" s="13" t="s">
        <v>32</v>
      </c>
      <c r="AX523" s="13" t="s">
        <v>76</v>
      </c>
      <c r="AY523" s="208" t="s">
        <v>145</v>
      </c>
    </row>
    <row r="524" spans="1:65" s="13" customFormat="1">
      <c r="B524" s="197"/>
      <c r="C524" s="198"/>
      <c r="D524" s="199" t="s">
        <v>157</v>
      </c>
      <c r="E524" s="200" t="s">
        <v>1</v>
      </c>
      <c r="F524" s="201" t="s">
        <v>717</v>
      </c>
      <c r="G524" s="198"/>
      <c r="H524" s="202">
        <v>175.9</v>
      </c>
      <c r="I524" s="203"/>
      <c r="J524" s="198"/>
      <c r="K524" s="198"/>
      <c r="L524" s="204"/>
      <c r="M524" s="205"/>
      <c r="N524" s="206"/>
      <c r="O524" s="206"/>
      <c r="P524" s="206"/>
      <c r="Q524" s="206"/>
      <c r="R524" s="206"/>
      <c r="S524" s="206"/>
      <c r="T524" s="207"/>
      <c r="AT524" s="208" t="s">
        <v>157</v>
      </c>
      <c r="AU524" s="208" t="s">
        <v>85</v>
      </c>
      <c r="AV524" s="13" t="s">
        <v>85</v>
      </c>
      <c r="AW524" s="13" t="s">
        <v>32</v>
      </c>
      <c r="AX524" s="13" t="s">
        <v>76</v>
      </c>
      <c r="AY524" s="208" t="s">
        <v>145</v>
      </c>
    </row>
    <row r="525" spans="1:65" s="13" customFormat="1">
      <c r="B525" s="197"/>
      <c r="C525" s="198"/>
      <c r="D525" s="199" t="s">
        <v>157</v>
      </c>
      <c r="E525" s="200" t="s">
        <v>1</v>
      </c>
      <c r="F525" s="201" t="s">
        <v>718</v>
      </c>
      <c r="G525" s="198"/>
      <c r="H525" s="202">
        <v>69.5</v>
      </c>
      <c r="I525" s="203"/>
      <c r="J525" s="198"/>
      <c r="K525" s="198"/>
      <c r="L525" s="204"/>
      <c r="M525" s="205"/>
      <c r="N525" s="206"/>
      <c r="O525" s="206"/>
      <c r="P525" s="206"/>
      <c r="Q525" s="206"/>
      <c r="R525" s="206"/>
      <c r="S525" s="206"/>
      <c r="T525" s="207"/>
      <c r="AT525" s="208" t="s">
        <v>157</v>
      </c>
      <c r="AU525" s="208" t="s">
        <v>85</v>
      </c>
      <c r="AV525" s="13" t="s">
        <v>85</v>
      </c>
      <c r="AW525" s="13" t="s">
        <v>32</v>
      </c>
      <c r="AX525" s="13" t="s">
        <v>76</v>
      </c>
      <c r="AY525" s="208" t="s">
        <v>145</v>
      </c>
    </row>
    <row r="526" spans="1:65" s="14" customFormat="1">
      <c r="B526" s="209"/>
      <c r="C526" s="210"/>
      <c r="D526" s="199" t="s">
        <v>157</v>
      </c>
      <c r="E526" s="211" t="s">
        <v>1</v>
      </c>
      <c r="F526" s="212" t="s">
        <v>160</v>
      </c>
      <c r="G526" s="210"/>
      <c r="H526" s="213">
        <v>281</v>
      </c>
      <c r="I526" s="214"/>
      <c r="J526" s="210"/>
      <c r="K526" s="210"/>
      <c r="L526" s="215"/>
      <c r="M526" s="216"/>
      <c r="N526" s="217"/>
      <c r="O526" s="217"/>
      <c r="P526" s="217"/>
      <c r="Q526" s="217"/>
      <c r="R526" s="217"/>
      <c r="S526" s="217"/>
      <c r="T526" s="218"/>
      <c r="AT526" s="219" t="s">
        <v>157</v>
      </c>
      <c r="AU526" s="219" t="s">
        <v>85</v>
      </c>
      <c r="AV526" s="14" t="s">
        <v>151</v>
      </c>
      <c r="AW526" s="14" t="s">
        <v>32</v>
      </c>
      <c r="AX526" s="14" t="s">
        <v>81</v>
      </c>
      <c r="AY526" s="219" t="s">
        <v>145</v>
      </c>
    </row>
    <row r="527" spans="1:65" s="2" customFormat="1" ht="24.15" customHeight="1">
      <c r="A527" s="34"/>
      <c r="B527" s="35"/>
      <c r="C527" s="183" t="s">
        <v>732</v>
      </c>
      <c r="D527" s="183" t="s">
        <v>147</v>
      </c>
      <c r="E527" s="184" t="s">
        <v>733</v>
      </c>
      <c r="F527" s="185" t="s">
        <v>734</v>
      </c>
      <c r="G527" s="186" t="s">
        <v>155</v>
      </c>
      <c r="H527" s="187">
        <v>16.89</v>
      </c>
      <c r="I527" s="188"/>
      <c r="J527" s="189">
        <f>ROUND(I527*H527,2)</f>
        <v>0</v>
      </c>
      <c r="K527" s="190"/>
      <c r="L527" s="39"/>
      <c r="M527" s="191" t="s">
        <v>1</v>
      </c>
      <c r="N527" s="192" t="s">
        <v>41</v>
      </c>
      <c r="O527" s="71"/>
      <c r="P527" s="193">
        <f>O527*H527</f>
        <v>0</v>
      </c>
      <c r="Q527" s="193">
        <v>6.1000000000000004E-3</v>
      </c>
      <c r="R527" s="193">
        <f>Q527*H527</f>
        <v>0.10302900000000001</v>
      </c>
      <c r="S527" s="193">
        <v>0</v>
      </c>
      <c r="T527" s="194">
        <f>S527*H527</f>
        <v>0</v>
      </c>
      <c r="U527" s="34"/>
      <c r="V527" s="34"/>
      <c r="W527" s="34"/>
      <c r="X527" s="34"/>
      <c r="Y527" s="34"/>
      <c r="Z527" s="34"/>
      <c r="AA527" s="34"/>
      <c r="AB527" s="34"/>
      <c r="AC527" s="34"/>
      <c r="AD527" s="34"/>
      <c r="AE527" s="34"/>
      <c r="AR527" s="195" t="s">
        <v>151</v>
      </c>
      <c r="AT527" s="195" t="s">
        <v>147</v>
      </c>
      <c r="AU527" s="195" t="s">
        <v>85</v>
      </c>
      <c r="AY527" s="17" t="s">
        <v>145</v>
      </c>
      <c r="BE527" s="196">
        <f>IF(N527="základní",J527,0)</f>
        <v>0</v>
      </c>
      <c r="BF527" s="196">
        <f>IF(N527="snížená",J527,0)</f>
        <v>0</v>
      </c>
      <c r="BG527" s="196">
        <f>IF(N527="zákl. přenesená",J527,0)</f>
        <v>0</v>
      </c>
      <c r="BH527" s="196">
        <f>IF(N527="sníž. přenesená",J527,0)</f>
        <v>0</v>
      </c>
      <c r="BI527" s="196">
        <f>IF(N527="nulová",J527,0)</f>
        <v>0</v>
      </c>
      <c r="BJ527" s="17" t="s">
        <v>81</v>
      </c>
      <c r="BK527" s="196">
        <f>ROUND(I527*H527,2)</f>
        <v>0</v>
      </c>
      <c r="BL527" s="17" t="s">
        <v>151</v>
      </c>
      <c r="BM527" s="195" t="s">
        <v>735</v>
      </c>
    </row>
    <row r="528" spans="1:65" s="15" customFormat="1">
      <c r="B528" s="220"/>
      <c r="C528" s="221"/>
      <c r="D528" s="199" t="s">
        <v>157</v>
      </c>
      <c r="E528" s="222" t="s">
        <v>1</v>
      </c>
      <c r="F528" s="223" t="s">
        <v>694</v>
      </c>
      <c r="G528" s="221"/>
      <c r="H528" s="222" t="s">
        <v>1</v>
      </c>
      <c r="I528" s="224"/>
      <c r="J528" s="221"/>
      <c r="K528" s="221"/>
      <c r="L528" s="225"/>
      <c r="M528" s="226"/>
      <c r="N528" s="227"/>
      <c r="O528" s="227"/>
      <c r="P528" s="227"/>
      <c r="Q528" s="227"/>
      <c r="R528" s="227"/>
      <c r="S528" s="227"/>
      <c r="T528" s="228"/>
      <c r="AT528" s="229" t="s">
        <v>157</v>
      </c>
      <c r="AU528" s="229" t="s">
        <v>85</v>
      </c>
      <c r="AV528" s="15" t="s">
        <v>81</v>
      </c>
      <c r="AW528" s="15" t="s">
        <v>32</v>
      </c>
      <c r="AX528" s="15" t="s">
        <v>76</v>
      </c>
      <c r="AY528" s="229" t="s">
        <v>145</v>
      </c>
    </row>
    <row r="529" spans="1:65" s="13" customFormat="1">
      <c r="B529" s="197"/>
      <c r="C529" s="198"/>
      <c r="D529" s="199" t="s">
        <v>157</v>
      </c>
      <c r="E529" s="200" t="s">
        <v>1</v>
      </c>
      <c r="F529" s="201" t="s">
        <v>695</v>
      </c>
      <c r="G529" s="198"/>
      <c r="H529" s="202">
        <v>1.9650000000000001</v>
      </c>
      <c r="I529" s="203"/>
      <c r="J529" s="198"/>
      <c r="K529" s="198"/>
      <c r="L529" s="204"/>
      <c r="M529" s="205"/>
      <c r="N529" s="206"/>
      <c r="O529" s="206"/>
      <c r="P529" s="206"/>
      <c r="Q529" s="206"/>
      <c r="R529" s="206"/>
      <c r="S529" s="206"/>
      <c r="T529" s="207"/>
      <c r="AT529" s="208" t="s">
        <v>157</v>
      </c>
      <c r="AU529" s="208" t="s">
        <v>85</v>
      </c>
      <c r="AV529" s="13" t="s">
        <v>85</v>
      </c>
      <c r="AW529" s="13" t="s">
        <v>32</v>
      </c>
      <c r="AX529" s="13" t="s">
        <v>76</v>
      </c>
      <c r="AY529" s="208" t="s">
        <v>145</v>
      </c>
    </row>
    <row r="530" spans="1:65" s="13" customFormat="1">
      <c r="B530" s="197"/>
      <c r="C530" s="198"/>
      <c r="D530" s="199" t="s">
        <v>157</v>
      </c>
      <c r="E530" s="200" t="s">
        <v>1</v>
      </c>
      <c r="F530" s="201" t="s">
        <v>696</v>
      </c>
      <c r="G530" s="198"/>
      <c r="H530" s="202">
        <v>14.925000000000001</v>
      </c>
      <c r="I530" s="203"/>
      <c r="J530" s="198"/>
      <c r="K530" s="198"/>
      <c r="L530" s="204"/>
      <c r="M530" s="205"/>
      <c r="N530" s="206"/>
      <c r="O530" s="206"/>
      <c r="P530" s="206"/>
      <c r="Q530" s="206"/>
      <c r="R530" s="206"/>
      <c r="S530" s="206"/>
      <c r="T530" s="207"/>
      <c r="AT530" s="208" t="s">
        <v>157</v>
      </c>
      <c r="AU530" s="208" t="s">
        <v>85</v>
      </c>
      <c r="AV530" s="13" t="s">
        <v>85</v>
      </c>
      <c r="AW530" s="13" t="s">
        <v>32</v>
      </c>
      <c r="AX530" s="13" t="s">
        <v>76</v>
      </c>
      <c r="AY530" s="208" t="s">
        <v>145</v>
      </c>
    </row>
    <row r="531" spans="1:65" s="14" customFormat="1">
      <c r="B531" s="209"/>
      <c r="C531" s="210"/>
      <c r="D531" s="199" t="s">
        <v>157</v>
      </c>
      <c r="E531" s="211" t="s">
        <v>1</v>
      </c>
      <c r="F531" s="212" t="s">
        <v>160</v>
      </c>
      <c r="G531" s="210"/>
      <c r="H531" s="213">
        <v>16.89</v>
      </c>
      <c r="I531" s="214"/>
      <c r="J531" s="210"/>
      <c r="K531" s="210"/>
      <c r="L531" s="215"/>
      <c r="M531" s="216"/>
      <c r="N531" s="217"/>
      <c r="O531" s="217"/>
      <c r="P531" s="217"/>
      <c r="Q531" s="217"/>
      <c r="R531" s="217"/>
      <c r="S531" s="217"/>
      <c r="T531" s="218"/>
      <c r="AT531" s="219" t="s">
        <v>157</v>
      </c>
      <c r="AU531" s="219" t="s">
        <v>85</v>
      </c>
      <c r="AV531" s="14" t="s">
        <v>151</v>
      </c>
      <c r="AW531" s="14" t="s">
        <v>32</v>
      </c>
      <c r="AX531" s="14" t="s">
        <v>81</v>
      </c>
      <c r="AY531" s="219" t="s">
        <v>145</v>
      </c>
    </row>
    <row r="532" spans="1:65" s="2" customFormat="1" ht="24.15" customHeight="1">
      <c r="A532" s="34"/>
      <c r="B532" s="35"/>
      <c r="C532" s="183" t="s">
        <v>736</v>
      </c>
      <c r="D532" s="183" t="s">
        <v>147</v>
      </c>
      <c r="E532" s="184" t="s">
        <v>737</v>
      </c>
      <c r="F532" s="185" t="s">
        <v>738</v>
      </c>
      <c r="G532" s="186" t="s">
        <v>155</v>
      </c>
      <c r="H532" s="187">
        <v>23.36</v>
      </c>
      <c r="I532" s="188"/>
      <c r="J532" s="189">
        <f>ROUND(I532*H532,2)</f>
        <v>0</v>
      </c>
      <c r="K532" s="190"/>
      <c r="L532" s="39"/>
      <c r="M532" s="191" t="s">
        <v>1</v>
      </c>
      <c r="N532" s="192" t="s">
        <v>41</v>
      </c>
      <c r="O532" s="71"/>
      <c r="P532" s="193">
        <f>O532*H532</f>
        <v>0</v>
      </c>
      <c r="Q532" s="193">
        <v>2.5000000000000001E-2</v>
      </c>
      <c r="R532" s="193">
        <f>Q532*H532</f>
        <v>0.58399999999999996</v>
      </c>
      <c r="S532" s="193">
        <v>0</v>
      </c>
      <c r="T532" s="194">
        <f>S532*H532</f>
        <v>0</v>
      </c>
      <c r="U532" s="34"/>
      <c r="V532" s="34"/>
      <c r="W532" s="34"/>
      <c r="X532" s="34"/>
      <c r="Y532" s="34"/>
      <c r="Z532" s="34"/>
      <c r="AA532" s="34"/>
      <c r="AB532" s="34"/>
      <c r="AC532" s="34"/>
      <c r="AD532" s="34"/>
      <c r="AE532" s="34"/>
      <c r="AR532" s="195" t="s">
        <v>151</v>
      </c>
      <c r="AT532" s="195" t="s">
        <v>147</v>
      </c>
      <c r="AU532" s="195" t="s">
        <v>85</v>
      </c>
      <c r="AY532" s="17" t="s">
        <v>145</v>
      </c>
      <c r="BE532" s="196">
        <f>IF(N532="základní",J532,0)</f>
        <v>0</v>
      </c>
      <c r="BF532" s="196">
        <f>IF(N532="snížená",J532,0)</f>
        <v>0</v>
      </c>
      <c r="BG532" s="196">
        <f>IF(N532="zákl. přenesená",J532,0)</f>
        <v>0</v>
      </c>
      <c r="BH532" s="196">
        <f>IF(N532="sníž. přenesená",J532,0)</f>
        <v>0</v>
      </c>
      <c r="BI532" s="196">
        <f>IF(N532="nulová",J532,0)</f>
        <v>0</v>
      </c>
      <c r="BJ532" s="17" t="s">
        <v>81</v>
      </c>
      <c r="BK532" s="196">
        <f>ROUND(I532*H532,2)</f>
        <v>0</v>
      </c>
      <c r="BL532" s="17" t="s">
        <v>151</v>
      </c>
      <c r="BM532" s="195" t="s">
        <v>739</v>
      </c>
    </row>
    <row r="533" spans="1:65" s="13" customFormat="1">
      <c r="B533" s="197"/>
      <c r="C533" s="198"/>
      <c r="D533" s="199" t="s">
        <v>157</v>
      </c>
      <c r="E533" s="200" t="s">
        <v>1</v>
      </c>
      <c r="F533" s="201" t="s">
        <v>740</v>
      </c>
      <c r="G533" s="198"/>
      <c r="H533" s="202">
        <v>23.36</v>
      </c>
      <c r="I533" s="203"/>
      <c r="J533" s="198"/>
      <c r="K533" s="198"/>
      <c r="L533" s="204"/>
      <c r="M533" s="205"/>
      <c r="N533" s="206"/>
      <c r="O533" s="206"/>
      <c r="P533" s="206"/>
      <c r="Q533" s="206"/>
      <c r="R533" s="206"/>
      <c r="S533" s="206"/>
      <c r="T533" s="207"/>
      <c r="AT533" s="208" t="s">
        <v>157</v>
      </c>
      <c r="AU533" s="208" t="s">
        <v>85</v>
      </c>
      <c r="AV533" s="13" t="s">
        <v>85</v>
      </c>
      <c r="AW533" s="13" t="s">
        <v>32</v>
      </c>
      <c r="AX533" s="13" t="s">
        <v>81</v>
      </c>
      <c r="AY533" s="208" t="s">
        <v>145</v>
      </c>
    </row>
    <row r="534" spans="1:65" s="2" customFormat="1" ht="33" customHeight="1">
      <c r="A534" s="34"/>
      <c r="B534" s="35"/>
      <c r="C534" s="183" t="s">
        <v>741</v>
      </c>
      <c r="D534" s="183" t="s">
        <v>147</v>
      </c>
      <c r="E534" s="184" t="s">
        <v>742</v>
      </c>
      <c r="F534" s="185" t="s">
        <v>743</v>
      </c>
      <c r="G534" s="186" t="s">
        <v>164</v>
      </c>
      <c r="H534" s="187">
        <v>48.241999999999997</v>
      </c>
      <c r="I534" s="188"/>
      <c r="J534" s="189">
        <f>ROUND(I534*H534,2)</f>
        <v>0</v>
      </c>
      <c r="K534" s="190"/>
      <c r="L534" s="39"/>
      <c r="M534" s="191" t="s">
        <v>1</v>
      </c>
      <c r="N534" s="192" t="s">
        <v>41</v>
      </c>
      <c r="O534" s="71"/>
      <c r="P534" s="193">
        <f>O534*H534</f>
        <v>0</v>
      </c>
      <c r="Q534" s="193">
        <v>2.5018699999999998</v>
      </c>
      <c r="R534" s="193">
        <f>Q534*H534</f>
        <v>120.69521253999999</v>
      </c>
      <c r="S534" s="193">
        <v>0</v>
      </c>
      <c r="T534" s="194">
        <f>S534*H534</f>
        <v>0</v>
      </c>
      <c r="U534" s="34"/>
      <c r="V534" s="34"/>
      <c r="W534" s="34"/>
      <c r="X534" s="34"/>
      <c r="Y534" s="34"/>
      <c r="Z534" s="34"/>
      <c r="AA534" s="34"/>
      <c r="AB534" s="34"/>
      <c r="AC534" s="34"/>
      <c r="AD534" s="34"/>
      <c r="AE534" s="34"/>
      <c r="AR534" s="195" t="s">
        <v>151</v>
      </c>
      <c r="AT534" s="195" t="s">
        <v>147</v>
      </c>
      <c r="AU534" s="195" t="s">
        <v>85</v>
      </c>
      <c r="AY534" s="17" t="s">
        <v>145</v>
      </c>
      <c r="BE534" s="196">
        <f>IF(N534="základní",J534,0)</f>
        <v>0</v>
      </c>
      <c r="BF534" s="196">
        <f>IF(N534="snížená",J534,0)</f>
        <v>0</v>
      </c>
      <c r="BG534" s="196">
        <f>IF(N534="zákl. přenesená",J534,0)</f>
        <v>0</v>
      </c>
      <c r="BH534" s="196">
        <f>IF(N534="sníž. přenesená",J534,0)</f>
        <v>0</v>
      </c>
      <c r="BI534" s="196">
        <f>IF(N534="nulová",J534,0)</f>
        <v>0</v>
      </c>
      <c r="BJ534" s="17" t="s">
        <v>81</v>
      </c>
      <c r="BK534" s="196">
        <f>ROUND(I534*H534,2)</f>
        <v>0</v>
      </c>
      <c r="BL534" s="17" t="s">
        <v>151</v>
      </c>
      <c r="BM534" s="195" t="s">
        <v>744</v>
      </c>
    </row>
    <row r="535" spans="1:65" s="13" customFormat="1">
      <c r="B535" s="197"/>
      <c r="C535" s="198"/>
      <c r="D535" s="199" t="s">
        <v>157</v>
      </c>
      <c r="E535" s="200" t="s">
        <v>1</v>
      </c>
      <c r="F535" s="201" t="s">
        <v>745</v>
      </c>
      <c r="G535" s="198"/>
      <c r="H535" s="202">
        <v>14.26</v>
      </c>
      <c r="I535" s="203"/>
      <c r="J535" s="198"/>
      <c r="K535" s="198"/>
      <c r="L535" s="204"/>
      <c r="M535" s="205"/>
      <c r="N535" s="206"/>
      <c r="O535" s="206"/>
      <c r="P535" s="206"/>
      <c r="Q535" s="206"/>
      <c r="R535" s="206"/>
      <c r="S535" s="206"/>
      <c r="T535" s="207"/>
      <c r="AT535" s="208" t="s">
        <v>157</v>
      </c>
      <c r="AU535" s="208" t="s">
        <v>85</v>
      </c>
      <c r="AV535" s="13" t="s">
        <v>85</v>
      </c>
      <c r="AW535" s="13" t="s">
        <v>32</v>
      </c>
      <c r="AX535" s="13" t="s">
        <v>76</v>
      </c>
      <c r="AY535" s="208" t="s">
        <v>145</v>
      </c>
    </row>
    <row r="536" spans="1:65" s="13" customFormat="1">
      <c r="B536" s="197"/>
      <c r="C536" s="198"/>
      <c r="D536" s="199" t="s">
        <v>157</v>
      </c>
      <c r="E536" s="200" t="s">
        <v>1</v>
      </c>
      <c r="F536" s="201" t="s">
        <v>746</v>
      </c>
      <c r="G536" s="198"/>
      <c r="H536" s="202">
        <v>17.111999999999998</v>
      </c>
      <c r="I536" s="203"/>
      <c r="J536" s="198"/>
      <c r="K536" s="198"/>
      <c r="L536" s="204"/>
      <c r="M536" s="205"/>
      <c r="N536" s="206"/>
      <c r="O536" s="206"/>
      <c r="P536" s="206"/>
      <c r="Q536" s="206"/>
      <c r="R536" s="206"/>
      <c r="S536" s="206"/>
      <c r="T536" s="207"/>
      <c r="AT536" s="208" t="s">
        <v>157</v>
      </c>
      <c r="AU536" s="208" t="s">
        <v>85</v>
      </c>
      <c r="AV536" s="13" t="s">
        <v>85</v>
      </c>
      <c r="AW536" s="13" t="s">
        <v>32</v>
      </c>
      <c r="AX536" s="13" t="s">
        <v>76</v>
      </c>
      <c r="AY536" s="208" t="s">
        <v>145</v>
      </c>
    </row>
    <row r="537" spans="1:65" s="13" customFormat="1">
      <c r="B537" s="197"/>
      <c r="C537" s="198"/>
      <c r="D537" s="199" t="s">
        <v>157</v>
      </c>
      <c r="E537" s="200" t="s">
        <v>1</v>
      </c>
      <c r="F537" s="201" t="s">
        <v>747</v>
      </c>
      <c r="G537" s="198"/>
      <c r="H537" s="202">
        <v>16.87</v>
      </c>
      <c r="I537" s="203"/>
      <c r="J537" s="198"/>
      <c r="K537" s="198"/>
      <c r="L537" s="204"/>
      <c r="M537" s="205"/>
      <c r="N537" s="206"/>
      <c r="O537" s="206"/>
      <c r="P537" s="206"/>
      <c r="Q537" s="206"/>
      <c r="R537" s="206"/>
      <c r="S537" s="206"/>
      <c r="T537" s="207"/>
      <c r="AT537" s="208" t="s">
        <v>157</v>
      </c>
      <c r="AU537" s="208" t="s">
        <v>85</v>
      </c>
      <c r="AV537" s="13" t="s">
        <v>85</v>
      </c>
      <c r="AW537" s="13" t="s">
        <v>32</v>
      </c>
      <c r="AX537" s="13" t="s">
        <v>76</v>
      </c>
      <c r="AY537" s="208" t="s">
        <v>145</v>
      </c>
    </row>
    <row r="538" spans="1:65" s="14" customFormat="1">
      <c r="B538" s="209"/>
      <c r="C538" s="210"/>
      <c r="D538" s="199" t="s">
        <v>157</v>
      </c>
      <c r="E538" s="211" t="s">
        <v>1</v>
      </c>
      <c r="F538" s="212" t="s">
        <v>160</v>
      </c>
      <c r="G538" s="210"/>
      <c r="H538" s="213">
        <v>48.241999999999997</v>
      </c>
      <c r="I538" s="214"/>
      <c r="J538" s="210"/>
      <c r="K538" s="210"/>
      <c r="L538" s="215"/>
      <c r="M538" s="216"/>
      <c r="N538" s="217"/>
      <c r="O538" s="217"/>
      <c r="P538" s="217"/>
      <c r="Q538" s="217"/>
      <c r="R538" s="217"/>
      <c r="S538" s="217"/>
      <c r="T538" s="218"/>
      <c r="AT538" s="219" t="s">
        <v>157</v>
      </c>
      <c r="AU538" s="219" t="s">
        <v>85</v>
      </c>
      <c r="AV538" s="14" t="s">
        <v>151</v>
      </c>
      <c r="AW538" s="14" t="s">
        <v>32</v>
      </c>
      <c r="AX538" s="14" t="s">
        <v>81</v>
      </c>
      <c r="AY538" s="219" t="s">
        <v>145</v>
      </c>
    </row>
    <row r="539" spans="1:65" s="2" customFormat="1" ht="24.15" customHeight="1">
      <c r="A539" s="34"/>
      <c r="B539" s="35"/>
      <c r="C539" s="183" t="s">
        <v>748</v>
      </c>
      <c r="D539" s="183" t="s">
        <v>147</v>
      </c>
      <c r="E539" s="184" t="s">
        <v>749</v>
      </c>
      <c r="F539" s="185" t="s">
        <v>750</v>
      </c>
      <c r="G539" s="186" t="s">
        <v>164</v>
      </c>
      <c r="H539" s="187">
        <v>17.111999999999998</v>
      </c>
      <c r="I539" s="188"/>
      <c r="J539" s="189">
        <f>ROUND(I539*H539,2)</f>
        <v>0</v>
      </c>
      <c r="K539" s="190"/>
      <c r="L539" s="39"/>
      <c r="M539" s="191" t="s">
        <v>1</v>
      </c>
      <c r="N539" s="192" t="s">
        <v>41</v>
      </c>
      <c r="O539" s="71"/>
      <c r="P539" s="193">
        <f>O539*H539</f>
        <v>0</v>
      </c>
      <c r="Q539" s="193">
        <v>0</v>
      </c>
      <c r="R539" s="193">
        <f>Q539*H539</f>
        <v>0</v>
      </c>
      <c r="S539" s="193">
        <v>0</v>
      </c>
      <c r="T539" s="194">
        <f>S539*H539</f>
        <v>0</v>
      </c>
      <c r="U539" s="34"/>
      <c r="V539" s="34"/>
      <c r="W539" s="34"/>
      <c r="X539" s="34"/>
      <c r="Y539" s="34"/>
      <c r="Z539" s="34"/>
      <c r="AA539" s="34"/>
      <c r="AB539" s="34"/>
      <c r="AC539" s="34"/>
      <c r="AD539" s="34"/>
      <c r="AE539" s="34"/>
      <c r="AR539" s="195" t="s">
        <v>151</v>
      </c>
      <c r="AT539" s="195" t="s">
        <v>147</v>
      </c>
      <c r="AU539" s="195" t="s">
        <v>85</v>
      </c>
      <c r="AY539" s="17" t="s">
        <v>145</v>
      </c>
      <c r="BE539" s="196">
        <f>IF(N539="základní",J539,0)</f>
        <v>0</v>
      </c>
      <c r="BF539" s="196">
        <f>IF(N539="snížená",J539,0)</f>
        <v>0</v>
      </c>
      <c r="BG539" s="196">
        <f>IF(N539="zákl. přenesená",J539,0)</f>
        <v>0</v>
      </c>
      <c r="BH539" s="196">
        <f>IF(N539="sníž. přenesená",J539,0)</f>
        <v>0</v>
      </c>
      <c r="BI539" s="196">
        <f>IF(N539="nulová",J539,0)</f>
        <v>0</v>
      </c>
      <c r="BJ539" s="17" t="s">
        <v>81</v>
      </c>
      <c r="BK539" s="196">
        <f>ROUND(I539*H539,2)</f>
        <v>0</v>
      </c>
      <c r="BL539" s="17" t="s">
        <v>151</v>
      </c>
      <c r="BM539" s="195" t="s">
        <v>751</v>
      </c>
    </row>
    <row r="540" spans="1:65" s="13" customFormat="1">
      <c r="B540" s="197"/>
      <c r="C540" s="198"/>
      <c r="D540" s="199" t="s">
        <v>157</v>
      </c>
      <c r="E540" s="200" t="s">
        <v>1</v>
      </c>
      <c r="F540" s="201" t="s">
        <v>746</v>
      </c>
      <c r="G540" s="198"/>
      <c r="H540" s="202">
        <v>17.111999999999998</v>
      </c>
      <c r="I540" s="203"/>
      <c r="J540" s="198"/>
      <c r="K540" s="198"/>
      <c r="L540" s="204"/>
      <c r="M540" s="205"/>
      <c r="N540" s="206"/>
      <c r="O540" s="206"/>
      <c r="P540" s="206"/>
      <c r="Q540" s="206"/>
      <c r="R540" s="206"/>
      <c r="S540" s="206"/>
      <c r="T540" s="207"/>
      <c r="AT540" s="208" t="s">
        <v>157</v>
      </c>
      <c r="AU540" s="208" t="s">
        <v>85</v>
      </c>
      <c r="AV540" s="13" t="s">
        <v>85</v>
      </c>
      <c r="AW540" s="13" t="s">
        <v>32</v>
      </c>
      <c r="AX540" s="13" t="s">
        <v>81</v>
      </c>
      <c r="AY540" s="208" t="s">
        <v>145</v>
      </c>
    </row>
    <row r="541" spans="1:65" s="2" customFormat="1" ht="24.15" customHeight="1">
      <c r="A541" s="34"/>
      <c r="B541" s="35"/>
      <c r="C541" s="183" t="s">
        <v>752</v>
      </c>
      <c r="D541" s="183" t="s">
        <v>147</v>
      </c>
      <c r="E541" s="184" t="s">
        <v>753</v>
      </c>
      <c r="F541" s="185" t="s">
        <v>754</v>
      </c>
      <c r="G541" s="186" t="s">
        <v>155</v>
      </c>
      <c r="H541" s="187">
        <v>329.2</v>
      </c>
      <c r="I541" s="188"/>
      <c r="J541" s="189">
        <f>ROUND(I541*H541,2)</f>
        <v>0</v>
      </c>
      <c r="K541" s="190"/>
      <c r="L541" s="39"/>
      <c r="M541" s="191" t="s">
        <v>1</v>
      </c>
      <c r="N541" s="192" t="s">
        <v>41</v>
      </c>
      <c r="O541" s="71"/>
      <c r="P541" s="193">
        <f>O541*H541</f>
        <v>0</v>
      </c>
      <c r="Q541" s="193">
        <v>4.9840000000000002E-2</v>
      </c>
      <c r="R541" s="193">
        <f>Q541*H541</f>
        <v>16.407328</v>
      </c>
      <c r="S541" s="193">
        <v>0</v>
      </c>
      <c r="T541" s="194">
        <f>S541*H541</f>
        <v>0</v>
      </c>
      <c r="U541" s="34"/>
      <c r="V541" s="34"/>
      <c r="W541" s="34"/>
      <c r="X541" s="34"/>
      <c r="Y541" s="34"/>
      <c r="Z541" s="34"/>
      <c r="AA541" s="34"/>
      <c r="AB541" s="34"/>
      <c r="AC541" s="34"/>
      <c r="AD541" s="34"/>
      <c r="AE541" s="34"/>
      <c r="AR541" s="195" t="s">
        <v>151</v>
      </c>
      <c r="AT541" s="195" t="s">
        <v>147</v>
      </c>
      <c r="AU541" s="195" t="s">
        <v>85</v>
      </c>
      <c r="AY541" s="17" t="s">
        <v>145</v>
      </c>
      <c r="BE541" s="196">
        <f>IF(N541="základní",J541,0)</f>
        <v>0</v>
      </c>
      <c r="BF541" s="196">
        <f>IF(N541="snížená",J541,0)</f>
        <v>0</v>
      </c>
      <c r="BG541" s="196">
        <f>IF(N541="zákl. přenesená",J541,0)</f>
        <v>0</v>
      </c>
      <c r="BH541" s="196">
        <f>IF(N541="sníž. přenesená",J541,0)</f>
        <v>0</v>
      </c>
      <c r="BI541" s="196">
        <f>IF(N541="nulová",J541,0)</f>
        <v>0</v>
      </c>
      <c r="BJ541" s="17" t="s">
        <v>81</v>
      </c>
      <c r="BK541" s="196">
        <f>ROUND(I541*H541,2)</f>
        <v>0</v>
      </c>
      <c r="BL541" s="17" t="s">
        <v>151</v>
      </c>
      <c r="BM541" s="195" t="s">
        <v>755</v>
      </c>
    </row>
    <row r="542" spans="1:65" s="13" customFormat="1">
      <c r="B542" s="197"/>
      <c r="C542" s="198"/>
      <c r="D542" s="199" t="s">
        <v>157</v>
      </c>
      <c r="E542" s="200" t="s">
        <v>1</v>
      </c>
      <c r="F542" s="201" t="s">
        <v>756</v>
      </c>
      <c r="G542" s="198"/>
      <c r="H542" s="202">
        <v>329.2</v>
      </c>
      <c r="I542" s="203"/>
      <c r="J542" s="198"/>
      <c r="K542" s="198"/>
      <c r="L542" s="204"/>
      <c r="M542" s="205"/>
      <c r="N542" s="206"/>
      <c r="O542" s="206"/>
      <c r="P542" s="206"/>
      <c r="Q542" s="206"/>
      <c r="R542" s="206"/>
      <c r="S542" s="206"/>
      <c r="T542" s="207"/>
      <c r="AT542" s="208" t="s">
        <v>157</v>
      </c>
      <c r="AU542" s="208" t="s">
        <v>85</v>
      </c>
      <c r="AV542" s="13" t="s">
        <v>85</v>
      </c>
      <c r="AW542" s="13" t="s">
        <v>32</v>
      </c>
      <c r="AX542" s="13" t="s">
        <v>81</v>
      </c>
      <c r="AY542" s="208" t="s">
        <v>145</v>
      </c>
    </row>
    <row r="543" spans="1:65" s="2" customFormat="1" ht="16.5" customHeight="1">
      <c r="A543" s="34"/>
      <c r="B543" s="35"/>
      <c r="C543" s="183" t="s">
        <v>757</v>
      </c>
      <c r="D543" s="183" t="s">
        <v>147</v>
      </c>
      <c r="E543" s="184" t="s">
        <v>758</v>
      </c>
      <c r="F543" s="185" t="s">
        <v>759</v>
      </c>
      <c r="G543" s="186" t="s">
        <v>155</v>
      </c>
      <c r="H543" s="187">
        <v>646.505</v>
      </c>
      <c r="I543" s="188"/>
      <c r="J543" s="189">
        <f>ROUND(I543*H543,2)</f>
        <v>0</v>
      </c>
      <c r="K543" s="190"/>
      <c r="L543" s="39"/>
      <c r="M543" s="191" t="s">
        <v>1</v>
      </c>
      <c r="N543" s="192" t="s">
        <v>41</v>
      </c>
      <c r="O543" s="71"/>
      <c r="P543" s="193">
        <f>O543*H543</f>
        <v>0</v>
      </c>
      <c r="Q543" s="193">
        <v>1.2999999999999999E-4</v>
      </c>
      <c r="R543" s="193">
        <f>Q543*H543</f>
        <v>8.4045649999999986E-2</v>
      </c>
      <c r="S543" s="193">
        <v>0</v>
      </c>
      <c r="T543" s="194">
        <f>S543*H543</f>
        <v>0</v>
      </c>
      <c r="U543" s="34"/>
      <c r="V543" s="34"/>
      <c r="W543" s="34"/>
      <c r="X543" s="34"/>
      <c r="Y543" s="34"/>
      <c r="Z543" s="34"/>
      <c r="AA543" s="34"/>
      <c r="AB543" s="34"/>
      <c r="AC543" s="34"/>
      <c r="AD543" s="34"/>
      <c r="AE543" s="34"/>
      <c r="AR543" s="195" t="s">
        <v>151</v>
      </c>
      <c r="AT543" s="195" t="s">
        <v>147</v>
      </c>
      <c r="AU543" s="195" t="s">
        <v>85</v>
      </c>
      <c r="AY543" s="17" t="s">
        <v>145</v>
      </c>
      <c r="BE543" s="196">
        <f>IF(N543="základní",J543,0)</f>
        <v>0</v>
      </c>
      <c r="BF543" s="196">
        <f>IF(N543="snížená",J543,0)</f>
        <v>0</v>
      </c>
      <c r="BG543" s="196">
        <f>IF(N543="zákl. přenesená",J543,0)</f>
        <v>0</v>
      </c>
      <c r="BH543" s="196">
        <f>IF(N543="sníž. přenesená",J543,0)</f>
        <v>0</v>
      </c>
      <c r="BI543" s="196">
        <f>IF(N543="nulová",J543,0)</f>
        <v>0</v>
      </c>
      <c r="BJ543" s="17" t="s">
        <v>81</v>
      </c>
      <c r="BK543" s="196">
        <f>ROUND(I543*H543,2)</f>
        <v>0</v>
      </c>
      <c r="BL543" s="17" t="s">
        <v>151</v>
      </c>
      <c r="BM543" s="195" t="s">
        <v>760</v>
      </c>
    </row>
    <row r="544" spans="1:65" s="13" customFormat="1">
      <c r="B544" s="197"/>
      <c r="C544" s="198"/>
      <c r="D544" s="199" t="s">
        <v>157</v>
      </c>
      <c r="E544" s="200" t="s">
        <v>1</v>
      </c>
      <c r="F544" s="201" t="s">
        <v>761</v>
      </c>
      <c r="G544" s="198"/>
      <c r="H544" s="202">
        <v>285.2</v>
      </c>
      <c r="I544" s="203"/>
      <c r="J544" s="198"/>
      <c r="K544" s="198"/>
      <c r="L544" s="204"/>
      <c r="M544" s="205"/>
      <c r="N544" s="206"/>
      <c r="O544" s="206"/>
      <c r="P544" s="206"/>
      <c r="Q544" s="206"/>
      <c r="R544" s="206"/>
      <c r="S544" s="206"/>
      <c r="T544" s="207"/>
      <c r="AT544" s="208" t="s">
        <v>157</v>
      </c>
      <c r="AU544" s="208" t="s">
        <v>85</v>
      </c>
      <c r="AV544" s="13" t="s">
        <v>85</v>
      </c>
      <c r="AW544" s="13" t="s">
        <v>32</v>
      </c>
      <c r="AX544" s="13" t="s">
        <v>76</v>
      </c>
      <c r="AY544" s="208" t="s">
        <v>145</v>
      </c>
    </row>
    <row r="545" spans="1:65" s="13" customFormat="1">
      <c r="B545" s="197"/>
      <c r="C545" s="198"/>
      <c r="D545" s="199" t="s">
        <v>157</v>
      </c>
      <c r="E545" s="200" t="s">
        <v>1</v>
      </c>
      <c r="F545" s="201" t="s">
        <v>762</v>
      </c>
      <c r="G545" s="198"/>
      <c r="H545" s="202">
        <v>11.355</v>
      </c>
      <c r="I545" s="203"/>
      <c r="J545" s="198"/>
      <c r="K545" s="198"/>
      <c r="L545" s="204"/>
      <c r="M545" s="205"/>
      <c r="N545" s="206"/>
      <c r="O545" s="206"/>
      <c r="P545" s="206"/>
      <c r="Q545" s="206"/>
      <c r="R545" s="206"/>
      <c r="S545" s="206"/>
      <c r="T545" s="207"/>
      <c r="AT545" s="208" t="s">
        <v>157</v>
      </c>
      <c r="AU545" s="208" t="s">
        <v>85</v>
      </c>
      <c r="AV545" s="13" t="s">
        <v>85</v>
      </c>
      <c r="AW545" s="13" t="s">
        <v>32</v>
      </c>
      <c r="AX545" s="13" t="s">
        <v>76</v>
      </c>
      <c r="AY545" s="208" t="s">
        <v>145</v>
      </c>
    </row>
    <row r="546" spans="1:65" s="13" customFormat="1">
      <c r="B546" s="197"/>
      <c r="C546" s="198"/>
      <c r="D546" s="199" t="s">
        <v>157</v>
      </c>
      <c r="E546" s="200" t="s">
        <v>1</v>
      </c>
      <c r="F546" s="201" t="s">
        <v>763</v>
      </c>
      <c r="G546" s="198"/>
      <c r="H546" s="202">
        <v>337.4</v>
      </c>
      <c r="I546" s="203"/>
      <c r="J546" s="198"/>
      <c r="K546" s="198"/>
      <c r="L546" s="204"/>
      <c r="M546" s="205"/>
      <c r="N546" s="206"/>
      <c r="O546" s="206"/>
      <c r="P546" s="206"/>
      <c r="Q546" s="206"/>
      <c r="R546" s="206"/>
      <c r="S546" s="206"/>
      <c r="T546" s="207"/>
      <c r="AT546" s="208" t="s">
        <v>157</v>
      </c>
      <c r="AU546" s="208" t="s">
        <v>85</v>
      </c>
      <c r="AV546" s="13" t="s">
        <v>85</v>
      </c>
      <c r="AW546" s="13" t="s">
        <v>32</v>
      </c>
      <c r="AX546" s="13" t="s">
        <v>76</v>
      </c>
      <c r="AY546" s="208" t="s">
        <v>145</v>
      </c>
    </row>
    <row r="547" spans="1:65" s="13" customFormat="1">
      <c r="B547" s="197"/>
      <c r="C547" s="198"/>
      <c r="D547" s="199" t="s">
        <v>157</v>
      </c>
      <c r="E547" s="200" t="s">
        <v>1</v>
      </c>
      <c r="F547" s="201" t="s">
        <v>764</v>
      </c>
      <c r="G547" s="198"/>
      <c r="H547" s="202">
        <v>12.55</v>
      </c>
      <c r="I547" s="203"/>
      <c r="J547" s="198"/>
      <c r="K547" s="198"/>
      <c r="L547" s="204"/>
      <c r="M547" s="205"/>
      <c r="N547" s="206"/>
      <c r="O547" s="206"/>
      <c r="P547" s="206"/>
      <c r="Q547" s="206"/>
      <c r="R547" s="206"/>
      <c r="S547" s="206"/>
      <c r="T547" s="207"/>
      <c r="AT547" s="208" t="s">
        <v>157</v>
      </c>
      <c r="AU547" s="208" t="s">
        <v>85</v>
      </c>
      <c r="AV547" s="13" t="s">
        <v>85</v>
      </c>
      <c r="AW547" s="13" t="s">
        <v>32</v>
      </c>
      <c r="AX547" s="13" t="s">
        <v>76</v>
      </c>
      <c r="AY547" s="208" t="s">
        <v>145</v>
      </c>
    </row>
    <row r="548" spans="1:65" s="14" customFormat="1">
      <c r="B548" s="209"/>
      <c r="C548" s="210"/>
      <c r="D548" s="199" t="s">
        <v>157</v>
      </c>
      <c r="E548" s="211" t="s">
        <v>1</v>
      </c>
      <c r="F548" s="212" t="s">
        <v>160</v>
      </c>
      <c r="G548" s="210"/>
      <c r="H548" s="213">
        <v>646.505</v>
      </c>
      <c r="I548" s="214"/>
      <c r="J548" s="210"/>
      <c r="K548" s="210"/>
      <c r="L548" s="215"/>
      <c r="M548" s="216"/>
      <c r="N548" s="217"/>
      <c r="O548" s="217"/>
      <c r="P548" s="217"/>
      <c r="Q548" s="217"/>
      <c r="R548" s="217"/>
      <c r="S548" s="217"/>
      <c r="T548" s="218"/>
      <c r="AT548" s="219" t="s">
        <v>157</v>
      </c>
      <c r="AU548" s="219" t="s">
        <v>85</v>
      </c>
      <c r="AV548" s="14" t="s">
        <v>151</v>
      </c>
      <c r="AW548" s="14" t="s">
        <v>32</v>
      </c>
      <c r="AX548" s="14" t="s">
        <v>81</v>
      </c>
      <c r="AY548" s="219" t="s">
        <v>145</v>
      </c>
    </row>
    <row r="549" spans="1:65" s="2" customFormat="1" ht="33" customHeight="1">
      <c r="A549" s="34"/>
      <c r="B549" s="35"/>
      <c r="C549" s="183" t="s">
        <v>765</v>
      </c>
      <c r="D549" s="183" t="s">
        <v>147</v>
      </c>
      <c r="E549" s="184" t="s">
        <v>766</v>
      </c>
      <c r="F549" s="185" t="s">
        <v>767</v>
      </c>
      <c r="G549" s="186" t="s">
        <v>155</v>
      </c>
      <c r="H549" s="187">
        <v>10.5</v>
      </c>
      <c r="I549" s="188"/>
      <c r="J549" s="189">
        <f>ROUND(I549*H549,2)</f>
        <v>0</v>
      </c>
      <c r="K549" s="190"/>
      <c r="L549" s="39"/>
      <c r="M549" s="191" t="s">
        <v>1</v>
      </c>
      <c r="N549" s="192" t="s">
        <v>41</v>
      </c>
      <c r="O549" s="71"/>
      <c r="P549" s="193">
        <f>O549*H549</f>
        <v>0</v>
      </c>
      <c r="Q549" s="193">
        <v>1.5E-3</v>
      </c>
      <c r="R549" s="193">
        <f>Q549*H549</f>
        <v>1.575E-2</v>
      </c>
      <c r="S549" s="193">
        <v>0</v>
      </c>
      <c r="T549" s="194">
        <f>S549*H549</f>
        <v>0</v>
      </c>
      <c r="U549" s="34"/>
      <c r="V549" s="34"/>
      <c r="W549" s="34"/>
      <c r="X549" s="34"/>
      <c r="Y549" s="34"/>
      <c r="Z549" s="34"/>
      <c r="AA549" s="34"/>
      <c r="AB549" s="34"/>
      <c r="AC549" s="34"/>
      <c r="AD549" s="34"/>
      <c r="AE549" s="34"/>
      <c r="AR549" s="195" t="s">
        <v>151</v>
      </c>
      <c r="AT549" s="195" t="s">
        <v>147</v>
      </c>
      <c r="AU549" s="195" t="s">
        <v>85</v>
      </c>
      <c r="AY549" s="17" t="s">
        <v>145</v>
      </c>
      <c r="BE549" s="196">
        <f>IF(N549="základní",J549,0)</f>
        <v>0</v>
      </c>
      <c r="BF549" s="196">
        <f>IF(N549="snížená",J549,0)</f>
        <v>0</v>
      </c>
      <c r="BG549" s="196">
        <f>IF(N549="zákl. přenesená",J549,0)</f>
        <v>0</v>
      </c>
      <c r="BH549" s="196">
        <f>IF(N549="sníž. přenesená",J549,0)</f>
        <v>0</v>
      </c>
      <c r="BI549" s="196">
        <f>IF(N549="nulová",J549,0)</f>
        <v>0</v>
      </c>
      <c r="BJ549" s="17" t="s">
        <v>81</v>
      </c>
      <c r="BK549" s="196">
        <f>ROUND(I549*H549,2)</f>
        <v>0</v>
      </c>
      <c r="BL549" s="17" t="s">
        <v>151</v>
      </c>
      <c r="BM549" s="195" t="s">
        <v>768</v>
      </c>
    </row>
    <row r="550" spans="1:65" s="13" customFormat="1">
      <c r="B550" s="197"/>
      <c r="C550" s="198"/>
      <c r="D550" s="199" t="s">
        <v>157</v>
      </c>
      <c r="E550" s="200" t="s">
        <v>1</v>
      </c>
      <c r="F550" s="201" t="s">
        <v>769</v>
      </c>
      <c r="G550" s="198"/>
      <c r="H550" s="202">
        <v>10.5</v>
      </c>
      <c r="I550" s="203"/>
      <c r="J550" s="198"/>
      <c r="K550" s="198"/>
      <c r="L550" s="204"/>
      <c r="M550" s="205"/>
      <c r="N550" s="206"/>
      <c r="O550" s="206"/>
      <c r="P550" s="206"/>
      <c r="Q550" s="206"/>
      <c r="R550" s="206"/>
      <c r="S550" s="206"/>
      <c r="T550" s="207"/>
      <c r="AT550" s="208" t="s">
        <v>157</v>
      </c>
      <c r="AU550" s="208" t="s">
        <v>85</v>
      </c>
      <c r="AV550" s="13" t="s">
        <v>85</v>
      </c>
      <c r="AW550" s="13" t="s">
        <v>32</v>
      </c>
      <c r="AX550" s="13" t="s">
        <v>81</v>
      </c>
      <c r="AY550" s="208" t="s">
        <v>145</v>
      </c>
    </row>
    <row r="551" spans="1:65" s="2" customFormat="1" ht="16.5" customHeight="1">
      <c r="A551" s="34"/>
      <c r="B551" s="35"/>
      <c r="C551" s="230" t="s">
        <v>770</v>
      </c>
      <c r="D551" s="230" t="s">
        <v>706</v>
      </c>
      <c r="E551" s="231" t="s">
        <v>771</v>
      </c>
      <c r="F551" s="232" t="s">
        <v>772</v>
      </c>
      <c r="G551" s="233" t="s">
        <v>155</v>
      </c>
      <c r="H551" s="234">
        <v>10.71</v>
      </c>
      <c r="I551" s="235"/>
      <c r="J551" s="236">
        <f>ROUND(I551*H551,2)</f>
        <v>0</v>
      </c>
      <c r="K551" s="237"/>
      <c r="L551" s="238"/>
      <c r="M551" s="239" t="s">
        <v>1</v>
      </c>
      <c r="N551" s="240" t="s">
        <v>41</v>
      </c>
      <c r="O551" s="71"/>
      <c r="P551" s="193">
        <f>O551*H551</f>
        <v>0</v>
      </c>
      <c r="Q551" s="193">
        <v>0.13200000000000001</v>
      </c>
      <c r="R551" s="193">
        <f>Q551*H551</f>
        <v>1.4137200000000001</v>
      </c>
      <c r="S551" s="193">
        <v>0</v>
      </c>
      <c r="T551" s="194">
        <f>S551*H551</f>
        <v>0</v>
      </c>
      <c r="U551" s="34"/>
      <c r="V551" s="34"/>
      <c r="W551" s="34"/>
      <c r="X551" s="34"/>
      <c r="Y551" s="34"/>
      <c r="Z551" s="34"/>
      <c r="AA551" s="34"/>
      <c r="AB551" s="34"/>
      <c r="AC551" s="34"/>
      <c r="AD551" s="34"/>
      <c r="AE551" s="34"/>
      <c r="AR551" s="195" t="s">
        <v>189</v>
      </c>
      <c r="AT551" s="195" t="s">
        <v>706</v>
      </c>
      <c r="AU551" s="195" t="s">
        <v>85</v>
      </c>
      <c r="AY551" s="17" t="s">
        <v>145</v>
      </c>
      <c r="BE551" s="196">
        <f>IF(N551="základní",J551,0)</f>
        <v>0</v>
      </c>
      <c r="BF551" s="196">
        <f>IF(N551="snížená",J551,0)</f>
        <v>0</v>
      </c>
      <c r="BG551" s="196">
        <f>IF(N551="zákl. přenesená",J551,0)</f>
        <v>0</v>
      </c>
      <c r="BH551" s="196">
        <f>IF(N551="sníž. přenesená",J551,0)</f>
        <v>0</v>
      </c>
      <c r="BI551" s="196">
        <f>IF(N551="nulová",J551,0)</f>
        <v>0</v>
      </c>
      <c r="BJ551" s="17" t="s">
        <v>81</v>
      </c>
      <c r="BK551" s="196">
        <f>ROUND(I551*H551,2)</f>
        <v>0</v>
      </c>
      <c r="BL551" s="17" t="s">
        <v>151</v>
      </c>
      <c r="BM551" s="195" t="s">
        <v>773</v>
      </c>
    </row>
    <row r="552" spans="1:65" s="13" customFormat="1">
      <c r="B552" s="197"/>
      <c r="C552" s="198"/>
      <c r="D552" s="199" t="s">
        <v>157</v>
      </c>
      <c r="E552" s="198"/>
      <c r="F552" s="201" t="s">
        <v>774</v>
      </c>
      <c r="G552" s="198"/>
      <c r="H552" s="202">
        <v>10.71</v>
      </c>
      <c r="I552" s="203"/>
      <c r="J552" s="198"/>
      <c r="K552" s="198"/>
      <c r="L552" s="204"/>
      <c r="M552" s="205"/>
      <c r="N552" s="206"/>
      <c r="O552" s="206"/>
      <c r="P552" s="206"/>
      <c r="Q552" s="206"/>
      <c r="R552" s="206"/>
      <c r="S552" s="206"/>
      <c r="T552" s="207"/>
      <c r="AT552" s="208" t="s">
        <v>157</v>
      </c>
      <c r="AU552" s="208" t="s">
        <v>85</v>
      </c>
      <c r="AV552" s="13" t="s">
        <v>85</v>
      </c>
      <c r="AW552" s="13" t="s">
        <v>4</v>
      </c>
      <c r="AX552" s="13" t="s">
        <v>81</v>
      </c>
      <c r="AY552" s="208" t="s">
        <v>145</v>
      </c>
    </row>
    <row r="553" spans="1:65" s="2" customFormat="1" ht="24.15" customHeight="1">
      <c r="A553" s="34"/>
      <c r="B553" s="35"/>
      <c r="C553" s="183" t="s">
        <v>775</v>
      </c>
      <c r="D553" s="183" t="s">
        <v>147</v>
      </c>
      <c r="E553" s="184" t="s">
        <v>776</v>
      </c>
      <c r="F553" s="185" t="s">
        <v>777</v>
      </c>
      <c r="G553" s="186" t="s">
        <v>155</v>
      </c>
      <c r="H553" s="187">
        <v>27.375</v>
      </c>
      <c r="I553" s="188"/>
      <c r="J553" s="189">
        <f>ROUND(I553*H553,2)</f>
        <v>0</v>
      </c>
      <c r="K553" s="190"/>
      <c r="L553" s="39"/>
      <c r="M553" s="191" t="s">
        <v>1</v>
      </c>
      <c r="N553" s="192" t="s">
        <v>41</v>
      </c>
      <c r="O553" s="71"/>
      <c r="P553" s="193">
        <f>O553*H553</f>
        <v>0</v>
      </c>
      <c r="Q553" s="193">
        <v>0.1837</v>
      </c>
      <c r="R553" s="193">
        <f>Q553*H553</f>
        <v>5.0287875</v>
      </c>
      <c r="S553" s="193">
        <v>0</v>
      </c>
      <c r="T553" s="194">
        <f>S553*H553</f>
        <v>0</v>
      </c>
      <c r="U553" s="34"/>
      <c r="V553" s="34"/>
      <c r="W553" s="34"/>
      <c r="X553" s="34"/>
      <c r="Y553" s="34"/>
      <c r="Z553" s="34"/>
      <c r="AA553" s="34"/>
      <c r="AB553" s="34"/>
      <c r="AC553" s="34"/>
      <c r="AD553" s="34"/>
      <c r="AE553" s="34"/>
      <c r="AR553" s="195" t="s">
        <v>151</v>
      </c>
      <c r="AT553" s="195" t="s">
        <v>147</v>
      </c>
      <c r="AU553" s="195" t="s">
        <v>85</v>
      </c>
      <c r="AY553" s="17" t="s">
        <v>145</v>
      </c>
      <c r="BE553" s="196">
        <f>IF(N553="základní",J553,0)</f>
        <v>0</v>
      </c>
      <c r="BF553" s="196">
        <f>IF(N553="snížená",J553,0)</f>
        <v>0</v>
      </c>
      <c r="BG553" s="196">
        <f>IF(N553="zákl. přenesená",J553,0)</f>
        <v>0</v>
      </c>
      <c r="BH553" s="196">
        <f>IF(N553="sníž. přenesená",J553,0)</f>
        <v>0</v>
      </c>
      <c r="BI553" s="196">
        <f>IF(N553="nulová",J553,0)</f>
        <v>0</v>
      </c>
      <c r="BJ553" s="17" t="s">
        <v>81</v>
      </c>
      <c r="BK553" s="196">
        <f>ROUND(I553*H553,2)</f>
        <v>0</v>
      </c>
      <c r="BL553" s="17" t="s">
        <v>151</v>
      </c>
      <c r="BM553" s="195" t="s">
        <v>778</v>
      </c>
    </row>
    <row r="554" spans="1:65" s="13" customFormat="1">
      <c r="B554" s="197"/>
      <c r="C554" s="198"/>
      <c r="D554" s="199" t="s">
        <v>157</v>
      </c>
      <c r="E554" s="200" t="s">
        <v>1</v>
      </c>
      <c r="F554" s="201" t="s">
        <v>779</v>
      </c>
      <c r="G554" s="198"/>
      <c r="H554" s="202">
        <v>27.375</v>
      </c>
      <c r="I554" s="203"/>
      <c r="J554" s="198"/>
      <c r="K554" s="198"/>
      <c r="L554" s="204"/>
      <c r="M554" s="205"/>
      <c r="N554" s="206"/>
      <c r="O554" s="206"/>
      <c r="P554" s="206"/>
      <c r="Q554" s="206"/>
      <c r="R554" s="206"/>
      <c r="S554" s="206"/>
      <c r="T554" s="207"/>
      <c r="AT554" s="208" t="s">
        <v>157</v>
      </c>
      <c r="AU554" s="208" t="s">
        <v>85</v>
      </c>
      <c r="AV554" s="13" t="s">
        <v>85</v>
      </c>
      <c r="AW554" s="13" t="s">
        <v>32</v>
      </c>
      <c r="AX554" s="13" t="s">
        <v>81</v>
      </c>
      <c r="AY554" s="208" t="s">
        <v>145</v>
      </c>
    </row>
    <row r="555" spans="1:65" s="2" customFormat="1" ht="24.15" customHeight="1">
      <c r="A555" s="34"/>
      <c r="B555" s="35"/>
      <c r="C555" s="183" t="s">
        <v>780</v>
      </c>
      <c r="D555" s="183" t="s">
        <v>147</v>
      </c>
      <c r="E555" s="184" t="s">
        <v>781</v>
      </c>
      <c r="F555" s="185" t="s">
        <v>782</v>
      </c>
      <c r="G555" s="186" t="s">
        <v>155</v>
      </c>
      <c r="H555" s="187">
        <v>27.375</v>
      </c>
      <c r="I555" s="188"/>
      <c r="J555" s="189">
        <f>ROUND(I555*H555,2)</f>
        <v>0</v>
      </c>
      <c r="K555" s="190"/>
      <c r="L555" s="39"/>
      <c r="M555" s="191" t="s">
        <v>1</v>
      </c>
      <c r="N555" s="192" t="s">
        <v>41</v>
      </c>
      <c r="O555" s="71"/>
      <c r="P555" s="193">
        <f>O555*H555</f>
        <v>0</v>
      </c>
      <c r="Q555" s="193">
        <v>0.27560000000000001</v>
      </c>
      <c r="R555" s="193">
        <f>Q555*H555</f>
        <v>7.5445500000000001</v>
      </c>
      <c r="S555" s="193">
        <v>0</v>
      </c>
      <c r="T555" s="194">
        <f>S555*H555</f>
        <v>0</v>
      </c>
      <c r="U555" s="34"/>
      <c r="V555" s="34"/>
      <c r="W555" s="34"/>
      <c r="X555" s="34"/>
      <c r="Y555" s="34"/>
      <c r="Z555" s="34"/>
      <c r="AA555" s="34"/>
      <c r="AB555" s="34"/>
      <c r="AC555" s="34"/>
      <c r="AD555" s="34"/>
      <c r="AE555" s="34"/>
      <c r="AR555" s="195" t="s">
        <v>151</v>
      </c>
      <c r="AT555" s="195" t="s">
        <v>147</v>
      </c>
      <c r="AU555" s="195" t="s">
        <v>85</v>
      </c>
      <c r="AY555" s="17" t="s">
        <v>145</v>
      </c>
      <c r="BE555" s="196">
        <f>IF(N555="základní",J555,0)</f>
        <v>0</v>
      </c>
      <c r="BF555" s="196">
        <f>IF(N555="snížená",J555,0)</f>
        <v>0</v>
      </c>
      <c r="BG555" s="196">
        <f>IF(N555="zákl. přenesená",J555,0)</f>
        <v>0</v>
      </c>
      <c r="BH555" s="196">
        <f>IF(N555="sníž. přenesená",J555,0)</f>
        <v>0</v>
      </c>
      <c r="BI555" s="196">
        <f>IF(N555="nulová",J555,0)</f>
        <v>0</v>
      </c>
      <c r="BJ555" s="17" t="s">
        <v>81</v>
      </c>
      <c r="BK555" s="196">
        <f>ROUND(I555*H555,2)</f>
        <v>0</v>
      </c>
      <c r="BL555" s="17" t="s">
        <v>151</v>
      </c>
      <c r="BM555" s="195" t="s">
        <v>783</v>
      </c>
    </row>
    <row r="556" spans="1:65" s="13" customFormat="1">
      <c r="B556" s="197"/>
      <c r="C556" s="198"/>
      <c r="D556" s="199" t="s">
        <v>157</v>
      </c>
      <c r="E556" s="200" t="s">
        <v>1</v>
      </c>
      <c r="F556" s="201" t="s">
        <v>779</v>
      </c>
      <c r="G556" s="198"/>
      <c r="H556" s="202">
        <v>27.375</v>
      </c>
      <c r="I556" s="203"/>
      <c r="J556" s="198"/>
      <c r="K556" s="198"/>
      <c r="L556" s="204"/>
      <c r="M556" s="205"/>
      <c r="N556" s="206"/>
      <c r="O556" s="206"/>
      <c r="P556" s="206"/>
      <c r="Q556" s="206"/>
      <c r="R556" s="206"/>
      <c r="S556" s="206"/>
      <c r="T556" s="207"/>
      <c r="AT556" s="208" t="s">
        <v>157</v>
      </c>
      <c r="AU556" s="208" t="s">
        <v>85</v>
      </c>
      <c r="AV556" s="13" t="s">
        <v>85</v>
      </c>
      <c r="AW556" s="13" t="s">
        <v>32</v>
      </c>
      <c r="AX556" s="13" t="s">
        <v>81</v>
      </c>
      <c r="AY556" s="208" t="s">
        <v>145</v>
      </c>
    </row>
    <row r="557" spans="1:65" s="2" customFormat="1" ht="24.15" customHeight="1">
      <c r="A557" s="34"/>
      <c r="B557" s="35"/>
      <c r="C557" s="183" t="s">
        <v>784</v>
      </c>
      <c r="D557" s="183" t="s">
        <v>147</v>
      </c>
      <c r="E557" s="184" t="s">
        <v>785</v>
      </c>
      <c r="F557" s="185" t="s">
        <v>786</v>
      </c>
      <c r="G557" s="186" t="s">
        <v>155</v>
      </c>
      <c r="H557" s="187">
        <v>27.375</v>
      </c>
      <c r="I557" s="188"/>
      <c r="J557" s="189">
        <f>ROUND(I557*H557,2)</f>
        <v>0</v>
      </c>
      <c r="K557" s="190"/>
      <c r="L557" s="39"/>
      <c r="M557" s="191" t="s">
        <v>1</v>
      </c>
      <c r="N557" s="192" t="s">
        <v>41</v>
      </c>
      <c r="O557" s="71"/>
      <c r="P557" s="193">
        <f>O557*H557</f>
        <v>0</v>
      </c>
      <c r="Q557" s="193">
        <v>0.26140999999999998</v>
      </c>
      <c r="R557" s="193">
        <f>Q557*H557</f>
        <v>7.1560987499999991</v>
      </c>
      <c r="S557" s="193">
        <v>0</v>
      </c>
      <c r="T557" s="194">
        <f>S557*H557</f>
        <v>0</v>
      </c>
      <c r="U557" s="34"/>
      <c r="V557" s="34"/>
      <c r="W557" s="34"/>
      <c r="X557" s="34"/>
      <c r="Y557" s="34"/>
      <c r="Z557" s="34"/>
      <c r="AA557" s="34"/>
      <c r="AB557" s="34"/>
      <c r="AC557" s="34"/>
      <c r="AD557" s="34"/>
      <c r="AE557" s="34"/>
      <c r="AR557" s="195" t="s">
        <v>151</v>
      </c>
      <c r="AT557" s="195" t="s">
        <v>147</v>
      </c>
      <c r="AU557" s="195" t="s">
        <v>85</v>
      </c>
      <c r="AY557" s="17" t="s">
        <v>145</v>
      </c>
      <c r="BE557" s="196">
        <f>IF(N557="základní",J557,0)</f>
        <v>0</v>
      </c>
      <c r="BF557" s="196">
        <f>IF(N557="snížená",J557,0)</f>
        <v>0</v>
      </c>
      <c r="BG557" s="196">
        <f>IF(N557="zákl. přenesená",J557,0)</f>
        <v>0</v>
      </c>
      <c r="BH557" s="196">
        <f>IF(N557="sníž. přenesená",J557,0)</f>
        <v>0</v>
      </c>
      <c r="BI557" s="196">
        <f>IF(N557="nulová",J557,0)</f>
        <v>0</v>
      </c>
      <c r="BJ557" s="17" t="s">
        <v>81</v>
      </c>
      <c r="BK557" s="196">
        <f>ROUND(I557*H557,2)</f>
        <v>0</v>
      </c>
      <c r="BL557" s="17" t="s">
        <v>151</v>
      </c>
      <c r="BM557" s="195" t="s">
        <v>787</v>
      </c>
    </row>
    <row r="558" spans="1:65" s="13" customFormat="1">
      <c r="B558" s="197"/>
      <c r="C558" s="198"/>
      <c r="D558" s="199" t="s">
        <v>157</v>
      </c>
      <c r="E558" s="200" t="s">
        <v>1</v>
      </c>
      <c r="F558" s="201" t="s">
        <v>779</v>
      </c>
      <c r="G558" s="198"/>
      <c r="H558" s="202">
        <v>27.375</v>
      </c>
      <c r="I558" s="203"/>
      <c r="J558" s="198"/>
      <c r="K558" s="198"/>
      <c r="L558" s="204"/>
      <c r="M558" s="205"/>
      <c r="N558" s="206"/>
      <c r="O558" s="206"/>
      <c r="P558" s="206"/>
      <c r="Q558" s="206"/>
      <c r="R558" s="206"/>
      <c r="S558" s="206"/>
      <c r="T558" s="207"/>
      <c r="AT558" s="208" t="s">
        <v>157</v>
      </c>
      <c r="AU558" s="208" t="s">
        <v>85</v>
      </c>
      <c r="AV558" s="13" t="s">
        <v>85</v>
      </c>
      <c r="AW558" s="13" t="s">
        <v>32</v>
      </c>
      <c r="AX558" s="13" t="s">
        <v>81</v>
      </c>
      <c r="AY558" s="208" t="s">
        <v>145</v>
      </c>
    </row>
    <row r="559" spans="1:65" s="2" customFormat="1" ht="24.15" customHeight="1">
      <c r="A559" s="34"/>
      <c r="B559" s="35"/>
      <c r="C559" s="183" t="s">
        <v>788</v>
      </c>
      <c r="D559" s="183" t="s">
        <v>147</v>
      </c>
      <c r="E559" s="184" t="s">
        <v>789</v>
      </c>
      <c r="F559" s="185" t="s">
        <v>790</v>
      </c>
      <c r="G559" s="186" t="s">
        <v>224</v>
      </c>
      <c r="H559" s="187">
        <v>54.7</v>
      </c>
      <c r="I559" s="188"/>
      <c r="J559" s="189">
        <f>ROUND(I559*H559,2)</f>
        <v>0</v>
      </c>
      <c r="K559" s="190"/>
      <c r="L559" s="39"/>
      <c r="M559" s="191" t="s">
        <v>1</v>
      </c>
      <c r="N559" s="192" t="s">
        <v>41</v>
      </c>
      <c r="O559" s="71"/>
      <c r="P559" s="193">
        <f>O559*H559</f>
        <v>0</v>
      </c>
      <c r="Q559" s="193">
        <v>0.12895000000000001</v>
      </c>
      <c r="R559" s="193">
        <f>Q559*H559</f>
        <v>7.0535650000000008</v>
      </c>
      <c r="S559" s="193">
        <v>0</v>
      </c>
      <c r="T559" s="194">
        <f>S559*H559</f>
        <v>0</v>
      </c>
      <c r="U559" s="34"/>
      <c r="V559" s="34"/>
      <c r="W559" s="34"/>
      <c r="X559" s="34"/>
      <c r="Y559" s="34"/>
      <c r="Z559" s="34"/>
      <c r="AA559" s="34"/>
      <c r="AB559" s="34"/>
      <c r="AC559" s="34"/>
      <c r="AD559" s="34"/>
      <c r="AE559" s="34"/>
      <c r="AR559" s="195" t="s">
        <v>151</v>
      </c>
      <c r="AT559" s="195" t="s">
        <v>147</v>
      </c>
      <c r="AU559" s="195" t="s">
        <v>85</v>
      </c>
      <c r="AY559" s="17" t="s">
        <v>145</v>
      </c>
      <c r="BE559" s="196">
        <f>IF(N559="základní",J559,0)</f>
        <v>0</v>
      </c>
      <c r="BF559" s="196">
        <f>IF(N559="snížená",J559,0)</f>
        <v>0</v>
      </c>
      <c r="BG559" s="196">
        <f>IF(N559="zákl. přenesená",J559,0)</f>
        <v>0</v>
      </c>
      <c r="BH559" s="196">
        <f>IF(N559="sníž. přenesená",J559,0)</f>
        <v>0</v>
      </c>
      <c r="BI559" s="196">
        <f>IF(N559="nulová",J559,0)</f>
        <v>0</v>
      </c>
      <c r="BJ559" s="17" t="s">
        <v>81</v>
      </c>
      <c r="BK559" s="196">
        <f>ROUND(I559*H559,2)</f>
        <v>0</v>
      </c>
      <c r="BL559" s="17" t="s">
        <v>151</v>
      </c>
      <c r="BM559" s="195" t="s">
        <v>791</v>
      </c>
    </row>
    <row r="560" spans="1:65" s="13" customFormat="1">
      <c r="B560" s="197"/>
      <c r="C560" s="198"/>
      <c r="D560" s="199" t="s">
        <v>157</v>
      </c>
      <c r="E560" s="200" t="s">
        <v>1</v>
      </c>
      <c r="F560" s="201" t="s">
        <v>792</v>
      </c>
      <c r="G560" s="198"/>
      <c r="H560" s="202">
        <v>54.7</v>
      </c>
      <c r="I560" s="203"/>
      <c r="J560" s="198"/>
      <c r="K560" s="198"/>
      <c r="L560" s="204"/>
      <c r="M560" s="205"/>
      <c r="N560" s="206"/>
      <c r="O560" s="206"/>
      <c r="P560" s="206"/>
      <c r="Q560" s="206"/>
      <c r="R560" s="206"/>
      <c r="S560" s="206"/>
      <c r="T560" s="207"/>
      <c r="AT560" s="208" t="s">
        <v>157</v>
      </c>
      <c r="AU560" s="208" t="s">
        <v>85</v>
      </c>
      <c r="AV560" s="13" t="s">
        <v>85</v>
      </c>
      <c r="AW560" s="13" t="s">
        <v>32</v>
      </c>
      <c r="AX560" s="13" t="s">
        <v>81</v>
      </c>
      <c r="AY560" s="208" t="s">
        <v>145</v>
      </c>
    </row>
    <row r="561" spans="1:65" s="12" customFormat="1" ht="22.8" customHeight="1">
      <c r="B561" s="167"/>
      <c r="C561" s="168"/>
      <c r="D561" s="169" t="s">
        <v>75</v>
      </c>
      <c r="E561" s="181" t="s">
        <v>189</v>
      </c>
      <c r="F561" s="181" t="s">
        <v>793</v>
      </c>
      <c r="G561" s="168"/>
      <c r="H561" s="168"/>
      <c r="I561" s="171"/>
      <c r="J561" s="182">
        <f>BK561</f>
        <v>0</v>
      </c>
      <c r="K561" s="168"/>
      <c r="L561" s="173"/>
      <c r="M561" s="174"/>
      <c r="N561" s="175"/>
      <c r="O561" s="175"/>
      <c r="P561" s="176">
        <f>P562</f>
        <v>0</v>
      </c>
      <c r="Q561" s="175"/>
      <c r="R561" s="176">
        <f>R562</f>
        <v>0</v>
      </c>
      <c r="S561" s="175"/>
      <c r="T561" s="177">
        <f>T562</f>
        <v>0</v>
      </c>
      <c r="AR561" s="178" t="s">
        <v>81</v>
      </c>
      <c r="AT561" s="179" t="s">
        <v>75</v>
      </c>
      <c r="AU561" s="179" t="s">
        <v>81</v>
      </c>
      <c r="AY561" s="178" t="s">
        <v>145</v>
      </c>
      <c r="BK561" s="180">
        <f>BK562</f>
        <v>0</v>
      </c>
    </row>
    <row r="562" spans="1:65" s="2" customFormat="1" ht="24.15" customHeight="1">
      <c r="A562" s="34"/>
      <c r="B562" s="35"/>
      <c r="C562" s="183" t="s">
        <v>794</v>
      </c>
      <c r="D562" s="183" t="s">
        <v>394</v>
      </c>
      <c r="E562" s="184" t="s">
        <v>795</v>
      </c>
      <c r="F562" s="185" t="s">
        <v>796</v>
      </c>
      <c r="G562" s="186" t="s">
        <v>224</v>
      </c>
      <c r="H562" s="187">
        <v>40</v>
      </c>
      <c r="I562" s="188"/>
      <c r="J562" s="189">
        <f>ROUND(I562*H562,2)</f>
        <v>0</v>
      </c>
      <c r="K562" s="190"/>
      <c r="L562" s="39"/>
      <c r="M562" s="191" t="s">
        <v>1</v>
      </c>
      <c r="N562" s="192" t="s">
        <v>41</v>
      </c>
      <c r="O562" s="71"/>
      <c r="P562" s="193">
        <f>O562*H562</f>
        <v>0</v>
      </c>
      <c r="Q562" s="193">
        <v>0</v>
      </c>
      <c r="R562" s="193">
        <f>Q562*H562</f>
        <v>0</v>
      </c>
      <c r="S562" s="193">
        <v>0</v>
      </c>
      <c r="T562" s="194">
        <f>S562*H562</f>
        <v>0</v>
      </c>
      <c r="U562" s="34"/>
      <c r="V562" s="34"/>
      <c r="W562" s="34"/>
      <c r="X562" s="34"/>
      <c r="Y562" s="34"/>
      <c r="Z562" s="34"/>
      <c r="AA562" s="34"/>
      <c r="AB562" s="34"/>
      <c r="AC562" s="34"/>
      <c r="AD562" s="34"/>
      <c r="AE562" s="34"/>
      <c r="AR562" s="195" t="s">
        <v>151</v>
      </c>
      <c r="AT562" s="195" t="s">
        <v>147</v>
      </c>
      <c r="AU562" s="195" t="s">
        <v>85</v>
      </c>
      <c r="AY562" s="17" t="s">
        <v>145</v>
      </c>
      <c r="BE562" s="196">
        <f>IF(N562="základní",J562,0)</f>
        <v>0</v>
      </c>
      <c r="BF562" s="196">
        <f>IF(N562="snížená",J562,0)</f>
        <v>0</v>
      </c>
      <c r="BG562" s="196">
        <f>IF(N562="zákl. přenesená",J562,0)</f>
        <v>0</v>
      </c>
      <c r="BH562" s="196">
        <f>IF(N562="sníž. přenesená",J562,0)</f>
        <v>0</v>
      </c>
      <c r="BI562" s="196">
        <f>IF(N562="nulová",J562,0)</f>
        <v>0</v>
      </c>
      <c r="BJ562" s="17" t="s">
        <v>81</v>
      </c>
      <c r="BK562" s="196">
        <f>ROUND(I562*H562,2)</f>
        <v>0</v>
      </c>
      <c r="BL562" s="17" t="s">
        <v>151</v>
      </c>
      <c r="BM562" s="195" t="s">
        <v>797</v>
      </c>
    </row>
    <row r="563" spans="1:65" s="12" customFormat="1" ht="22.8" customHeight="1">
      <c r="B563" s="167"/>
      <c r="C563" s="168"/>
      <c r="D563" s="169" t="s">
        <v>75</v>
      </c>
      <c r="E563" s="181" t="s">
        <v>193</v>
      </c>
      <c r="F563" s="181" t="s">
        <v>798</v>
      </c>
      <c r="G563" s="168"/>
      <c r="H563" s="168"/>
      <c r="I563" s="171"/>
      <c r="J563" s="182">
        <f>BK563</f>
        <v>0</v>
      </c>
      <c r="K563" s="168"/>
      <c r="L563" s="173"/>
      <c r="M563" s="174"/>
      <c r="N563" s="175"/>
      <c r="O563" s="175"/>
      <c r="P563" s="176">
        <f>SUM(P564:P675)</f>
        <v>0</v>
      </c>
      <c r="Q563" s="175"/>
      <c r="R563" s="176">
        <f>SUM(R564:R675)</f>
        <v>9.0112735999999991</v>
      </c>
      <c r="S563" s="175"/>
      <c r="T563" s="177">
        <f>SUM(T564:T675)</f>
        <v>161.140861</v>
      </c>
      <c r="AR563" s="178" t="s">
        <v>81</v>
      </c>
      <c r="AT563" s="179" t="s">
        <v>75</v>
      </c>
      <c r="AU563" s="179" t="s">
        <v>81</v>
      </c>
      <c r="AY563" s="178" t="s">
        <v>145</v>
      </c>
      <c r="BK563" s="180">
        <f>SUM(BK564:BK675)</f>
        <v>0</v>
      </c>
    </row>
    <row r="564" spans="1:65" s="2" customFormat="1" ht="33" customHeight="1">
      <c r="A564" s="34"/>
      <c r="B564" s="35"/>
      <c r="C564" s="183" t="s">
        <v>799</v>
      </c>
      <c r="D564" s="183" t="s">
        <v>147</v>
      </c>
      <c r="E564" s="184" t="s">
        <v>800</v>
      </c>
      <c r="F564" s="185" t="s">
        <v>801</v>
      </c>
      <c r="G564" s="186" t="s">
        <v>224</v>
      </c>
      <c r="H564" s="187">
        <v>44.2</v>
      </c>
      <c r="I564" s="188"/>
      <c r="J564" s="189">
        <f>ROUND(I564*H564,2)</f>
        <v>0</v>
      </c>
      <c r="K564" s="190"/>
      <c r="L564" s="39"/>
      <c r="M564" s="191" t="s">
        <v>1</v>
      </c>
      <c r="N564" s="192" t="s">
        <v>41</v>
      </c>
      <c r="O564" s="71"/>
      <c r="P564" s="193">
        <f>O564*H564</f>
        <v>0</v>
      </c>
      <c r="Q564" s="193">
        <v>0.1295</v>
      </c>
      <c r="R564" s="193">
        <f>Q564*H564</f>
        <v>5.7239000000000004</v>
      </c>
      <c r="S564" s="193">
        <v>0</v>
      </c>
      <c r="T564" s="194">
        <f>S564*H564</f>
        <v>0</v>
      </c>
      <c r="U564" s="34"/>
      <c r="V564" s="34"/>
      <c r="W564" s="34"/>
      <c r="X564" s="34"/>
      <c r="Y564" s="34"/>
      <c r="Z564" s="34"/>
      <c r="AA564" s="34"/>
      <c r="AB564" s="34"/>
      <c r="AC564" s="34"/>
      <c r="AD564" s="34"/>
      <c r="AE564" s="34"/>
      <c r="AR564" s="195" t="s">
        <v>151</v>
      </c>
      <c r="AT564" s="195" t="s">
        <v>147</v>
      </c>
      <c r="AU564" s="195" t="s">
        <v>85</v>
      </c>
      <c r="AY564" s="17" t="s">
        <v>145</v>
      </c>
      <c r="BE564" s="196">
        <f>IF(N564="základní",J564,0)</f>
        <v>0</v>
      </c>
      <c r="BF564" s="196">
        <f>IF(N564="snížená",J564,0)</f>
        <v>0</v>
      </c>
      <c r="BG564" s="196">
        <f>IF(N564="zákl. přenesená",J564,0)</f>
        <v>0</v>
      </c>
      <c r="BH564" s="196">
        <f>IF(N564="sníž. přenesená",J564,0)</f>
        <v>0</v>
      </c>
      <c r="BI564" s="196">
        <f>IF(N564="nulová",J564,0)</f>
        <v>0</v>
      </c>
      <c r="BJ564" s="17" t="s">
        <v>81</v>
      </c>
      <c r="BK564" s="196">
        <f>ROUND(I564*H564,2)</f>
        <v>0</v>
      </c>
      <c r="BL564" s="17" t="s">
        <v>151</v>
      </c>
      <c r="BM564" s="195" t="s">
        <v>802</v>
      </c>
    </row>
    <row r="565" spans="1:65" s="13" customFormat="1">
      <c r="B565" s="197"/>
      <c r="C565" s="198"/>
      <c r="D565" s="199" t="s">
        <v>157</v>
      </c>
      <c r="E565" s="200" t="s">
        <v>1</v>
      </c>
      <c r="F565" s="201" t="s">
        <v>803</v>
      </c>
      <c r="G565" s="198"/>
      <c r="H565" s="202">
        <v>44.2</v>
      </c>
      <c r="I565" s="203"/>
      <c r="J565" s="198"/>
      <c r="K565" s="198"/>
      <c r="L565" s="204"/>
      <c r="M565" s="205"/>
      <c r="N565" s="206"/>
      <c r="O565" s="206"/>
      <c r="P565" s="206"/>
      <c r="Q565" s="206"/>
      <c r="R565" s="206"/>
      <c r="S565" s="206"/>
      <c r="T565" s="207"/>
      <c r="AT565" s="208" t="s">
        <v>157</v>
      </c>
      <c r="AU565" s="208" t="s">
        <v>85</v>
      </c>
      <c r="AV565" s="13" t="s">
        <v>85</v>
      </c>
      <c r="AW565" s="13" t="s">
        <v>32</v>
      </c>
      <c r="AX565" s="13" t="s">
        <v>81</v>
      </c>
      <c r="AY565" s="208" t="s">
        <v>145</v>
      </c>
    </row>
    <row r="566" spans="1:65" s="2" customFormat="1" ht="16.5" customHeight="1">
      <c r="A566" s="34"/>
      <c r="B566" s="35"/>
      <c r="C566" s="230" t="s">
        <v>804</v>
      </c>
      <c r="D566" s="230" t="s">
        <v>706</v>
      </c>
      <c r="E566" s="231" t="s">
        <v>805</v>
      </c>
      <c r="F566" s="232" t="s">
        <v>806</v>
      </c>
      <c r="G566" s="233" t="s">
        <v>224</v>
      </c>
      <c r="H566" s="234">
        <v>45.084000000000003</v>
      </c>
      <c r="I566" s="235"/>
      <c r="J566" s="236">
        <f>ROUND(I566*H566,2)</f>
        <v>0</v>
      </c>
      <c r="K566" s="237"/>
      <c r="L566" s="238"/>
      <c r="M566" s="239" t="s">
        <v>1</v>
      </c>
      <c r="N566" s="240" t="s">
        <v>41</v>
      </c>
      <c r="O566" s="71"/>
      <c r="P566" s="193">
        <f>O566*H566</f>
        <v>0</v>
      </c>
      <c r="Q566" s="193">
        <v>3.5999999999999997E-2</v>
      </c>
      <c r="R566" s="193">
        <f>Q566*H566</f>
        <v>1.623024</v>
      </c>
      <c r="S566" s="193">
        <v>0</v>
      </c>
      <c r="T566" s="194">
        <f>S566*H566</f>
        <v>0</v>
      </c>
      <c r="U566" s="34"/>
      <c r="V566" s="34"/>
      <c r="W566" s="34"/>
      <c r="X566" s="34"/>
      <c r="Y566" s="34"/>
      <c r="Z566" s="34"/>
      <c r="AA566" s="34"/>
      <c r="AB566" s="34"/>
      <c r="AC566" s="34"/>
      <c r="AD566" s="34"/>
      <c r="AE566" s="34"/>
      <c r="AR566" s="195" t="s">
        <v>189</v>
      </c>
      <c r="AT566" s="195" t="s">
        <v>706</v>
      </c>
      <c r="AU566" s="195" t="s">
        <v>85</v>
      </c>
      <c r="AY566" s="17" t="s">
        <v>145</v>
      </c>
      <c r="BE566" s="196">
        <f>IF(N566="základní",J566,0)</f>
        <v>0</v>
      </c>
      <c r="BF566" s="196">
        <f>IF(N566="snížená",J566,0)</f>
        <v>0</v>
      </c>
      <c r="BG566" s="196">
        <f>IF(N566="zákl. přenesená",J566,0)</f>
        <v>0</v>
      </c>
      <c r="BH566" s="196">
        <f>IF(N566="sníž. přenesená",J566,0)</f>
        <v>0</v>
      </c>
      <c r="BI566" s="196">
        <f>IF(N566="nulová",J566,0)</f>
        <v>0</v>
      </c>
      <c r="BJ566" s="17" t="s">
        <v>81</v>
      </c>
      <c r="BK566" s="196">
        <f>ROUND(I566*H566,2)</f>
        <v>0</v>
      </c>
      <c r="BL566" s="17" t="s">
        <v>151</v>
      </c>
      <c r="BM566" s="195" t="s">
        <v>807</v>
      </c>
    </row>
    <row r="567" spans="1:65" s="13" customFormat="1">
      <c r="B567" s="197"/>
      <c r="C567" s="198"/>
      <c r="D567" s="199" t="s">
        <v>157</v>
      </c>
      <c r="E567" s="198"/>
      <c r="F567" s="201" t="s">
        <v>808</v>
      </c>
      <c r="G567" s="198"/>
      <c r="H567" s="202">
        <v>45.084000000000003</v>
      </c>
      <c r="I567" s="203"/>
      <c r="J567" s="198"/>
      <c r="K567" s="198"/>
      <c r="L567" s="204"/>
      <c r="M567" s="205"/>
      <c r="N567" s="206"/>
      <c r="O567" s="206"/>
      <c r="P567" s="206"/>
      <c r="Q567" s="206"/>
      <c r="R567" s="206"/>
      <c r="S567" s="206"/>
      <c r="T567" s="207"/>
      <c r="AT567" s="208" t="s">
        <v>157</v>
      </c>
      <c r="AU567" s="208" t="s">
        <v>85</v>
      </c>
      <c r="AV567" s="13" t="s">
        <v>85</v>
      </c>
      <c r="AW567" s="13" t="s">
        <v>4</v>
      </c>
      <c r="AX567" s="13" t="s">
        <v>81</v>
      </c>
      <c r="AY567" s="208" t="s">
        <v>145</v>
      </c>
    </row>
    <row r="568" spans="1:65" s="2" customFormat="1" ht="37.799999999999997" customHeight="1">
      <c r="A568" s="34"/>
      <c r="B568" s="35"/>
      <c r="C568" s="183" t="s">
        <v>809</v>
      </c>
      <c r="D568" s="183" t="s">
        <v>147</v>
      </c>
      <c r="E568" s="184" t="s">
        <v>810</v>
      </c>
      <c r="F568" s="185" t="s">
        <v>811</v>
      </c>
      <c r="G568" s="186" t="s">
        <v>155</v>
      </c>
      <c r="H568" s="187">
        <v>294.32299999999998</v>
      </c>
      <c r="I568" s="188"/>
      <c r="J568" s="189">
        <f>ROUND(I568*H568,2)</f>
        <v>0</v>
      </c>
      <c r="K568" s="190"/>
      <c r="L568" s="39"/>
      <c r="M568" s="191" t="s">
        <v>1</v>
      </c>
      <c r="N568" s="192" t="s">
        <v>41</v>
      </c>
      <c r="O568" s="71"/>
      <c r="P568" s="193">
        <f>O568*H568</f>
        <v>0</v>
      </c>
      <c r="Q568" s="193">
        <v>0</v>
      </c>
      <c r="R568" s="193">
        <f>Q568*H568</f>
        <v>0</v>
      </c>
      <c r="S568" s="193">
        <v>0</v>
      </c>
      <c r="T568" s="194">
        <f>S568*H568</f>
        <v>0</v>
      </c>
      <c r="U568" s="34"/>
      <c r="V568" s="34"/>
      <c r="W568" s="34"/>
      <c r="X568" s="34"/>
      <c r="Y568" s="34"/>
      <c r="Z568" s="34"/>
      <c r="AA568" s="34"/>
      <c r="AB568" s="34"/>
      <c r="AC568" s="34"/>
      <c r="AD568" s="34"/>
      <c r="AE568" s="34"/>
      <c r="AR568" s="195" t="s">
        <v>151</v>
      </c>
      <c r="AT568" s="195" t="s">
        <v>147</v>
      </c>
      <c r="AU568" s="195" t="s">
        <v>85</v>
      </c>
      <c r="AY568" s="17" t="s">
        <v>145</v>
      </c>
      <c r="BE568" s="196">
        <f>IF(N568="základní",J568,0)</f>
        <v>0</v>
      </c>
      <c r="BF568" s="196">
        <f>IF(N568="snížená",J568,0)</f>
        <v>0</v>
      </c>
      <c r="BG568" s="196">
        <f>IF(N568="zákl. přenesená",J568,0)</f>
        <v>0</v>
      </c>
      <c r="BH568" s="196">
        <f>IF(N568="sníž. přenesená",J568,0)</f>
        <v>0</v>
      </c>
      <c r="BI568" s="196">
        <f>IF(N568="nulová",J568,0)</f>
        <v>0</v>
      </c>
      <c r="BJ568" s="17" t="s">
        <v>81</v>
      </c>
      <c r="BK568" s="196">
        <f>ROUND(I568*H568,2)</f>
        <v>0</v>
      </c>
      <c r="BL568" s="17" t="s">
        <v>151</v>
      </c>
      <c r="BM568" s="195" t="s">
        <v>812</v>
      </c>
    </row>
    <row r="569" spans="1:65" s="15" customFormat="1">
      <c r="B569" s="220"/>
      <c r="C569" s="221"/>
      <c r="D569" s="199" t="s">
        <v>157</v>
      </c>
      <c r="E569" s="222" t="s">
        <v>1</v>
      </c>
      <c r="F569" s="223" t="s">
        <v>813</v>
      </c>
      <c r="G569" s="221"/>
      <c r="H569" s="222" t="s">
        <v>1</v>
      </c>
      <c r="I569" s="224"/>
      <c r="J569" s="221"/>
      <c r="K569" s="221"/>
      <c r="L569" s="225"/>
      <c r="M569" s="226"/>
      <c r="N569" s="227"/>
      <c r="O569" s="227"/>
      <c r="P569" s="227"/>
      <c r="Q569" s="227"/>
      <c r="R569" s="227"/>
      <c r="S569" s="227"/>
      <c r="T569" s="228"/>
      <c r="AT569" s="229" t="s">
        <v>157</v>
      </c>
      <c r="AU569" s="229" t="s">
        <v>85</v>
      </c>
      <c r="AV569" s="15" t="s">
        <v>81</v>
      </c>
      <c r="AW569" s="15" t="s">
        <v>32</v>
      </c>
      <c r="AX569" s="15" t="s">
        <v>76</v>
      </c>
      <c r="AY569" s="229" t="s">
        <v>145</v>
      </c>
    </row>
    <row r="570" spans="1:65" s="13" customFormat="1">
      <c r="B570" s="197"/>
      <c r="C570" s="198"/>
      <c r="D570" s="199" t="s">
        <v>157</v>
      </c>
      <c r="E570" s="200" t="s">
        <v>1</v>
      </c>
      <c r="F570" s="201" t="s">
        <v>814</v>
      </c>
      <c r="G570" s="198"/>
      <c r="H570" s="202">
        <v>187.12299999999999</v>
      </c>
      <c r="I570" s="203"/>
      <c r="J570" s="198"/>
      <c r="K570" s="198"/>
      <c r="L570" s="204"/>
      <c r="M570" s="205"/>
      <c r="N570" s="206"/>
      <c r="O570" s="206"/>
      <c r="P570" s="206"/>
      <c r="Q570" s="206"/>
      <c r="R570" s="206"/>
      <c r="S570" s="206"/>
      <c r="T570" s="207"/>
      <c r="AT570" s="208" t="s">
        <v>157</v>
      </c>
      <c r="AU570" s="208" t="s">
        <v>85</v>
      </c>
      <c r="AV570" s="13" t="s">
        <v>85</v>
      </c>
      <c r="AW570" s="13" t="s">
        <v>32</v>
      </c>
      <c r="AX570" s="13" t="s">
        <v>76</v>
      </c>
      <c r="AY570" s="208" t="s">
        <v>145</v>
      </c>
    </row>
    <row r="571" spans="1:65" s="13" customFormat="1">
      <c r="B571" s="197"/>
      <c r="C571" s="198"/>
      <c r="D571" s="199" t="s">
        <v>157</v>
      </c>
      <c r="E571" s="200" t="s">
        <v>1</v>
      </c>
      <c r="F571" s="201" t="s">
        <v>815</v>
      </c>
      <c r="G571" s="198"/>
      <c r="H571" s="202">
        <v>56.28</v>
      </c>
      <c r="I571" s="203"/>
      <c r="J571" s="198"/>
      <c r="K571" s="198"/>
      <c r="L571" s="204"/>
      <c r="M571" s="205"/>
      <c r="N571" s="206"/>
      <c r="O571" s="206"/>
      <c r="P571" s="206"/>
      <c r="Q571" s="206"/>
      <c r="R571" s="206"/>
      <c r="S571" s="206"/>
      <c r="T571" s="207"/>
      <c r="AT571" s="208" t="s">
        <v>157</v>
      </c>
      <c r="AU571" s="208" t="s">
        <v>85</v>
      </c>
      <c r="AV571" s="13" t="s">
        <v>85</v>
      </c>
      <c r="AW571" s="13" t="s">
        <v>32</v>
      </c>
      <c r="AX571" s="13" t="s">
        <v>76</v>
      </c>
      <c r="AY571" s="208" t="s">
        <v>145</v>
      </c>
    </row>
    <row r="572" spans="1:65" s="13" customFormat="1">
      <c r="B572" s="197"/>
      <c r="C572" s="198"/>
      <c r="D572" s="199" t="s">
        <v>157</v>
      </c>
      <c r="E572" s="200" t="s">
        <v>1</v>
      </c>
      <c r="F572" s="201" t="s">
        <v>816</v>
      </c>
      <c r="G572" s="198"/>
      <c r="H572" s="202">
        <v>50.92</v>
      </c>
      <c r="I572" s="203"/>
      <c r="J572" s="198"/>
      <c r="K572" s="198"/>
      <c r="L572" s="204"/>
      <c r="M572" s="205"/>
      <c r="N572" s="206"/>
      <c r="O572" s="206"/>
      <c r="P572" s="206"/>
      <c r="Q572" s="206"/>
      <c r="R572" s="206"/>
      <c r="S572" s="206"/>
      <c r="T572" s="207"/>
      <c r="AT572" s="208" t="s">
        <v>157</v>
      </c>
      <c r="AU572" s="208" t="s">
        <v>85</v>
      </c>
      <c r="AV572" s="13" t="s">
        <v>85</v>
      </c>
      <c r="AW572" s="13" t="s">
        <v>32</v>
      </c>
      <c r="AX572" s="13" t="s">
        <v>76</v>
      </c>
      <c r="AY572" s="208" t="s">
        <v>145</v>
      </c>
    </row>
    <row r="573" spans="1:65" s="14" customFormat="1">
      <c r="B573" s="209"/>
      <c r="C573" s="210"/>
      <c r="D573" s="199" t="s">
        <v>157</v>
      </c>
      <c r="E573" s="211" t="s">
        <v>1</v>
      </c>
      <c r="F573" s="212" t="s">
        <v>160</v>
      </c>
      <c r="G573" s="210"/>
      <c r="H573" s="213">
        <v>294.32299999999998</v>
      </c>
      <c r="I573" s="214"/>
      <c r="J573" s="210"/>
      <c r="K573" s="210"/>
      <c r="L573" s="215"/>
      <c r="M573" s="216"/>
      <c r="N573" s="217"/>
      <c r="O573" s="217"/>
      <c r="P573" s="217"/>
      <c r="Q573" s="217"/>
      <c r="R573" s="217"/>
      <c r="S573" s="217"/>
      <c r="T573" s="218"/>
      <c r="AT573" s="219" t="s">
        <v>157</v>
      </c>
      <c r="AU573" s="219" t="s">
        <v>85</v>
      </c>
      <c r="AV573" s="14" t="s">
        <v>151</v>
      </c>
      <c r="AW573" s="14" t="s">
        <v>32</v>
      </c>
      <c r="AX573" s="14" t="s">
        <v>81</v>
      </c>
      <c r="AY573" s="219" t="s">
        <v>145</v>
      </c>
    </row>
    <row r="574" spans="1:65" s="2" customFormat="1" ht="33" customHeight="1">
      <c r="A574" s="34"/>
      <c r="B574" s="35"/>
      <c r="C574" s="183" t="s">
        <v>817</v>
      </c>
      <c r="D574" s="183" t="s">
        <v>147</v>
      </c>
      <c r="E574" s="184" t="s">
        <v>818</v>
      </c>
      <c r="F574" s="185" t="s">
        <v>819</v>
      </c>
      <c r="G574" s="186" t="s">
        <v>155</v>
      </c>
      <c r="H574" s="187">
        <v>26489.07</v>
      </c>
      <c r="I574" s="188"/>
      <c r="J574" s="189">
        <f>ROUND(I574*H574,2)</f>
        <v>0</v>
      </c>
      <c r="K574" s="190"/>
      <c r="L574" s="39"/>
      <c r="M574" s="191" t="s">
        <v>1</v>
      </c>
      <c r="N574" s="192" t="s">
        <v>41</v>
      </c>
      <c r="O574" s="71"/>
      <c r="P574" s="193">
        <f>O574*H574</f>
        <v>0</v>
      </c>
      <c r="Q574" s="193">
        <v>0</v>
      </c>
      <c r="R574" s="193">
        <f>Q574*H574</f>
        <v>0</v>
      </c>
      <c r="S574" s="193">
        <v>0</v>
      </c>
      <c r="T574" s="194">
        <f>S574*H574</f>
        <v>0</v>
      </c>
      <c r="U574" s="34"/>
      <c r="V574" s="34"/>
      <c r="W574" s="34"/>
      <c r="X574" s="34"/>
      <c r="Y574" s="34"/>
      <c r="Z574" s="34"/>
      <c r="AA574" s="34"/>
      <c r="AB574" s="34"/>
      <c r="AC574" s="34"/>
      <c r="AD574" s="34"/>
      <c r="AE574" s="34"/>
      <c r="AR574" s="195" t="s">
        <v>151</v>
      </c>
      <c r="AT574" s="195" t="s">
        <v>147</v>
      </c>
      <c r="AU574" s="195" t="s">
        <v>85</v>
      </c>
      <c r="AY574" s="17" t="s">
        <v>145</v>
      </c>
      <c r="BE574" s="196">
        <f>IF(N574="základní",J574,0)</f>
        <v>0</v>
      </c>
      <c r="BF574" s="196">
        <f>IF(N574="snížená",J574,0)</f>
        <v>0</v>
      </c>
      <c r="BG574" s="196">
        <f>IF(N574="zákl. přenesená",J574,0)</f>
        <v>0</v>
      </c>
      <c r="BH574" s="196">
        <f>IF(N574="sníž. přenesená",J574,0)</f>
        <v>0</v>
      </c>
      <c r="BI574" s="196">
        <f>IF(N574="nulová",J574,0)</f>
        <v>0</v>
      </c>
      <c r="BJ574" s="17" t="s">
        <v>81</v>
      </c>
      <c r="BK574" s="196">
        <f>ROUND(I574*H574,2)</f>
        <v>0</v>
      </c>
      <c r="BL574" s="17" t="s">
        <v>151</v>
      </c>
      <c r="BM574" s="195" t="s">
        <v>820</v>
      </c>
    </row>
    <row r="575" spans="1:65" s="13" customFormat="1">
      <c r="B575" s="197"/>
      <c r="C575" s="198"/>
      <c r="D575" s="199" t="s">
        <v>157</v>
      </c>
      <c r="E575" s="200" t="s">
        <v>1</v>
      </c>
      <c r="F575" s="201" t="s">
        <v>821</v>
      </c>
      <c r="G575" s="198"/>
      <c r="H575" s="202">
        <v>26489.07</v>
      </c>
      <c r="I575" s="203"/>
      <c r="J575" s="198"/>
      <c r="K575" s="198"/>
      <c r="L575" s="204"/>
      <c r="M575" s="205"/>
      <c r="N575" s="206"/>
      <c r="O575" s="206"/>
      <c r="P575" s="206"/>
      <c r="Q575" s="206"/>
      <c r="R575" s="206"/>
      <c r="S575" s="206"/>
      <c r="T575" s="207"/>
      <c r="AT575" s="208" t="s">
        <v>157</v>
      </c>
      <c r="AU575" s="208" t="s">
        <v>85</v>
      </c>
      <c r="AV575" s="13" t="s">
        <v>85</v>
      </c>
      <c r="AW575" s="13" t="s">
        <v>32</v>
      </c>
      <c r="AX575" s="13" t="s">
        <v>81</v>
      </c>
      <c r="AY575" s="208" t="s">
        <v>145</v>
      </c>
    </row>
    <row r="576" spans="1:65" s="2" customFormat="1" ht="37.799999999999997" customHeight="1">
      <c r="A576" s="34"/>
      <c r="B576" s="35"/>
      <c r="C576" s="183" t="s">
        <v>822</v>
      </c>
      <c r="D576" s="183" t="s">
        <v>147</v>
      </c>
      <c r="E576" s="184" t="s">
        <v>823</v>
      </c>
      <c r="F576" s="185" t="s">
        <v>824</v>
      </c>
      <c r="G576" s="186" t="s">
        <v>155</v>
      </c>
      <c r="H576" s="187">
        <v>294.32299999999998</v>
      </c>
      <c r="I576" s="188"/>
      <c r="J576" s="189">
        <f>ROUND(I576*H576,2)</f>
        <v>0</v>
      </c>
      <c r="K576" s="190"/>
      <c r="L576" s="39"/>
      <c r="M576" s="191" t="s">
        <v>1</v>
      </c>
      <c r="N576" s="192" t="s">
        <v>41</v>
      </c>
      <c r="O576" s="71"/>
      <c r="P576" s="193">
        <f>O576*H576</f>
        <v>0</v>
      </c>
      <c r="Q576" s="193">
        <v>0</v>
      </c>
      <c r="R576" s="193">
        <f>Q576*H576</f>
        <v>0</v>
      </c>
      <c r="S576" s="193">
        <v>0</v>
      </c>
      <c r="T576" s="194">
        <f>S576*H576</f>
        <v>0</v>
      </c>
      <c r="U576" s="34"/>
      <c r="V576" s="34"/>
      <c r="W576" s="34"/>
      <c r="X576" s="34"/>
      <c r="Y576" s="34"/>
      <c r="Z576" s="34"/>
      <c r="AA576" s="34"/>
      <c r="AB576" s="34"/>
      <c r="AC576" s="34"/>
      <c r="AD576" s="34"/>
      <c r="AE576" s="34"/>
      <c r="AR576" s="195" t="s">
        <v>151</v>
      </c>
      <c r="AT576" s="195" t="s">
        <v>147</v>
      </c>
      <c r="AU576" s="195" t="s">
        <v>85</v>
      </c>
      <c r="AY576" s="17" t="s">
        <v>145</v>
      </c>
      <c r="BE576" s="196">
        <f>IF(N576="základní",J576,0)</f>
        <v>0</v>
      </c>
      <c r="BF576" s="196">
        <f>IF(N576="snížená",J576,0)</f>
        <v>0</v>
      </c>
      <c r="BG576" s="196">
        <f>IF(N576="zákl. přenesená",J576,0)</f>
        <v>0</v>
      </c>
      <c r="BH576" s="196">
        <f>IF(N576="sníž. přenesená",J576,0)</f>
        <v>0</v>
      </c>
      <c r="BI576" s="196">
        <f>IF(N576="nulová",J576,0)</f>
        <v>0</v>
      </c>
      <c r="BJ576" s="17" t="s">
        <v>81</v>
      </c>
      <c r="BK576" s="196">
        <f>ROUND(I576*H576,2)</f>
        <v>0</v>
      </c>
      <c r="BL576" s="17" t="s">
        <v>151</v>
      </c>
      <c r="BM576" s="195" t="s">
        <v>825</v>
      </c>
    </row>
    <row r="577" spans="1:65" s="2" customFormat="1" ht="16.5" customHeight="1">
      <c r="A577" s="34"/>
      <c r="B577" s="35"/>
      <c r="C577" s="183" t="s">
        <v>826</v>
      </c>
      <c r="D577" s="183" t="s">
        <v>147</v>
      </c>
      <c r="E577" s="184" t="s">
        <v>827</v>
      </c>
      <c r="F577" s="185" t="s">
        <v>828</v>
      </c>
      <c r="G577" s="186" t="s">
        <v>155</v>
      </c>
      <c r="H577" s="187">
        <v>294.32299999999998</v>
      </c>
      <c r="I577" s="188"/>
      <c r="J577" s="189">
        <f>ROUND(I577*H577,2)</f>
        <v>0</v>
      </c>
      <c r="K577" s="190"/>
      <c r="L577" s="39"/>
      <c r="M577" s="191" t="s">
        <v>1</v>
      </c>
      <c r="N577" s="192" t="s">
        <v>41</v>
      </c>
      <c r="O577" s="71"/>
      <c r="P577" s="193">
        <f>O577*H577</f>
        <v>0</v>
      </c>
      <c r="Q577" s="193">
        <v>0</v>
      </c>
      <c r="R577" s="193">
        <f>Q577*H577</f>
        <v>0</v>
      </c>
      <c r="S577" s="193">
        <v>0</v>
      </c>
      <c r="T577" s="194">
        <f>S577*H577</f>
        <v>0</v>
      </c>
      <c r="U577" s="34"/>
      <c r="V577" s="34"/>
      <c r="W577" s="34"/>
      <c r="X577" s="34"/>
      <c r="Y577" s="34"/>
      <c r="Z577" s="34"/>
      <c r="AA577" s="34"/>
      <c r="AB577" s="34"/>
      <c r="AC577" s="34"/>
      <c r="AD577" s="34"/>
      <c r="AE577" s="34"/>
      <c r="AR577" s="195" t="s">
        <v>151</v>
      </c>
      <c r="AT577" s="195" t="s">
        <v>147</v>
      </c>
      <c r="AU577" s="195" t="s">
        <v>85</v>
      </c>
      <c r="AY577" s="17" t="s">
        <v>145</v>
      </c>
      <c r="BE577" s="196">
        <f>IF(N577="základní",J577,0)</f>
        <v>0</v>
      </c>
      <c r="BF577" s="196">
        <f>IF(N577="snížená",J577,0)</f>
        <v>0</v>
      </c>
      <c r="BG577" s="196">
        <f>IF(N577="zákl. přenesená",J577,0)</f>
        <v>0</v>
      </c>
      <c r="BH577" s="196">
        <f>IF(N577="sníž. přenesená",J577,0)</f>
        <v>0</v>
      </c>
      <c r="BI577" s="196">
        <f>IF(N577="nulová",J577,0)</f>
        <v>0</v>
      </c>
      <c r="BJ577" s="17" t="s">
        <v>81</v>
      </c>
      <c r="BK577" s="196">
        <f>ROUND(I577*H577,2)</f>
        <v>0</v>
      </c>
      <c r="BL577" s="17" t="s">
        <v>151</v>
      </c>
      <c r="BM577" s="195" t="s">
        <v>829</v>
      </c>
    </row>
    <row r="578" spans="1:65" s="2" customFormat="1" ht="21.75" customHeight="1">
      <c r="A578" s="34"/>
      <c r="B578" s="35"/>
      <c r="C578" s="183" t="s">
        <v>830</v>
      </c>
      <c r="D578" s="183" t="s">
        <v>147</v>
      </c>
      <c r="E578" s="184" t="s">
        <v>831</v>
      </c>
      <c r="F578" s="185" t="s">
        <v>832</v>
      </c>
      <c r="G578" s="186" t="s">
        <v>155</v>
      </c>
      <c r="H578" s="187">
        <v>26489.07</v>
      </c>
      <c r="I578" s="188"/>
      <c r="J578" s="189">
        <f>ROUND(I578*H578,2)</f>
        <v>0</v>
      </c>
      <c r="K578" s="190"/>
      <c r="L578" s="39"/>
      <c r="M578" s="191" t="s">
        <v>1</v>
      </c>
      <c r="N578" s="192" t="s">
        <v>41</v>
      </c>
      <c r="O578" s="71"/>
      <c r="P578" s="193">
        <f>O578*H578</f>
        <v>0</v>
      </c>
      <c r="Q578" s="193">
        <v>0</v>
      </c>
      <c r="R578" s="193">
        <f>Q578*H578</f>
        <v>0</v>
      </c>
      <c r="S578" s="193">
        <v>0</v>
      </c>
      <c r="T578" s="194">
        <f>S578*H578</f>
        <v>0</v>
      </c>
      <c r="U578" s="34"/>
      <c r="V578" s="34"/>
      <c r="W578" s="34"/>
      <c r="X578" s="34"/>
      <c r="Y578" s="34"/>
      <c r="Z578" s="34"/>
      <c r="AA578" s="34"/>
      <c r="AB578" s="34"/>
      <c r="AC578" s="34"/>
      <c r="AD578" s="34"/>
      <c r="AE578" s="34"/>
      <c r="AR578" s="195" t="s">
        <v>151</v>
      </c>
      <c r="AT578" s="195" t="s">
        <v>147</v>
      </c>
      <c r="AU578" s="195" t="s">
        <v>85</v>
      </c>
      <c r="AY578" s="17" t="s">
        <v>145</v>
      </c>
      <c r="BE578" s="196">
        <f>IF(N578="základní",J578,0)</f>
        <v>0</v>
      </c>
      <c r="BF578" s="196">
        <f>IF(N578="snížená",J578,0)</f>
        <v>0</v>
      </c>
      <c r="BG578" s="196">
        <f>IF(N578="zákl. přenesená",J578,0)</f>
        <v>0</v>
      </c>
      <c r="BH578" s="196">
        <f>IF(N578="sníž. přenesená",J578,0)</f>
        <v>0</v>
      </c>
      <c r="BI578" s="196">
        <f>IF(N578="nulová",J578,0)</f>
        <v>0</v>
      </c>
      <c r="BJ578" s="17" t="s">
        <v>81</v>
      </c>
      <c r="BK578" s="196">
        <f>ROUND(I578*H578,2)</f>
        <v>0</v>
      </c>
      <c r="BL578" s="17" t="s">
        <v>151</v>
      </c>
      <c r="BM578" s="195" t="s">
        <v>833</v>
      </c>
    </row>
    <row r="579" spans="1:65" s="13" customFormat="1">
      <c r="B579" s="197"/>
      <c r="C579" s="198"/>
      <c r="D579" s="199" t="s">
        <v>157</v>
      </c>
      <c r="E579" s="200" t="s">
        <v>1</v>
      </c>
      <c r="F579" s="201" t="s">
        <v>821</v>
      </c>
      <c r="G579" s="198"/>
      <c r="H579" s="202">
        <v>26489.07</v>
      </c>
      <c r="I579" s="203"/>
      <c r="J579" s="198"/>
      <c r="K579" s="198"/>
      <c r="L579" s="204"/>
      <c r="M579" s="205"/>
      <c r="N579" s="206"/>
      <c r="O579" s="206"/>
      <c r="P579" s="206"/>
      <c r="Q579" s="206"/>
      <c r="R579" s="206"/>
      <c r="S579" s="206"/>
      <c r="T579" s="207"/>
      <c r="AT579" s="208" t="s">
        <v>157</v>
      </c>
      <c r="AU579" s="208" t="s">
        <v>85</v>
      </c>
      <c r="AV579" s="13" t="s">
        <v>85</v>
      </c>
      <c r="AW579" s="13" t="s">
        <v>32</v>
      </c>
      <c r="AX579" s="13" t="s">
        <v>81</v>
      </c>
      <c r="AY579" s="208" t="s">
        <v>145</v>
      </c>
    </row>
    <row r="580" spans="1:65" s="2" customFormat="1" ht="21.75" customHeight="1">
      <c r="A580" s="34"/>
      <c r="B580" s="35"/>
      <c r="C580" s="183" t="s">
        <v>834</v>
      </c>
      <c r="D580" s="183" t="s">
        <v>147</v>
      </c>
      <c r="E580" s="184" t="s">
        <v>835</v>
      </c>
      <c r="F580" s="185" t="s">
        <v>836</v>
      </c>
      <c r="G580" s="186" t="s">
        <v>155</v>
      </c>
      <c r="H580" s="187">
        <v>294.32299999999998</v>
      </c>
      <c r="I580" s="188"/>
      <c r="J580" s="189">
        <f>ROUND(I580*H580,2)</f>
        <v>0</v>
      </c>
      <c r="K580" s="190"/>
      <c r="L580" s="39"/>
      <c r="M580" s="191" t="s">
        <v>1</v>
      </c>
      <c r="N580" s="192" t="s">
        <v>41</v>
      </c>
      <c r="O580" s="71"/>
      <c r="P580" s="193">
        <f>O580*H580</f>
        <v>0</v>
      </c>
      <c r="Q580" s="193">
        <v>0</v>
      </c>
      <c r="R580" s="193">
        <f>Q580*H580</f>
        <v>0</v>
      </c>
      <c r="S580" s="193">
        <v>0</v>
      </c>
      <c r="T580" s="194">
        <f>S580*H580</f>
        <v>0</v>
      </c>
      <c r="U580" s="34"/>
      <c r="V580" s="34"/>
      <c r="W580" s="34"/>
      <c r="X580" s="34"/>
      <c r="Y580" s="34"/>
      <c r="Z580" s="34"/>
      <c r="AA580" s="34"/>
      <c r="AB580" s="34"/>
      <c r="AC580" s="34"/>
      <c r="AD580" s="34"/>
      <c r="AE580" s="34"/>
      <c r="AR580" s="195" t="s">
        <v>151</v>
      </c>
      <c r="AT580" s="195" t="s">
        <v>147</v>
      </c>
      <c r="AU580" s="195" t="s">
        <v>85</v>
      </c>
      <c r="AY580" s="17" t="s">
        <v>145</v>
      </c>
      <c r="BE580" s="196">
        <f>IF(N580="základní",J580,0)</f>
        <v>0</v>
      </c>
      <c r="BF580" s="196">
        <f>IF(N580="snížená",J580,0)</f>
        <v>0</v>
      </c>
      <c r="BG580" s="196">
        <f>IF(N580="zákl. přenesená",J580,0)</f>
        <v>0</v>
      </c>
      <c r="BH580" s="196">
        <f>IF(N580="sníž. přenesená",J580,0)</f>
        <v>0</v>
      </c>
      <c r="BI580" s="196">
        <f>IF(N580="nulová",J580,0)</f>
        <v>0</v>
      </c>
      <c r="BJ580" s="17" t="s">
        <v>81</v>
      </c>
      <c r="BK580" s="196">
        <f>ROUND(I580*H580,2)</f>
        <v>0</v>
      </c>
      <c r="BL580" s="17" t="s">
        <v>151</v>
      </c>
      <c r="BM580" s="195" t="s">
        <v>837</v>
      </c>
    </row>
    <row r="581" spans="1:65" s="2" customFormat="1" ht="24.15" customHeight="1">
      <c r="A581" s="34"/>
      <c r="B581" s="35"/>
      <c r="C581" s="183" t="s">
        <v>838</v>
      </c>
      <c r="D581" s="183" t="s">
        <v>147</v>
      </c>
      <c r="E581" s="184" t="s">
        <v>839</v>
      </c>
      <c r="F581" s="185" t="s">
        <v>840</v>
      </c>
      <c r="G581" s="186" t="s">
        <v>150</v>
      </c>
      <c r="H581" s="187">
        <v>2</v>
      </c>
      <c r="I581" s="188"/>
      <c r="J581" s="189">
        <f>ROUND(I581*H581,2)</f>
        <v>0</v>
      </c>
      <c r="K581" s="190"/>
      <c r="L581" s="39"/>
      <c r="M581" s="191" t="s">
        <v>1</v>
      </c>
      <c r="N581" s="192" t="s">
        <v>41</v>
      </c>
      <c r="O581" s="71"/>
      <c r="P581" s="193">
        <f>O581*H581</f>
        <v>0</v>
      </c>
      <c r="Q581" s="193">
        <v>0</v>
      </c>
      <c r="R581" s="193">
        <f>Q581*H581</f>
        <v>0</v>
      </c>
      <c r="S581" s="193">
        <v>0</v>
      </c>
      <c r="T581" s="194">
        <f>S581*H581</f>
        <v>0</v>
      </c>
      <c r="U581" s="34"/>
      <c r="V581" s="34"/>
      <c r="W581" s="34"/>
      <c r="X581" s="34"/>
      <c r="Y581" s="34"/>
      <c r="Z581" s="34"/>
      <c r="AA581" s="34"/>
      <c r="AB581" s="34"/>
      <c r="AC581" s="34"/>
      <c r="AD581" s="34"/>
      <c r="AE581" s="34"/>
      <c r="AR581" s="195" t="s">
        <v>151</v>
      </c>
      <c r="AT581" s="195" t="s">
        <v>147</v>
      </c>
      <c r="AU581" s="195" t="s">
        <v>85</v>
      </c>
      <c r="AY581" s="17" t="s">
        <v>145</v>
      </c>
      <c r="BE581" s="196">
        <f>IF(N581="základní",J581,0)</f>
        <v>0</v>
      </c>
      <c r="BF581" s="196">
        <f>IF(N581="snížená",J581,0)</f>
        <v>0</v>
      </c>
      <c r="BG581" s="196">
        <f>IF(N581="zákl. přenesená",J581,0)</f>
        <v>0</v>
      </c>
      <c r="BH581" s="196">
        <f>IF(N581="sníž. přenesená",J581,0)</f>
        <v>0</v>
      </c>
      <c r="BI581" s="196">
        <f>IF(N581="nulová",J581,0)</f>
        <v>0</v>
      </c>
      <c r="BJ581" s="17" t="s">
        <v>81</v>
      </c>
      <c r="BK581" s="196">
        <f>ROUND(I581*H581,2)</f>
        <v>0</v>
      </c>
      <c r="BL581" s="17" t="s">
        <v>151</v>
      </c>
      <c r="BM581" s="195" t="s">
        <v>841</v>
      </c>
    </row>
    <row r="582" spans="1:65" s="13" customFormat="1">
      <c r="B582" s="197"/>
      <c r="C582" s="198"/>
      <c r="D582" s="199" t="s">
        <v>157</v>
      </c>
      <c r="E582" s="200" t="s">
        <v>1</v>
      </c>
      <c r="F582" s="201" t="s">
        <v>842</v>
      </c>
      <c r="G582" s="198"/>
      <c r="H582" s="202">
        <v>2</v>
      </c>
      <c r="I582" s="203"/>
      <c r="J582" s="198"/>
      <c r="K582" s="198"/>
      <c r="L582" s="204"/>
      <c r="M582" s="205"/>
      <c r="N582" s="206"/>
      <c r="O582" s="206"/>
      <c r="P582" s="206"/>
      <c r="Q582" s="206"/>
      <c r="R582" s="206"/>
      <c r="S582" s="206"/>
      <c r="T582" s="207"/>
      <c r="AT582" s="208" t="s">
        <v>157</v>
      </c>
      <c r="AU582" s="208" t="s">
        <v>85</v>
      </c>
      <c r="AV582" s="13" t="s">
        <v>85</v>
      </c>
      <c r="AW582" s="13" t="s">
        <v>32</v>
      </c>
      <c r="AX582" s="13" t="s">
        <v>81</v>
      </c>
      <c r="AY582" s="208" t="s">
        <v>145</v>
      </c>
    </row>
    <row r="583" spans="1:65" s="2" customFormat="1" ht="33" customHeight="1">
      <c r="A583" s="34"/>
      <c r="B583" s="35"/>
      <c r="C583" s="183" t="s">
        <v>843</v>
      </c>
      <c r="D583" s="183" t="s">
        <v>147</v>
      </c>
      <c r="E583" s="184" t="s">
        <v>844</v>
      </c>
      <c r="F583" s="185" t="s">
        <v>845</v>
      </c>
      <c r="G583" s="186" t="s">
        <v>150</v>
      </c>
      <c r="H583" s="187">
        <v>60</v>
      </c>
      <c r="I583" s="188"/>
      <c r="J583" s="189">
        <f>ROUND(I583*H583,2)</f>
        <v>0</v>
      </c>
      <c r="K583" s="190"/>
      <c r="L583" s="39"/>
      <c r="M583" s="191" t="s">
        <v>1</v>
      </c>
      <c r="N583" s="192" t="s">
        <v>41</v>
      </c>
      <c r="O583" s="71"/>
      <c r="P583" s="193">
        <f>O583*H583</f>
        <v>0</v>
      </c>
      <c r="Q583" s="193">
        <v>0</v>
      </c>
      <c r="R583" s="193">
        <f>Q583*H583</f>
        <v>0</v>
      </c>
      <c r="S583" s="193">
        <v>0</v>
      </c>
      <c r="T583" s="194">
        <f>S583*H583</f>
        <v>0</v>
      </c>
      <c r="U583" s="34"/>
      <c r="V583" s="34"/>
      <c r="W583" s="34"/>
      <c r="X583" s="34"/>
      <c r="Y583" s="34"/>
      <c r="Z583" s="34"/>
      <c r="AA583" s="34"/>
      <c r="AB583" s="34"/>
      <c r="AC583" s="34"/>
      <c r="AD583" s="34"/>
      <c r="AE583" s="34"/>
      <c r="AR583" s="195" t="s">
        <v>151</v>
      </c>
      <c r="AT583" s="195" t="s">
        <v>147</v>
      </c>
      <c r="AU583" s="195" t="s">
        <v>85</v>
      </c>
      <c r="AY583" s="17" t="s">
        <v>145</v>
      </c>
      <c r="BE583" s="196">
        <f>IF(N583="základní",J583,0)</f>
        <v>0</v>
      </c>
      <c r="BF583" s="196">
        <f>IF(N583="snížená",J583,0)</f>
        <v>0</v>
      </c>
      <c r="BG583" s="196">
        <f>IF(N583="zákl. přenesená",J583,0)</f>
        <v>0</v>
      </c>
      <c r="BH583" s="196">
        <f>IF(N583="sníž. přenesená",J583,0)</f>
        <v>0</v>
      </c>
      <c r="BI583" s="196">
        <f>IF(N583="nulová",J583,0)</f>
        <v>0</v>
      </c>
      <c r="BJ583" s="17" t="s">
        <v>81</v>
      </c>
      <c r="BK583" s="196">
        <f>ROUND(I583*H583,2)</f>
        <v>0</v>
      </c>
      <c r="BL583" s="17" t="s">
        <v>151</v>
      </c>
      <c r="BM583" s="195" t="s">
        <v>846</v>
      </c>
    </row>
    <row r="584" spans="1:65" s="13" customFormat="1">
      <c r="B584" s="197"/>
      <c r="C584" s="198"/>
      <c r="D584" s="199" t="s">
        <v>157</v>
      </c>
      <c r="E584" s="200" t="s">
        <v>1</v>
      </c>
      <c r="F584" s="201" t="s">
        <v>847</v>
      </c>
      <c r="G584" s="198"/>
      <c r="H584" s="202">
        <v>60</v>
      </c>
      <c r="I584" s="203"/>
      <c r="J584" s="198"/>
      <c r="K584" s="198"/>
      <c r="L584" s="204"/>
      <c r="M584" s="205"/>
      <c r="N584" s="206"/>
      <c r="O584" s="206"/>
      <c r="P584" s="206"/>
      <c r="Q584" s="206"/>
      <c r="R584" s="206"/>
      <c r="S584" s="206"/>
      <c r="T584" s="207"/>
      <c r="AT584" s="208" t="s">
        <v>157</v>
      </c>
      <c r="AU584" s="208" t="s">
        <v>85</v>
      </c>
      <c r="AV584" s="13" t="s">
        <v>85</v>
      </c>
      <c r="AW584" s="13" t="s">
        <v>32</v>
      </c>
      <c r="AX584" s="13" t="s">
        <v>81</v>
      </c>
      <c r="AY584" s="208" t="s">
        <v>145</v>
      </c>
    </row>
    <row r="585" spans="1:65" s="2" customFormat="1" ht="24.15" customHeight="1">
      <c r="A585" s="34"/>
      <c r="B585" s="35"/>
      <c r="C585" s="183" t="s">
        <v>848</v>
      </c>
      <c r="D585" s="183" t="s">
        <v>147</v>
      </c>
      <c r="E585" s="184" t="s">
        <v>849</v>
      </c>
      <c r="F585" s="185" t="s">
        <v>850</v>
      </c>
      <c r="G585" s="186" t="s">
        <v>150</v>
      </c>
      <c r="H585" s="187">
        <v>2</v>
      </c>
      <c r="I585" s="188"/>
      <c r="J585" s="189">
        <f>ROUND(I585*H585,2)</f>
        <v>0</v>
      </c>
      <c r="K585" s="190"/>
      <c r="L585" s="39"/>
      <c r="M585" s="191" t="s">
        <v>1</v>
      </c>
      <c r="N585" s="192" t="s">
        <v>41</v>
      </c>
      <c r="O585" s="71"/>
      <c r="P585" s="193">
        <f>O585*H585</f>
        <v>0</v>
      </c>
      <c r="Q585" s="193">
        <v>0</v>
      </c>
      <c r="R585" s="193">
        <f>Q585*H585</f>
        <v>0</v>
      </c>
      <c r="S585" s="193">
        <v>0</v>
      </c>
      <c r="T585" s="194">
        <f>S585*H585</f>
        <v>0</v>
      </c>
      <c r="U585" s="34"/>
      <c r="V585" s="34"/>
      <c r="W585" s="34"/>
      <c r="X585" s="34"/>
      <c r="Y585" s="34"/>
      <c r="Z585" s="34"/>
      <c r="AA585" s="34"/>
      <c r="AB585" s="34"/>
      <c r="AC585" s="34"/>
      <c r="AD585" s="34"/>
      <c r="AE585" s="34"/>
      <c r="AR585" s="195" t="s">
        <v>151</v>
      </c>
      <c r="AT585" s="195" t="s">
        <v>147</v>
      </c>
      <c r="AU585" s="195" t="s">
        <v>85</v>
      </c>
      <c r="AY585" s="17" t="s">
        <v>145</v>
      </c>
      <c r="BE585" s="196">
        <f>IF(N585="základní",J585,0)</f>
        <v>0</v>
      </c>
      <c r="BF585" s="196">
        <f>IF(N585="snížená",J585,0)</f>
        <v>0</v>
      </c>
      <c r="BG585" s="196">
        <f>IF(N585="zákl. přenesená",J585,0)</f>
        <v>0</v>
      </c>
      <c r="BH585" s="196">
        <f>IF(N585="sníž. přenesená",J585,0)</f>
        <v>0</v>
      </c>
      <c r="BI585" s="196">
        <f>IF(N585="nulová",J585,0)</f>
        <v>0</v>
      </c>
      <c r="BJ585" s="17" t="s">
        <v>81</v>
      </c>
      <c r="BK585" s="196">
        <f>ROUND(I585*H585,2)</f>
        <v>0</v>
      </c>
      <c r="BL585" s="17" t="s">
        <v>151</v>
      </c>
      <c r="BM585" s="195" t="s">
        <v>851</v>
      </c>
    </row>
    <row r="586" spans="1:65" s="13" customFormat="1">
      <c r="B586" s="197"/>
      <c r="C586" s="198"/>
      <c r="D586" s="199" t="s">
        <v>157</v>
      </c>
      <c r="E586" s="200" t="s">
        <v>1</v>
      </c>
      <c r="F586" s="201" t="s">
        <v>842</v>
      </c>
      <c r="G586" s="198"/>
      <c r="H586" s="202">
        <v>2</v>
      </c>
      <c r="I586" s="203"/>
      <c r="J586" s="198"/>
      <c r="K586" s="198"/>
      <c r="L586" s="204"/>
      <c r="M586" s="205"/>
      <c r="N586" s="206"/>
      <c r="O586" s="206"/>
      <c r="P586" s="206"/>
      <c r="Q586" s="206"/>
      <c r="R586" s="206"/>
      <c r="S586" s="206"/>
      <c r="T586" s="207"/>
      <c r="AT586" s="208" t="s">
        <v>157</v>
      </c>
      <c r="AU586" s="208" t="s">
        <v>85</v>
      </c>
      <c r="AV586" s="13" t="s">
        <v>85</v>
      </c>
      <c r="AW586" s="13" t="s">
        <v>32</v>
      </c>
      <c r="AX586" s="13" t="s">
        <v>81</v>
      </c>
      <c r="AY586" s="208" t="s">
        <v>145</v>
      </c>
    </row>
    <row r="587" spans="1:65" s="2" customFormat="1" ht="33" customHeight="1">
      <c r="A587" s="34"/>
      <c r="B587" s="35"/>
      <c r="C587" s="183" t="s">
        <v>852</v>
      </c>
      <c r="D587" s="183" t="s">
        <v>147</v>
      </c>
      <c r="E587" s="184" t="s">
        <v>853</v>
      </c>
      <c r="F587" s="185" t="s">
        <v>854</v>
      </c>
      <c r="G587" s="186" t="s">
        <v>155</v>
      </c>
      <c r="H587" s="187">
        <v>528.4</v>
      </c>
      <c r="I587" s="188"/>
      <c r="J587" s="189">
        <f>ROUND(I587*H587,2)</f>
        <v>0</v>
      </c>
      <c r="K587" s="190"/>
      <c r="L587" s="39"/>
      <c r="M587" s="191" t="s">
        <v>1</v>
      </c>
      <c r="N587" s="192" t="s">
        <v>41</v>
      </c>
      <c r="O587" s="71"/>
      <c r="P587" s="193">
        <f>O587*H587</f>
        <v>0</v>
      </c>
      <c r="Q587" s="193">
        <v>2.1000000000000001E-4</v>
      </c>
      <c r="R587" s="193">
        <f>Q587*H587</f>
        <v>0.11096399999999999</v>
      </c>
      <c r="S587" s="193">
        <v>0</v>
      </c>
      <c r="T587" s="194">
        <f>S587*H587</f>
        <v>0</v>
      </c>
      <c r="U587" s="34"/>
      <c r="V587" s="34"/>
      <c r="W587" s="34"/>
      <c r="X587" s="34"/>
      <c r="Y587" s="34"/>
      <c r="Z587" s="34"/>
      <c r="AA587" s="34"/>
      <c r="AB587" s="34"/>
      <c r="AC587" s="34"/>
      <c r="AD587" s="34"/>
      <c r="AE587" s="34"/>
      <c r="AR587" s="195" t="s">
        <v>151</v>
      </c>
      <c r="AT587" s="195" t="s">
        <v>147</v>
      </c>
      <c r="AU587" s="195" t="s">
        <v>85</v>
      </c>
      <c r="AY587" s="17" t="s">
        <v>145</v>
      </c>
      <c r="BE587" s="196">
        <f>IF(N587="základní",J587,0)</f>
        <v>0</v>
      </c>
      <c r="BF587" s="196">
        <f>IF(N587="snížená",J587,0)</f>
        <v>0</v>
      </c>
      <c r="BG587" s="196">
        <f>IF(N587="zákl. přenesená",J587,0)</f>
        <v>0</v>
      </c>
      <c r="BH587" s="196">
        <f>IF(N587="sníž. přenesená",J587,0)</f>
        <v>0</v>
      </c>
      <c r="BI587" s="196">
        <f>IF(N587="nulová",J587,0)</f>
        <v>0</v>
      </c>
      <c r="BJ587" s="17" t="s">
        <v>81</v>
      </c>
      <c r="BK587" s="196">
        <f>ROUND(I587*H587,2)</f>
        <v>0</v>
      </c>
      <c r="BL587" s="17" t="s">
        <v>151</v>
      </c>
      <c r="BM587" s="195" t="s">
        <v>855</v>
      </c>
    </row>
    <row r="588" spans="1:65" s="13" customFormat="1">
      <c r="B588" s="197"/>
      <c r="C588" s="198"/>
      <c r="D588" s="199" t="s">
        <v>157</v>
      </c>
      <c r="E588" s="200" t="s">
        <v>1</v>
      </c>
      <c r="F588" s="201" t="s">
        <v>856</v>
      </c>
      <c r="G588" s="198"/>
      <c r="H588" s="202">
        <v>300.89999999999998</v>
      </c>
      <c r="I588" s="203"/>
      <c r="J588" s="198"/>
      <c r="K588" s="198"/>
      <c r="L588" s="204"/>
      <c r="M588" s="205"/>
      <c r="N588" s="206"/>
      <c r="O588" s="206"/>
      <c r="P588" s="206"/>
      <c r="Q588" s="206"/>
      <c r="R588" s="206"/>
      <c r="S588" s="206"/>
      <c r="T588" s="207"/>
      <c r="AT588" s="208" t="s">
        <v>157</v>
      </c>
      <c r="AU588" s="208" t="s">
        <v>85</v>
      </c>
      <c r="AV588" s="13" t="s">
        <v>85</v>
      </c>
      <c r="AW588" s="13" t="s">
        <v>32</v>
      </c>
      <c r="AX588" s="13" t="s">
        <v>76</v>
      </c>
      <c r="AY588" s="208" t="s">
        <v>145</v>
      </c>
    </row>
    <row r="589" spans="1:65" s="13" customFormat="1">
      <c r="B589" s="197"/>
      <c r="C589" s="198"/>
      <c r="D589" s="199" t="s">
        <v>157</v>
      </c>
      <c r="E589" s="200" t="s">
        <v>1</v>
      </c>
      <c r="F589" s="201" t="s">
        <v>857</v>
      </c>
      <c r="G589" s="198"/>
      <c r="H589" s="202">
        <v>227.5</v>
      </c>
      <c r="I589" s="203"/>
      <c r="J589" s="198"/>
      <c r="K589" s="198"/>
      <c r="L589" s="204"/>
      <c r="M589" s="205"/>
      <c r="N589" s="206"/>
      <c r="O589" s="206"/>
      <c r="P589" s="206"/>
      <c r="Q589" s="206"/>
      <c r="R589" s="206"/>
      <c r="S589" s="206"/>
      <c r="T589" s="207"/>
      <c r="AT589" s="208" t="s">
        <v>157</v>
      </c>
      <c r="AU589" s="208" t="s">
        <v>85</v>
      </c>
      <c r="AV589" s="13" t="s">
        <v>85</v>
      </c>
      <c r="AW589" s="13" t="s">
        <v>32</v>
      </c>
      <c r="AX589" s="13" t="s">
        <v>76</v>
      </c>
      <c r="AY589" s="208" t="s">
        <v>145</v>
      </c>
    </row>
    <row r="590" spans="1:65" s="14" customFormat="1">
      <c r="B590" s="209"/>
      <c r="C590" s="210"/>
      <c r="D590" s="199" t="s">
        <v>157</v>
      </c>
      <c r="E590" s="211" t="s">
        <v>1</v>
      </c>
      <c r="F590" s="212" t="s">
        <v>160</v>
      </c>
      <c r="G590" s="210"/>
      <c r="H590" s="213">
        <v>528.4</v>
      </c>
      <c r="I590" s="214"/>
      <c r="J590" s="210"/>
      <c r="K590" s="210"/>
      <c r="L590" s="215"/>
      <c r="M590" s="216"/>
      <c r="N590" s="217"/>
      <c r="O590" s="217"/>
      <c r="P590" s="217"/>
      <c r="Q590" s="217"/>
      <c r="R590" s="217"/>
      <c r="S590" s="217"/>
      <c r="T590" s="218"/>
      <c r="AT590" s="219" t="s">
        <v>157</v>
      </c>
      <c r="AU590" s="219" t="s">
        <v>85</v>
      </c>
      <c r="AV590" s="14" t="s">
        <v>151</v>
      </c>
      <c r="AW590" s="14" t="s">
        <v>32</v>
      </c>
      <c r="AX590" s="14" t="s">
        <v>81</v>
      </c>
      <c r="AY590" s="219" t="s">
        <v>145</v>
      </c>
    </row>
    <row r="591" spans="1:65" s="2" customFormat="1" ht="24.15" customHeight="1">
      <c r="A591" s="34"/>
      <c r="B591" s="35"/>
      <c r="C591" s="183" t="s">
        <v>858</v>
      </c>
      <c r="D591" s="183" t="s">
        <v>147</v>
      </c>
      <c r="E591" s="184" t="s">
        <v>859</v>
      </c>
      <c r="F591" s="185" t="s">
        <v>860</v>
      </c>
      <c r="G591" s="186" t="s">
        <v>155</v>
      </c>
      <c r="H591" s="187">
        <v>1139</v>
      </c>
      <c r="I591" s="188"/>
      <c r="J591" s="189">
        <f>ROUND(I591*H591,2)</f>
        <v>0</v>
      </c>
      <c r="K591" s="190"/>
      <c r="L591" s="39"/>
      <c r="M591" s="191" t="s">
        <v>1</v>
      </c>
      <c r="N591" s="192" t="s">
        <v>41</v>
      </c>
      <c r="O591" s="71"/>
      <c r="P591" s="193">
        <f>O591*H591</f>
        <v>0</v>
      </c>
      <c r="Q591" s="193">
        <v>4.0000000000000003E-5</v>
      </c>
      <c r="R591" s="193">
        <f>Q591*H591</f>
        <v>4.5560000000000003E-2</v>
      </c>
      <c r="S591" s="193">
        <v>0</v>
      </c>
      <c r="T591" s="194">
        <f>S591*H591</f>
        <v>0</v>
      </c>
      <c r="U591" s="34"/>
      <c r="V591" s="34"/>
      <c r="W591" s="34"/>
      <c r="X591" s="34"/>
      <c r="Y591" s="34"/>
      <c r="Z591" s="34"/>
      <c r="AA591" s="34"/>
      <c r="AB591" s="34"/>
      <c r="AC591" s="34"/>
      <c r="AD591" s="34"/>
      <c r="AE591" s="34"/>
      <c r="AR591" s="195" t="s">
        <v>151</v>
      </c>
      <c r="AT591" s="195" t="s">
        <v>147</v>
      </c>
      <c r="AU591" s="195" t="s">
        <v>85</v>
      </c>
      <c r="AY591" s="17" t="s">
        <v>145</v>
      </c>
      <c r="BE591" s="196">
        <f>IF(N591="základní",J591,0)</f>
        <v>0</v>
      </c>
      <c r="BF591" s="196">
        <f>IF(N591="snížená",J591,0)</f>
        <v>0</v>
      </c>
      <c r="BG591" s="196">
        <f>IF(N591="zákl. přenesená",J591,0)</f>
        <v>0</v>
      </c>
      <c r="BH591" s="196">
        <f>IF(N591="sníž. přenesená",J591,0)</f>
        <v>0</v>
      </c>
      <c r="BI591" s="196">
        <f>IF(N591="nulová",J591,0)</f>
        <v>0</v>
      </c>
      <c r="BJ591" s="17" t="s">
        <v>81</v>
      </c>
      <c r="BK591" s="196">
        <f>ROUND(I591*H591,2)</f>
        <v>0</v>
      </c>
      <c r="BL591" s="17" t="s">
        <v>151</v>
      </c>
      <c r="BM591" s="195" t="s">
        <v>861</v>
      </c>
    </row>
    <row r="592" spans="1:65" s="13" customFormat="1">
      <c r="B592" s="197"/>
      <c r="C592" s="198"/>
      <c r="D592" s="199" t="s">
        <v>157</v>
      </c>
      <c r="E592" s="200" t="s">
        <v>1</v>
      </c>
      <c r="F592" s="201" t="s">
        <v>862</v>
      </c>
      <c r="G592" s="198"/>
      <c r="H592" s="202">
        <v>399</v>
      </c>
      <c r="I592" s="203"/>
      <c r="J592" s="198"/>
      <c r="K592" s="198"/>
      <c r="L592" s="204"/>
      <c r="M592" s="205"/>
      <c r="N592" s="206"/>
      <c r="O592" s="206"/>
      <c r="P592" s="206"/>
      <c r="Q592" s="206"/>
      <c r="R592" s="206"/>
      <c r="S592" s="206"/>
      <c r="T592" s="207"/>
      <c r="AT592" s="208" t="s">
        <v>157</v>
      </c>
      <c r="AU592" s="208" t="s">
        <v>85</v>
      </c>
      <c r="AV592" s="13" t="s">
        <v>85</v>
      </c>
      <c r="AW592" s="13" t="s">
        <v>32</v>
      </c>
      <c r="AX592" s="13" t="s">
        <v>76</v>
      </c>
      <c r="AY592" s="208" t="s">
        <v>145</v>
      </c>
    </row>
    <row r="593" spans="1:65" s="13" customFormat="1">
      <c r="B593" s="197"/>
      <c r="C593" s="198"/>
      <c r="D593" s="199" t="s">
        <v>157</v>
      </c>
      <c r="E593" s="200" t="s">
        <v>1</v>
      </c>
      <c r="F593" s="201" t="s">
        <v>863</v>
      </c>
      <c r="G593" s="198"/>
      <c r="H593" s="202">
        <v>740</v>
      </c>
      <c r="I593" s="203"/>
      <c r="J593" s="198"/>
      <c r="K593" s="198"/>
      <c r="L593" s="204"/>
      <c r="M593" s="205"/>
      <c r="N593" s="206"/>
      <c r="O593" s="206"/>
      <c r="P593" s="206"/>
      <c r="Q593" s="206"/>
      <c r="R593" s="206"/>
      <c r="S593" s="206"/>
      <c r="T593" s="207"/>
      <c r="AT593" s="208" t="s">
        <v>157</v>
      </c>
      <c r="AU593" s="208" t="s">
        <v>85</v>
      </c>
      <c r="AV593" s="13" t="s">
        <v>85</v>
      </c>
      <c r="AW593" s="13" t="s">
        <v>32</v>
      </c>
      <c r="AX593" s="13" t="s">
        <v>76</v>
      </c>
      <c r="AY593" s="208" t="s">
        <v>145</v>
      </c>
    </row>
    <row r="594" spans="1:65" s="14" customFormat="1">
      <c r="B594" s="209"/>
      <c r="C594" s="210"/>
      <c r="D594" s="199" t="s">
        <v>157</v>
      </c>
      <c r="E594" s="211" t="s">
        <v>1</v>
      </c>
      <c r="F594" s="212" t="s">
        <v>160</v>
      </c>
      <c r="G594" s="210"/>
      <c r="H594" s="213">
        <v>1139</v>
      </c>
      <c r="I594" s="214"/>
      <c r="J594" s="210"/>
      <c r="K594" s="210"/>
      <c r="L594" s="215"/>
      <c r="M594" s="216"/>
      <c r="N594" s="217"/>
      <c r="O594" s="217"/>
      <c r="P594" s="217"/>
      <c r="Q594" s="217"/>
      <c r="R594" s="217"/>
      <c r="S594" s="217"/>
      <c r="T594" s="218"/>
      <c r="AT594" s="219" t="s">
        <v>157</v>
      </c>
      <c r="AU594" s="219" t="s">
        <v>85</v>
      </c>
      <c r="AV594" s="14" t="s">
        <v>151</v>
      </c>
      <c r="AW594" s="14" t="s">
        <v>32</v>
      </c>
      <c r="AX594" s="14" t="s">
        <v>81</v>
      </c>
      <c r="AY594" s="219" t="s">
        <v>145</v>
      </c>
    </row>
    <row r="595" spans="1:65" s="2" customFormat="1" ht="24.15" customHeight="1">
      <c r="A595" s="34"/>
      <c r="B595" s="35"/>
      <c r="C595" s="183" t="s">
        <v>864</v>
      </c>
      <c r="D595" s="183" t="s">
        <v>147</v>
      </c>
      <c r="E595" s="184" t="s">
        <v>865</v>
      </c>
      <c r="F595" s="185" t="s">
        <v>866</v>
      </c>
      <c r="G595" s="186" t="s">
        <v>150</v>
      </c>
      <c r="H595" s="187">
        <v>25</v>
      </c>
      <c r="I595" s="188"/>
      <c r="J595" s="189">
        <f>ROUND(I595*H595,2)</f>
        <v>0</v>
      </c>
      <c r="K595" s="190"/>
      <c r="L595" s="39"/>
      <c r="M595" s="191" t="s">
        <v>1</v>
      </c>
      <c r="N595" s="192" t="s">
        <v>41</v>
      </c>
      <c r="O595" s="71"/>
      <c r="P595" s="193">
        <f>O595*H595</f>
        <v>0</v>
      </c>
      <c r="Q595" s="193">
        <v>0</v>
      </c>
      <c r="R595" s="193">
        <f>Q595*H595</f>
        <v>0</v>
      </c>
      <c r="S595" s="193">
        <v>0</v>
      </c>
      <c r="T595" s="194">
        <f>S595*H595</f>
        <v>0</v>
      </c>
      <c r="U595" s="34"/>
      <c r="V595" s="34"/>
      <c r="W595" s="34"/>
      <c r="X595" s="34"/>
      <c r="Y595" s="34"/>
      <c r="Z595" s="34"/>
      <c r="AA595" s="34"/>
      <c r="AB595" s="34"/>
      <c r="AC595" s="34"/>
      <c r="AD595" s="34"/>
      <c r="AE595" s="34"/>
      <c r="AR595" s="195" t="s">
        <v>151</v>
      </c>
      <c r="AT595" s="195" t="s">
        <v>147</v>
      </c>
      <c r="AU595" s="195" t="s">
        <v>85</v>
      </c>
      <c r="AY595" s="17" t="s">
        <v>145</v>
      </c>
      <c r="BE595" s="196">
        <f>IF(N595="základní",J595,0)</f>
        <v>0</v>
      </c>
      <c r="BF595" s="196">
        <f>IF(N595="snížená",J595,0)</f>
        <v>0</v>
      </c>
      <c r="BG595" s="196">
        <f>IF(N595="zákl. přenesená",J595,0)</f>
        <v>0</v>
      </c>
      <c r="BH595" s="196">
        <f>IF(N595="sníž. přenesená",J595,0)</f>
        <v>0</v>
      </c>
      <c r="BI595" s="196">
        <f>IF(N595="nulová",J595,0)</f>
        <v>0</v>
      </c>
      <c r="BJ595" s="17" t="s">
        <v>81</v>
      </c>
      <c r="BK595" s="196">
        <f>ROUND(I595*H595,2)</f>
        <v>0</v>
      </c>
      <c r="BL595" s="17" t="s">
        <v>151</v>
      </c>
      <c r="BM595" s="195" t="s">
        <v>867</v>
      </c>
    </row>
    <row r="596" spans="1:65" s="13" customFormat="1">
      <c r="B596" s="197"/>
      <c r="C596" s="198"/>
      <c r="D596" s="199" t="s">
        <v>157</v>
      </c>
      <c r="E596" s="200" t="s">
        <v>1</v>
      </c>
      <c r="F596" s="201" t="s">
        <v>868</v>
      </c>
      <c r="G596" s="198"/>
      <c r="H596" s="202">
        <v>25</v>
      </c>
      <c r="I596" s="203"/>
      <c r="J596" s="198"/>
      <c r="K596" s="198"/>
      <c r="L596" s="204"/>
      <c r="M596" s="205"/>
      <c r="N596" s="206"/>
      <c r="O596" s="206"/>
      <c r="P596" s="206"/>
      <c r="Q596" s="206"/>
      <c r="R596" s="206"/>
      <c r="S596" s="206"/>
      <c r="T596" s="207"/>
      <c r="AT596" s="208" t="s">
        <v>157</v>
      </c>
      <c r="AU596" s="208" t="s">
        <v>85</v>
      </c>
      <c r="AV596" s="13" t="s">
        <v>85</v>
      </c>
      <c r="AW596" s="13" t="s">
        <v>32</v>
      </c>
      <c r="AX596" s="13" t="s">
        <v>81</v>
      </c>
      <c r="AY596" s="208" t="s">
        <v>145</v>
      </c>
    </row>
    <row r="597" spans="1:65" s="2" customFormat="1" ht="37.799999999999997" customHeight="1">
      <c r="A597" s="34"/>
      <c r="B597" s="35"/>
      <c r="C597" s="230" t="s">
        <v>869</v>
      </c>
      <c r="D597" s="230" t="s">
        <v>706</v>
      </c>
      <c r="E597" s="231" t="s">
        <v>870</v>
      </c>
      <c r="F597" s="232" t="s">
        <v>871</v>
      </c>
      <c r="G597" s="233" t="s">
        <v>150</v>
      </c>
      <c r="H597" s="234">
        <v>25</v>
      </c>
      <c r="I597" s="235"/>
      <c r="J597" s="236">
        <f t="shared" ref="J597:J602" si="0">ROUND(I597*H597,2)</f>
        <v>0</v>
      </c>
      <c r="K597" s="237"/>
      <c r="L597" s="238"/>
      <c r="M597" s="239" t="s">
        <v>1</v>
      </c>
      <c r="N597" s="240" t="s">
        <v>41</v>
      </c>
      <c r="O597" s="71"/>
      <c r="P597" s="193">
        <f t="shared" ref="P597:P602" si="1">O597*H597</f>
        <v>0</v>
      </c>
      <c r="Q597" s="193">
        <v>2.0000000000000001E-4</v>
      </c>
      <c r="R597" s="193">
        <f t="shared" ref="R597:R602" si="2">Q597*H597</f>
        <v>5.0000000000000001E-3</v>
      </c>
      <c r="S597" s="193">
        <v>0</v>
      </c>
      <c r="T597" s="194">
        <f t="shared" ref="T597:T602" si="3">S597*H597</f>
        <v>0</v>
      </c>
      <c r="U597" s="34"/>
      <c r="V597" s="34"/>
      <c r="W597" s="34"/>
      <c r="X597" s="34"/>
      <c r="Y597" s="34"/>
      <c r="Z597" s="34"/>
      <c r="AA597" s="34"/>
      <c r="AB597" s="34"/>
      <c r="AC597" s="34"/>
      <c r="AD597" s="34"/>
      <c r="AE597" s="34"/>
      <c r="AR597" s="195" t="s">
        <v>189</v>
      </c>
      <c r="AT597" s="195" t="s">
        <v>706</v>
      </c>
      <c r="AU597" s="195" t="s">
        <v>85</v>
      </c>
      <c r="AY597" s="17" t="s">
        <v>145</v>
      </c>
      <c r="BE597" s="196">
        <f t="shared" ref="BE597:BE602" si="4">IF(N597="základní",J597,0)</f>
        <v>0</v>
      </c>
      <c r="BF597" s="196">
        <f t="shared" ref="BF597:BF602" si="5">IF(N597="snížená",J597,0)</f>
        <v>0</v>
      </c>
      <c r="BG597" s="196">
        <f t="shared" ref="BG597:BG602" si="6">IF(N597="zákl. přenesená",J597,0)</f>
        <v>0</v>
      </c>
      <c r="BH597" s="196">
        <f t="shared" ref="BH597:BH602" si="7">IF(N597="sníž. přenesená",J597,0)</f>
        <v>0</v>
      </c>
      <c r="BI597" s="196">
        <f t="shared" ref="BI597:BI602" si="8">IF(N597="nulová",J597,0)</f>
        <v>0</v>
      </c>
      <c r="BJ597" s="17" t="s">
        <v>81</v>
      </c>
      <c r="BK597" s="196">
        <f t="shared" ref="BK597:BK602" si="9">ROUND(I597*H597,2)</f>
        <v>0</v>
      </c>
      <c r="BL597" s="17" t="s">
        <v>151</v>
      </c>
      <c r="BM597" s="195" t="s">
        <v>872</v>
      </c>
    </row>
    <row r="598" spans="1:65" s="2" customFormat="1" ht="24.15" customHeight="1">
      <c r="A598" s="34"/>
      <c r="B598" s="35"/>
      <c r="C598" s="183" t="s">
        <v>873</v>
      </c>
      <c r="D598" s="183" t="s">
        <v>147</v>
      </c>
      <c r="E598" s="184" t="s">
        <v>874</v>
      </c>
      <c r="F598" s="185" t="s">
        <v>875</v>
      </c>
      <c r="G598" s="186" t="s">
        <v>224</v>
      </c>
      <c r="H598" s="187">
        <v>5.8</v>
      </c>
      <c r="I598" s="188"/>
      <c r="J598" s="189">
        <f t="shared" si="0"/>
        <v>0</v>
      </c>
      <c r="K598" s="190"/>
      <c r="L598" s="39"/>
      <c r="M598" s="191" t="s">
        <v>1</v>
      </c>
      <c r="N598" s="192" t="s">
        <v>41</v>
      </c>
      <c r="O598" s="71"/>
      <c r="P598" s="193">
        <f t="shared" si="1"/>
        <v>0</v>
      </c>
      <c r="Q598" s="193">
        <v>3.8E-3</v>
      </c>
      <c r="R598" s="193">
        <f t="shared" si="2"/>
        <v>2.2040000000000001E-2</v>
      </c>
      <c r="S598" s="193">
        <v>0</v>
      </c>
      <c r="T598" s="194">
        <f t="shared" si="3"/>
        <v>0</v>
      </c>
      <c r="U598" s="34"/>
      <c r="V598" s="34"/>
      <c r="W598" s="34"/>
      <c r="X598" s="34"/>
      <c r="Y598" s="34"/>
      <c r="Z598" s="34"/>
      <c r="AA598" s="34"/>
      <c r="AB598" s="34"/>
      <c r="AC598" s="34"/>
      <c r="AD598" s="34"/>
      <c r="AE598" s="34"/>
      <c r="AR598" s="195" t="s">
        <v>151</v>
      </c>
      <c r="AT598" s="195" t="s">
        <v>147</v>
      </c>
      <c r="AU598" s="195" t="s">
        <v>85</v>
      </c>
      <c r="AY598" s="17" t="s">
        <v>145</v>
      </c>
      <c r="BE598" s="196">
        <f t="shared" si="4"/>
        <v>0</v>
      </c>
      <c r="BF598" s="196">
        <f t="shared" si="5"/>
        <v>0</v>
      </c>
      <c r="BG598" s="196">
        <f t="shared" si="6"/>
        <v>0</v>
      </c>
      <c r="BH598" s="196">
        <f t="shared" si="7"/>
        <v>0</v>
      </c>
      <c r="BI598" s="196">
        <f t="shared" si="8"/>
        <v>0</v>
      </c>
      <c r="BJ598" s="17" t="s">
        <v>81</v>
      </c>
      <c r="BK598" s="196">
        <f t="shared" si="9"/>
        <v>0</v>
      </c>
      <c r="BL598" s="17" t="s">
        <v>151</v>
      </c>
      <c r="BM598" s="195" t="s">
        <v>876</v>
      </c>
    </row>
    <row r="599" spans="1:65" s="2" customFormat="1" ht="16.5" customHeight="1">
      <c r="A599" s="34"/>
      <c r="B599" s="35"/>
      <c r="C599" s="183" t="s">
        <v>877</v>
      </c>
      <c r="D599" s="183" t="s">
        <v>147</v>
      </c>
      <c r="E599" s="184" t="s">
        <v>878</v>
      </c>
      <c r="F599" s="185" t="s">
        <v>879</v>
      </c>
      <c r="G599" s="186" t="s">
        <v>150</v>
      </c>
      <c r="H599" s="187">
        <v>11</v>
      </c>
      <c r="I599" s="188"/>
      <c r="J599" s="189">
        <f t="shared" si="0"/>
        <v>0</v>
      </c>
      <c r="K599" s="190"/>
      <c r="L599" s="39"/>
      <c r="M599" s="191" t="s">
        <v>1</v>
      </c>
      <c r="N599" s="192" t="s">
        <v>41</v>
      </c>
      <c r="O599" s="71"/>
      <c r="P599" s="193">
        <f t="shared" si="1"/>
        <v>0</v>
      </c>
      <c r="Q599" s="193">
        <v>1.8000000000000001E-4</v>
      </c>
      <c r="R599" s="193">
        <f t="shared" si="2"/>
        <v>1.98E-3</v>
      </c>
      <c r="S599" s="193">
        <v>0</v>
      </c>
      <c r="T599" s="194">
        <f t="shared" si="3"/>
        <v>0</v>
      </c>
      <c r="U599" s="34"/>
      <c r="V599" s="34"/>
      <c r="W599" s="34"/>
      <c r="X599" s="34"/>
      <c r="Y599" s="34"/>
      <c r="Z599" s="34"/>
      <c r="AA599" s="34"/>
      <c r="AB599" s="34"/>
      <c r="AC599" s="34"/>
      <c r="AD599" s="34"/>
      <c r="AE599" s="34"/>
      <c r="AR599" s="195" t="s">
        <v>151</v>
      </c>
      <c r="AT599" s="195" t="s">
        <v>147</v>
      </c>
      <c r="AU599" s="195" t="s">
        <v>85</v>
      </c>
      <c r="AY599" s="17" t="s">
        <v>145</v>
      </c>
      <c r="BE599" s="196">
        <f t="shared" si="4"/>
        <v>0</v>
      </c>
      <c r="BF599" s="196">
        <f t="shared" si="5"/>
        <v>0</v>
      </c>
      <c r="BG599" s="196">
        <f t="shared" si="6"/>
        <v>0</v>
      </c>
      <c r="BH599" s="196">
        <f t="shared" si="7"/>
        <v>0</v>
      </c>
      <c r="BI599" s="196">
        <f t="shared" si="8"/>
        <v>0</v>
      </c>
      <c r="BJ599" s="17" t="s">
        <v>81</v>
      </c>
      <c r="BK599" s="196">
        <f t="shared" si="9"/>
        <v>0</v>
      </c>
      <c r="BL599" s="17" t="s">
        <v>151</v>
      </c>
      <c r="BM599" s="195" t="s">
        <v>880</v>
      </c>
    </row>
    <row r="600" spans="1:65" s="2" customFormat="1" ht="16.5" customHeight="1">
      <c r="A600" s="34"/>
      <c r="B600" s="35"/>
      <c r="C600" s="230" t="s">
        <v>881</v>
      </c>
      <c r="D600" s="230" t="s">
        <v>706</v>
      </c>
      <c r="E600" s="231" t="s">
        <v>882</v>
      </c>
      <c r="F600" s="232" t="s">
        <v>883</v>
      </c>
      <c r="G600" s="233" t="s">
        <v>150</v>
      </c>
      <c r="H600" s="234">
        <v>11</v>
      </c>
      <c r="I600" s="235"/>
      <c r="J600" s="236">
        <f t="shared" si="0"/>
        <v>0</v>
      </c>
      <c r="K600" s="237"/>
      <c r="L600" s="238"/>
      <c r="M600" s="239" t="s">
        <v>1</v>
      </c>
      <c r="N600" s="240" t="s">
        <v>41</v>
      </c>
      <c r="O600" s="71"/>
      <c r="P600" s="193">
        <f t="shared" si="1"/>
        <v>0</v>
      </c>
      <c r="Q600" s="193">
        <v>1.2E-2</v>
      </c>
      <c r="R600" s="193">
        <f t="shared" si="2"/>
        <v>0.13200000000000001</v>
      </c>
      <c r="S600" s="193">
        <v>0</v>
      </c>
      <c r="T600" s="194">
        <f t="shared" si="3"/>
        <v>0</v>
      </c>
      <c r="U600" s="34"/>
      <c r="V600" s="34"/>
      <c r="W600" s="34"/>
      <c r="X600" s="34"/>
      <c r="Y600" s="34"/>
      <c r="Z600" s="34"/>
      <c r="AA600" s="34"/>
      <c r="AB600" s="34"/>
      <c r="AC600" s="34"/>
      <c r="AD600" s="34"/>
      <c r="AE600" s="34"/>
      <c r="AR600" s="195" t="s">
        <v>189</v>
      </c>
      <c r="AT600" s="195" t="s">
        <v>706</v>
      </c>
      <c r="AU600" s="195" t="s">
        <v>85</v>
      </c>
      <c r="AY600" s="17" t="s">
        <v>145</v>
      </c>
      <c r="BE600" s="196">
        <f t="shared" si="4"/>
        <v>0</v>
      </c>
      <c r="BF600" s="196">
        <f t="shared" si="5"/>
        <v>0</v>
      </c>
      <c r="BG600" s="196">
        <f t="shared" si="6"/>
        <v>0</v>
      </c>
      <c r="BH600" s="196">
        <f t="shared" si="7"/>
        <v>0</v>
      </c>
      <c r="BI600" s="196">
        <f t="shared" si="8"/>
        <v>0</v>
      </c>
      <c r="BJ600" s="17" t="s">
        <v>81</v>
      </c>
      <c r="BK600" s="196">
        <f t="shared" si="9"/>
        <v>0</v>
      </c>
      <c r="BL600" s="17" t="s">
        <v>151</v>
      </c>
      <c r="BM600" s="195" t="s">
        <v>884</v>
      </c>
    </row>
    <row r="601" spans="1:65" s="2" customFormat="1" ht="16.5" customHeight="1">
      <c r="A601" s="34"/>
      <c r="B601" s="35"/>
      <c r="C601" s="183" t="s">
        <v>885</v>
      </c>
      <c r="D601" s="183" t="s">
        <v>147</v>
      </c>
      <c r="E601" s="184" t="s">
        <v>886</v>
      </c>
      <c r="F601" s="185" t="s">
        <v>887</v>
      </c>
      <c r="G601" s="186" t="s">
        <v>888</v>
      </c>
      <c r="H601" s="187">
        <v>1</v>
      </c>
      <c r="I601" s="188"/>
      <c r="J601" s="189">
        <f t="shared" si="0"/>
        <v>0</v>
      </c>
      <c r="K601" s="190"/>
      <c r="L601" s="39"/>
      <c r="M601" s="191" t="s">
        <v>1</v>
      </c>
      <c r="N601" s="192" t="s">
        <v>41</v>
      </c>
      <c r="O601" s="71"/>
      <c r="P601" s="193">
        <f t="shared" si="1"/>
        <v>0</v>
      </c>
      <c r="Q601" s="193">
        <v>2.0000000000000002E-5</v>
      </c>
      <c r="R601" s="193">
        <f t="shared" si="2"/>
        <v>2.0000000000000002E-5</v>
      </c>
      <c r="S601" s="193">
        <v>0</v>
      </c>
      <c r="T601" s="194">
        <f t="shared" si="3"/>
        <v>0</v>
      </c>
      <c r="U601" s="34"/>
      <c r="V601" s="34"/>
      <c r="W601" s="34"/>
      <c r="X601" s="34"/>
      <c r="Y601" s="34"/>
      <c r="Z601" s="34"/>
      <c r="AA601" s="34"/>
      <c r="AB601" s="34"/>
      <c r="AC601" s="34"/>
      <c r="AD601" s="34"/>
      <c r="AE601" s="34"/>
      <c r="AR601" s="195" t="s">
        <v>151</v>
      </c>
      <c r="AT601" s="195" t="s">
        <v>147</v>
      </c>
      <c r="AU601" s="195" t="s">
        <v>85</v>
      </c>
      <c r="AY601" s="17" t="s">
        <v>145</v>
      </c>
      <c r="BE601" s="196">
        <f t="shared" si="4"/>
        <v>0</v>
      </c>
      <c r="BF601" s="196">
        <f t="shared" si="5"/>
        <v>0</v>
      </c>
      <c r="BG601" s="196">
        <f t="shared" si="6"/>
        <v>0</v>
      </c>
      <c r="BH601" s="196">
        <f t="shared" si="7"/>
        <v>0</v>
      </c>
      <c r="BI601" s="196">
        <f t="shared" si="8"/>
        <v>0</v>
      </c>
      <c r="BJ601" s="17" t="s">
        <v>81</v>
      </c>
      <c r="BK601" s="196">
        <f t="shared" si="9"/>
        <v>0</v>
      </c>
      <c r="BL601" s="17" t="s">
        <v>151</v>
      </c>
      <c r="BM601" s="195" t="s">
        <v>889</v>
      </c>
    </row>
    <row r="602" spans="1:65" s="2" customFormat="1" ht="16.5" customHeight="1">
      <c r="A602" s="34"/>
      <c r="B602" s="35"/>
      <c r="C602" s="183" t="s">
        <v>890</v>
      </c>
      <c r="D602" s="183" t="s">
        <v>147</v>
      </c>
      <c r="E602" s="184" t="s">
        <v>891</v>
      </c>
      <c r="F602" s="185" t="s">
        <v>892</v>
      </c>
      <c r="G602" s="186" t="s">
        <v>888</v>
      </c>
      <c r="H602" s="187">
        <v>1</v>
      </c>
      <c r="I602" s="188"/>
      <c r="J602" s="189">
        <f t="shared" si="0"/>
        <v>0</v>
      </c>
      <c r="K602" s="190"/>
      <c r="L602" s="39"/>
      <c r="M602" s="191" t="s">
        <v>1</v>
      </c>
      <c r="N602" s="192" t="s">
        <v>41</v>
      </c>
      <c r="O602" s="71"/>
      <c r="P602" s="193">
        <f t="shared" si="1"/>
        <v>0</v>
      </c>
      <c r="Q602" s="193">
        <v>2.0000000000000002E-5</v>
      </c>
      <c r="R602" s="193">
        <f t="shared" si="2"/>
        <v>2.0000000000000002E-5</v>
      </c>
      <c r="S602" s="193">
        <v>0</v>
      </c>
      <c r="T602" s="194">
        <f t="shared" si="3"/>
        <v>0</v>
      </c>
      <c r="U602" s="34"/>
      <c r="V602" s="34"/>
      <c r="W602" s="34"/>
      <c r="X602" s="34"/>
      <c r="Y602" s="34"/>
      <c r="Z602" s="34"/>
      <c r="AA602" s="34"/>
      <c r="AB602" s="34"/>
      <c r="AC602" s="34"/>
      <c r="AD602" s="34"/>
      <c r="AE602" s="34"/>
      <c r="AR602" s="195" t="s">
        <v>151</v>
      </c>
      <c r="AT602" s="195" t="s">
        <v>147</v>
      </c>
      <c r="AU602" s="195" t="s">
        <v>85</v>
      </c>
      <c r="AY602" s="17" t="s">
        <v>145</v>
      </c>
      <c r="BE602" s="196">
        <f t="shared" si="4"/>
        <v>0</v>
      </c>
      <c r="BF602" s="196">
        <f t="shared" si="5"/>
        <v>0</v>
      </c>
      <c r="BG602" s="196">
        <f t="shared" si="6"/>
        <v>0</v>
      </c>
      <c r="BH602" s="196">
        <f t="shared" si="7"/>
        <v>0</v>
      </c>
      <c r="BI602" s="196">
        <f t="shared" si="8"/>
        <v>0</v>
      </c>
      <c r="BJ602" s="17" t="s">
        <v>81</v>
      </c>
      <c r="BK602" s="196">
        <f t="shared" si="9"/>
        <v>0</v>
      </c>
      <c r="BL602" s="17" t="s">
        <v>151</v>
      </c>
      <c r="BM602" s="195" t="s">
        <v>893</v>
      </c>
    </row>
    <row r="603" spans="1:65" s="13" customFormat="1">
      <c r="B603" s="197"/>
      <c r="C603" s="198"/>
      <c r="D603" s="199" t="s">
        <v>157</v>
      </c>
      <c r="E603" s="200" t="s">
        <v>1</v>
      </c>
      <c r="F603" s="201" t="s">
        <v>894</v>
      </c>
      <c r="G603" s="198"/>
      <c r="H603" s="202">
        <v>1</v>
      </c>
      <c r="I603" s="203"/>
      <c r="J603" s="198"/>
      <c r="K603" s="198"/>
      <c r="L603" s="204"/>
      <c r="M603" s="205"/>
      <c r="N603" s="206"/>
      <c r="O603" s="206"/>
      <c r="P603" s="206"/>
      <c r="Q603" s="206"/>
      <c r="R603" s="206"/>
      <c r="S603" s="206"/>
      <c r="T603" s="207"/>
      <c r="AT603" s="208" t="s">
        <v>157</v>
      </c>
      <c r="AU603" s="208" t="s">
        <v>85</v>
      </c>
      <c r="AV603" s="13" t="s">
        <v>85</v>
      </c>
      <c r="AW603" s="13" t="s">
        <v>32</v>
      </c>
      <c r="AX603" s="13" t="s">
        <v>81</v>
      </c>
      <c r="AY603" s="208" t="s">
        <v>145</v>
      </c>
    </row>
    <row r="604" spans="1:65" s="2" customFormat="1" ht="21.75" customHeight="1">
      <c r="A604" s="34"/>
      <c r="B604" s="35"/>
      <c r="C604" s="183" t="s">
        <v>895</v>
      </c>
      <c r="D604" s="183" t="s">
        <v>147</v>
      </c>
      <c r="E604" s="184" t="s">
        <v>896</v>
      </c>
      <c r="F604" s="185" t="s">
        <v>897</v>
      </c>
      <c r="G604" s="186" t="s">
        <v>155</v>
      </c>
      <c r="H604" s="187">
        <v>23.454999999999998</v>
      </c>
      <c r="I604" s="188"/>
      <c r="J604" s="189">
        <f>ROUND(I604*H604,2)</f>
        <v>0</v>
      </c>
      <c r="K604" s="190"/>
      <c r="L604" s="39"/>
      <c r="M604" s="191" t="s">
        <v>1</v>
      </c>
      <c r="N604" s="192" t="s">
        <v>41</v>
      </c>
      <c r="O604" s="71"/>
      <c r="P604" s="193">
        <f>O604*H604</f>
        <v>0</v>
      </c>
      <c r="Q604" s="193">
        <v>0</v>
      </c>
      <c r="R604" s="193">
        <f>Q604*H604</f>
        <v>0</v>
      </c>
      <c r="S604" s="193">
        <v>0.26100000000000001</v>
      </c>
      <c r="T604" s="194">
        <f>S604*H604</f>
        <v>6.1217549999999994</v>
      </c>
      <c r="U604" s="34"/>
      <c r="V604" s="34"/>
      <c r="W604" s="34"/>
      <c r="X604" s="34"/>
      <c r="Y604" s="34"/>
      <c r="Z604" s="34"/>
      <c r="AA604" s="34"/>
      <c r="AB604" s="34"/>
      <c r="AC604" s="34"/>
      <c r="AD604" s="34"/>
      <c r="AE604" s="34"/>
      <c r="AR604" s="195" t="s">
        <v>151</v>
      </c>
      <c r="AT604" s="195" t="s">
        <v>147</v>
      </c>
      <c r="AU604" s="195" t="s">
        <v>85</v>
      </c>
      <c r="AY604" s="17" t="s">
        <v>145</v>
      </c>
      <c r="BE604" s="196">
        <f>IF(N604="základní",J604,0)</f>
        <v>0</v>
      </c>
      <c r="BF604" s="196">
        <f>IF(N604="snížená",J604,0)</f>
        <v>0</v>
      </c>
      <c r="BG604" s="196">
        <f>IF(N604="zákl. přenesená",J604,0)</f>
        <v>0</v>
      </c>
      <c r="BH604" s="196">
        <f>IF(N604="sníž. přenesená",J604,0)</f>
        <v>0</v>
      </c>
      <c r="BI604" s="196">
        <f>IF(N604="nulová",J604,0)</f>
        <v>0</v>
      </c>
      <c r="BJ604" s="17" t="s">
        <v>81</v>
      </c>
      <c r="BK604" s="196">
        <f>ROUND(I604*H604,2)</f>
        <v>0</v>
      </c>
      <c r="BL604" s="17" t="s">
        <v>151</v>
      </c>
      <c r="BM604" s="195" t="s">
        <v>898</v>
      </c>
    </row>
    <row r="605" spans="1:65" s="15" customFormat="1">
      <c r="B605" s="220"/>
      <c r="C605" s="221"/>
      <c r="D605" s="199" t="s">
        <v>157</v>
      </c>
      <c r="E605" s="222" t="s">
        <v>1</v>
      </c>
      <c r="F605" s="223" t="s">
        <v>899</v>
      </c>
      <c r="G605" s="221"/>
      <c r="H605" s="222" t="s">
        <v>1</v>
      </c>
      <c r="I605" s="224"/>
      <c r="J605" s="221"/>
      <c r="K605" s="221"/>
      <c r="L605" s="225"/>
      <c r="M605" s="226"/>
      <c r="N605" s="227"/>
      <c r="O605" s="227"/>
      <c r="P605" s="227"/>
      <c r="Q605" s="227"/>
      <c r="R605" s="227"/>
      <c r="S605" s="227"/>
      <c r="T605" s="228"/>
      <c r="AT605" s="229" t="s">
        <v>157</v>
      </c>
      <c r="AU605" s="229" t="s">
        <v>85</v>
      </c>
      <c r="AV605" s="15" t="s">
        <v>81</v>
      </c>
      <c r="AW605" s="15" t="s">
        <v>32</v>
      </c>
      <c r="AX605" s="15" t="s">
        <v>76</v>
      </c>
      <c r="AY605" s="229" t="s">
        <v>145</v>
      </c>
    </row>
    <row r="606" spans="1:65" s="13" customFormat="1">
      <c r="B606" s="197"/>
      <c r="C606" s="198"/>
      <c r="D606" s="199" t="s">
        <v>157</v>
      </c>
      <c r="E606" s="200" t="s">
        <v>1</v>
      </c>
      <c r="F606" s="201" t="s">
        <v>900</v>
      </c>
      <c r="G606" s="198"/>
      <c r="H606" s="202">
        <v>23.454999999999998</v>
      </c>
      <c r="I606" s="203"/>
      <c r="J606" s="198"/>
      <c r="K606" s="198"/>
      <c r="L606" s="204"/>
      <c r="M606" s="205"/>
      <c r="N606" s="206"/>
      <c r="O606" s="206"/>
      <c r="P606" s="206"/>
      <c r="Q606" s="206"/>
      <c r="R606" s="206"/>
      <c r="S606" s="206"/>
      <c r="T606" s="207"/>
      <c r="AT606" s="208" t="s">
        <v>157</v>
      </c>
      <c r="AU606" s="208" t="s">
        <v>85</v>
      </c>
      <c r="AV606" s="13" t="s">
        <v>85</v>
      </c>
      <c r="AW606" s="13" t="s">
        <v>32</v>
      </c>
      <c r="AX606" s="13" t="s">
        <v>81</v>
      </c>
      <c r="AY606" s="208" t="s">
        <v>145</v>
      </c>
    </row>
    <row r="607" spans="1:65" s="2" customFormat="1" ht="24.15" customHeight="1">
      <c r="A607" s="34"/>
      <c r="B607" s="35"/>
      <c r="C607" s="183" t="s">
        <v>901</v>
      </c>
      <c r="D607" s="183" t="s">
        <v>147</v>
      </c>
      <c r="E607" s="184" t="s">
        <v>902</v>
      </c>
      <c r="F607" s="185" t="s">
        <v>903</v>
      </c>
      <c r="G607" s="186" t="s">
        <v>164</v>
      </c>
      <c r="H607" s="187">
        <v>44.686</v>
      </c>
      <c r="I607" s="188"/>
      <c r="J607" s="189">
        <f>ROUND(I607*H607,2)</f>
        <v>0</v>
      </c>
      <c r="K607" s="190"/>
      <c r="L607" s="39"/>
      <c r="M607" s="191" t="s">
        <v>1</v>
      </c>
      <c r="N607" s="192" t="s">
        <v>41</v>
      </c>
      <c r="O607" s="71"/>
      <c r="P607" s="193">
        <f>O607*H607</f>
        <v>0</v>
      </c>
      <c r="Q607" s="193">
        <v>0</v>
      </c>
      <c r="R607" s="193">
        <f>Q607*H607</f>
        <v>0</v>
      </c>
      <c r="S607" s="193">
        <v>1.8</v>
      </c>
      <c r="T607" s="194">
        <f>S607*H607</f>
        <v>80.434799999999996</v>
      </c>
      <c r="U607" s="34"/>
      <c r="V607" s="34"/>
      <c r="W607" s="34"/>
      <c r="X607" s="34"/>
      <c r="Y607" s="34"/>
      <c r="Z607" s="34"/>
      <c r="AA607" s="34"/>
      <c r="AB607" s="34"/>
      <c r="AC607" s="34"/>
      <c r="AD607" s="34"/>
      <c r="AE607" s="34"/>
      <c r="AR607" s="195" t="s">
        <v>151</v>
      </c>
      <c r="AT607" s="195" t="s">
        <v>147</v>
      </c>
      <c r="AU607" s="195" t="s">
        <v>85</v>
      </c>
      <c r="AY607" s="17" t="s">
        <v>145</v>
      </c>
      <c r="BE607" s="196">
        <f>IF(N607="základní",J607,0)</f>
        <v>0</v>
      </c>
      <c r="BF607" s="196">
        <f>IF(N607="snížená",J607,0)</f>
        <v>0</v>
      </c>
      <c r="BG607" s="196">
        <f>IF(N607="zákl. přenesená",J607,0)</f>
        <v>0</v>
      </c>
      <c r="BH607" s="196">
        <f>IF(N607="sníž. přenesená",J607,0)</f>
        <v>0</v>
      </c>
      <c r="BI607" s="196">
        <f>IF(N607="nulová",J607,0)</f>
        <v>0</v>
      </c>
      <c r="BJ607" s="17" t="s">
        <v>81</v>
      </c>
      <c r="BK607" s="196">
        <f>ROUND(I607*H607,2)</f>
        <v>0</v>
      </c>
      <c r="BL607" s="17" t="s">
        <v>151</v>
      </c>
      <c r="BM607" s="195" t="s">
        <v>904</v>
      </c>
    </row>
    <row r="608" spans="1:65" s="15" customFormat="1">
      <c r="B608" s="220"/>
      <c r="C608" s="221"/>
      <c r="D608" s="199" t="s">
        <v>157</v>
      </c>
      <c r="E608" s="222" t="s">
        <v>1</v>
      </c>
      <c r="F608" s="223" t="s">
        <v>899</v>
      </c>
      <c r="G608" s="221"/>
      <c r="H608" s="222" t="s">
        <v>1</v>
      </c>
      <c r="I608" s="224"/>
      <c r="J608" s="221"/>
      <c r="K608" s="221"/>
      <c r="L608" s="225"/>
      <c r="M608" s="226"/>
      <c r="N608" s="227"/>
      <c r="O608" s="227"/>
      <c r="P608" s="227"/>
      <c r="Q608" s="227"/>
      <c r="R608" s="227"/>
      <c r="S608" s="227"/>
      <c r="T608" s="228"/>
      <c r="AT608" s="229" t="s">
        <v>157</v>
      </c>
      <c r="AU608" s="229" t="s">
        <v>85</v>
      </c>
      <c r="AV608" s="15" t="s">
        <v>81</v>
      </c>
      <c r="AW608" s="15" t="s">
        <v>32</v>
      </c>
      <c r="AX608" s="15" t="s">
        <v>76</v>
      </c>
      <c r="AY608" s="229" t="s">
        <v>145</v>
      </c>
    </row>
    <row r="609" spans="1:65" s="13" customFormat="1">
      <c r="B609" s="197"/>
      <c r="C609" s="198"/>
      <c r="D609" s="199" t="s">
        <v>157</v>
      </c>
      <c r="E609" s="200" t="s">
        <v>1</v>
      </c>
      <c r="F609" s="201" t="s">
        <v>905</v>
      </c>
      <c r="G609" s="198"/>
      <c r="H609" s="202">
        <v>7.7889999999999997</v>
      </c>
      <c r="I609" s="203"/>
      <c r="J609" s="198"/>
      <c r="K609" s="198"/>
      <c r="L609" s="204"/>
      <c r="M609" s="205"/>
      <c r="N609" s="206"/>
      <c r="O609" s="206"/>
      <c r="P609" s="206"/>
      <c r="Q609" s="206"/>
      <c r="R609" s="206"/>
      <c r="S609" s="206"/>
      <c r="T609" s="207"/>
      <c r="AT609" s="208" t="s">
        <v>157</v>
      </c>
      <c r="AU609" s="208" t="s">
        <v>85</v>
      </c>
      <c r="AV609" s="13" t="s">
        <v>85</v>
      </c>
      <c r="AW609" s="13" t="s">
        <v>32</v>
      </c>
      <c r="AX609" s="13" t="s">
        <v>76</v>
      </c>
      <c r="AY609" s="208" t="s">
        <v>145</v>
      </c>
    </row>
    <row r="610" spans="1:65" s="13" customFormat="1">
      <c r="B610" s="197"/>
      <c r="C610" s="198"/>
      <c r="D610" s="199" t="s">
        <v>157</v>
      </c>
      <c r="E610" s="200" t="s">
        <v>1</v>
      </c>
      <c r="F610" s="201" t="s">
        <v>906</v>
      </c>
      <c r="G610" s="198"/>
      <c r="H610" s="202">
        <v>13.624000000000001</v>
      </c>
      <c r="I610" s="203"/>
      <c r="J610" s="198"/>
      <c r="K610" s="198"/>
      <c r="L610" s="204"/>
      <c r="M610" s="205"/>
      <c r="N610" s="206"/>
      <c r="O610" s="206"/>
      <c r="P610" s="206"/>
      <c r="Q610" s="206"/>
      <c r="R610" s="206"/>
      <c r="S610" s="206"/>
      <c r="T610" s="207"/>
      <c r="AT610" s="208" t="s">
        <v>157</v>
      </c>
      <c r="AU610" s="208" t="s">
        <v>85</v>
      </c>
      <c r="AV610" s="13" t="s">
        <v>85</v>
      </c>
      <c r="AW610" s="13" t="s">
        <v>32</v>
      </c>
      <c r="AX610" s="13" t="s">
        <v>76</v>
      </c>
      <c r="AY610" s="208" t="s">
        <v>145</v>
      </c>
    </row>
    <row r="611" spans="1:65" s="13" customFormat="1">
      <c r="B611" s="197"/>
      <c r="C611" s="198"/>
      <c r="D611" s="199" t="s">
        <v>157</v>
      </c>
      <c r="E611" s="200" t="s">
        <v>1</v>
      </c>
      <c r="F611" s="201" t="s">
        <v>907</v>
      </c>
      <c r="G611" s="198"/>
      <c r="H611" s="202">
        <v>3.089</v>
      </c>
      <c r="I611" s="203"/>
      <c r="J611" s="198"/>
      <c r="K611" s="198"/>
      <c r="L611" s="204"/>
      <c r="M611" s="205"/>
      <c r="N611" s="206"/>
      <c r="O611" s="206"/>
      <c r="P611" s="206"/>
      <c r="Q611" s="206"/>
      <c r="R611" s="206"/>
      <c r="S611" s="206"/>
      <c r="T611" s="207"/>
      <c r="AT611" s="208" t="s">
        <v>157</v>
      </c>
      <c r="AU611" s="208" t="s">
        <v>85</v>
      </c>
      <c r="AV611" s="13" t="s">
        <v>85</v>
      </c>
      <c r="AW611" s="13" t="s">
        <v>32</v>
      </c>
      <c r="AX611" s="13" t="s">
        <v>76</v>
      </c>
      <c r="AY611" s="208" t="s">
        <v>145</v>
      </c>
    </row>
    <row r="612" spans="1:65" s="13" customFormat="1">
      <c r="B612" s="197"/>
      <c r="C612" s="198"/>
      <c r="D612" s="199" t="s">
        <v>157</v>
      </c>
      <c r="E612" s="200" t="s">
        <v>1</v>
      </c>
      <c r="F612" s="201" t="s">
        <v>908</v>
      </c>
      <c r="G612" s="198"/>
      <c r="H612" s="202">
        <v>17.940000000000001</v>
      </c>
      <c r="I612" s="203"/>
      <c r="J612" s="198"/>
      <c r="K612" s="198"/>
      <c r="L612" s="204"/>
      <c r="M612" s="205"/>
      <c r="N612" s="206"/>
      <c r="O612" s="206"/>
      <c r="P612" s="206"/>
      <c r="Q612" s="206"/>
      <c r="R612" s="206"/>
      <c r="S612" s="206"/>
      <c r="T612" s="207"/>
      <c r="AT612" s="208" t="s">
        <v>157</v>
      </c>
      <c r="AU612" s="208" t="s">
        <v>85</v>
      </c>
      <c r="AV612" s="13" t="s">
        <v>85</v>
      </c>
      <c r="AW612" s="13" t="s">
        <v>32</v>
      </c>
      <c r="AX612" s="13" t="s">
        <v>76</v>
      </c>
      <c r="AY612" s="208" t="s">
        <v>145</v>
      </c>
    </row>
    <row r="613" spans="1:65" s="13" customFormat="1" ht="20.399999999999999">
      <c r="B613" s="197"/>
      <c r="C613" s="198"/>
      <c r="D613" s="199" t="s">
        <v>157</v>
      </c>
      <c r="E613" s="200" t="s">
        <v>1</v>
      </c>
      <c r="F613" s="201" t="s">
        <v>909</v>
      </c>
      <c r="G613" s="198"/>
      <c r="H613" s="202">
        <v>2.2440000000000002</v>
      </c>
      <c r="I613" s="203"/>
      <c r="J613" s="198"/>
      <c r="K613" s="198"/>
      <c r="L613" s="204"/>
      <c r="M613" s="205"/>
      <c r="N613" s="206"/>
      <c r="O613" s="206"/>
      <c r="P613" s="206"/>
      <c r="Q613" s="206"/>
      <c r="R613" s="206"/>
      <c r="S613" s="206"/>
      <c r="T613" s="207"/>
      <c r="AT613" s="208" t="s">
        <v>157</v>
      </c>
      <c r="AU613" s="208" t="s">
        <v>85</v>
      </c>
      <c r="AV613" s="13" t="s">
        <v>85</v>
      </c>
      <c r="AW613" s="13" t="s">
        <v>32</v>
      </c>
      <c r="AX613" s="13" t="s">
        <v>76</v>
      </c>
      <c r="AY613" s="208" t="s">
        <v>145</v>
      </c>
    </row>
    <row r="614" spans="1:65" s="14" customFormat="1">
      <c r="B614" s="209"/>
      <c r="C614" s="210"/>
      <c r="D614" s="199" t="s">
        <v>157</v>
      </c>
      <c r="E614" s="211" t="s">
        <v>1</v>
      </c>
      <c r="F614" s="212" t="s">
        <v>160</v>
      </c>
      <c r="G614" s="210"/>
      <c r="H614" s="213">
        <v>44.686</v>
      </c>
      <c r="I614" s="214"/>
      <c r="J614" s="210"/>
      <c r="K614" s="210"/>
      <c r="L614" s="215"/>
      <c r="M614" s="216"/>
      <c r="N614" s="217"/>
      <c r="O614" s="217"/>
      <c r="P614" s="217"/>
      <c r="Q614" s="217"/>
      <c r="R614" s="217"/>
      <c r="S614" s="217"/>
      <c r="T614" s="218"/>
      <c r="AT614" s="219" t="s">
        <v>157</v>
      </c>
      <c r="AU614" s="219" t="s">
        <v>85</v>
      </c>
      <c r="AV614" s="14" t="s">
        <v>151</v>
      </c>
      <c r="AW614" s="14" t="s">
        <v>32</v>
      </c>
      <c r="AX614" s="14" t="s">
        <v>81</v>
      </c>
      <c r="AY614" s="219" t="s">
        <v>145</v>
      </c>
    </row>
    <row r="615" spans="1:65" s="2" customFormat="1" ht="24.15" customHeight="1">
      <c r="A615" s="34"/>
      <c r="B615" s="35"/>
      <c r="C615" s="183" t="s">
        <v>910</v>
      </c>
      <c r="D615" s="183" t="s">
        <v>147</v>
      </c>
      <c r="E615" s="184" t="s">
        <v>911</v>
      </c>
      <c r="F615" s="185" t="s">
        <v>912</v>
      </c>
      <c r="G615" s="186" t="s">
        <v>224</v>
      </c>
      <c r="H615" s="187">
        <v>31.4</v>
      </c>
      <c r="I615" s="188"/>
      <c r="J615" s="189">
        <f>ROUND(I615*H615,2)</f>
        <v>0</v>
      </c>
      <c r="K615" s="190"/>
      <c r="L615" s="39"/>
      <c r="M615" s="191" t="s">
        <v>1</v>
      </c>
      <c r="N615" s="192" t="s">
        <v>41</v>
      </c>
      <c r="O615" s="71"/>
      <c r="P615" s="193">
        <f>O615*H615</f>
        <v>0</v>
      </c>
      <c r="Q615" s="193">
        <v>0</v>
      </c>
      <c r="R615" s="193">
        <f>Q615*H615</f>
        <v>0</v>
      </c>
      <c r="S615" s="193">
        <v>7.0000000000000007E-2</v>
      </c>
      <c r="T615" s="194">
        <f>S615*H615</f>
        <v>2.198</v>
      </c>
      <c r="U615" s="34"/>
      <c r="V615" s="34"/>
      <c r="W615" s="34"/>
      <c r="X615" s="34"/>
      <c r="Y615" s="34"/>
      <c r="Z615" s="34"/>
      <c r="AA615" s="34"/>
      <c r="AB615" s="34"/>
      <c r="AC615" s="34"/>
      <c r="AD615" s="34"/>
      <c r="AE615" s="34"/>
      <c r="AR615" s="195" t="s">
        <v>151</v>
      </c>
      <c r="AT615" s="195" t="s">
        <v>147</v>
      </c>
      <c r="AU615" s="195" t="s">
        <v>85</v>
      </c>
      <c r="AY615" s="17" t="s">
        <v>145</v>
      </c>
      <c r="BE615" s="196">
        <f>IF(N615="základní",J615,0)</f>
        <v>0</v>
      </c>
      <c r="BF615" s="196">
        <f>IF(N615="snížená",J615,0)</f>
        <v>0</v>
      </c>
      <c r="BG615" s="196">
        <f>IF(N615="zákl. přenesená",J615,0)</f>
        <v>0</v>
      </c>
      <c r="BH615" s="196">
        <f>IF(N615="sníž. přenesená",J615,0)</f>
        <v>0</v>
      </c>
      <c r="BI615" s="196">
        <f>IF(N615="nulová",J615,0)</f>
        <v>0</v>
      </c>
      <c r="BJ615" s="17" t="s">
        <v>81</v>
      </c>
      <c r="BK615" s="196">
        <f>ROUND(I615*H615,2)</f>
        <v>0</v>
      </c>
      <c r="BL615" s="17" t="s">
        <v>151</v>
      </c>
      <c r="BM615" s="195" t="s">
        <v>913</v>
      </c>
    </row>
    <row r="616" spans="1:65" s="13" customFormat="1">
      <c r="B616" s="197"/>
      <c r="C616" s="198"/>
      <c r="D616" s="199" t="s">
        <v>157</v>
      </c>
      <c r="E616" s="200" t="s">
        <v>1</v>
      </c>
      <c r="F616" s="201" t="s">
        <v>914</v>
      </c>
      <c r="G616" s="198"/>
      <c r="H616" s="202">
        <v>31.4</v>
      </c>
      <c r="I616" s="203"/>
      <c r="J616" s="198"/>
      <c r="K616" s="198"/>
      <c r="L616" s="204"/>
      <c r="M616" s="205"/>
      <c r="N616" s="206"/>
      <c r="O616" s="206"/>
      <c r="P616" s="206"/>
      <c r="Q616" s="206"/>
      <c r="R616" s="206"/>
      <c r="S616" s="206"/>
      <c r="T616" s="207"/>
      <c r="AT616" s="208" t="s">
        <v>157</v>
      </c>
      <c r="AU616" s="208" t="s">
        <v>85</v>
      </c>
      <c r="AV616" s="13" t="s">
        <v>85</v>
      </c>
      <c r="AW616" s="13" t="s">
        <v>32</v>
      </c>
      <c r="AX616" s="13" t="s">
        <v>81</v>
      </c>
      <c r="AY616" s="208" t="s">
        <v>145</v>
      </c>
    </row>
    <row r="617" spans="1:65" s="2" customFormat="1" ht="24.15" customHeight="1">
      <c r="A617" s="34"/>
      <c r="B617" s="35"/>
      <c r="C617" s="183" t="s">
        <v>915</v>
      </c>
      <c r="D617" s="183" t="s">
        <v>147</v>
      </c>
      <c r="E617" s="184" t="s">
        <v>916</v>
      </c>
      <c r="F617" s="185" t="s">
        <v>917</v>
      </c>
      <c r="G617" s="186" t="s">
        <v>155</v>
      </c>
      <c r="H617" s="187">
        <v>16.2</v>
      </c>
      <c r="I617" s="188"/>
      <c r="J617" s="189">
        <f>ROUND(I617*H617,2)</f>
        <v>0</v>
      </c>
      <c r="K617" s="190"/>
      <c r="L617" s="39"/>
      <c r="M617" s="191" t="s">
        <v>1</v>
      </c>
      <c r="N617" s="192" t="s">
        <v>41</v>
      </c>
      <c r="O617" s="71"/>
      <c r="P617" s="193">
        <f>O617*H617</f>
        <v>0</v>
      </c>
      <c r="Q617" s="193">
        <v>0</v>
      </c>
      <c r="R617" s="193">
        <f>Q617*H617</f>
        <v>0</v>
      </c>
      <c r="S617" s="193">
        <v>0.36</v>
      </c>
      <c r="T617" s="194">
        <f>S617*H617</f>
        <v>5.8319999999999999</v>
      </c>
      <c r="U617" s="34"/>
      <c r="V617" s="34"/>
      <c r="W617" s="34"/>
      <c r="X617" s="34"/>
      <c r="Y617" s="34"/>
      <c r="Z617" s="34"/>
      <c r="AA617" s="34"/>
      <c r="AB617" s="34"/>
      <c r="AC617" s="34"/>
      <c r="AD617" s="34"/>
      <c r="AE617" s="34"/>
      <c r="AR617" s="195" t="s">
        <v>151</v>
      </c>
      <c r="AT617" s="195" t="s">
        <v>147</v>
      </c>
      <c r="AU617" s="195" t="s">
        <v>85</v>
      </c>
      <c r="AY617" s="17" t="s">
        <v>145</v>
      </c>
      <c r="BE617" s="196">
        <f>IF(N617="základní",J617,0)</f>
        <v>0</v>
      </c>
      <c r="BF617" s="196">
        <f>IF(N617="snížená",J617,0)</f>
        <v>0</v>
      </c>
      <c r="BG617" s="196">
        <f>IF(N617="zákl. přenesená",J617,0)</f>
        <v>0</v>
      </c>
      <c r="BH617" s="196">
        <f>IF(N617="sníž. přenesená",J617,0)</f>
        <v>0</v>
      </c>
      <c r="BI617" s="196">
        <f>IF(N617="nulová",J617,0)</f>
        <v>0</v>
      </c>
      <c r="BJ617" s="17" t="s">
        <v>81</v>
      </c>
      <c r="BK617" s="196">
        <f>ROUND(I617*H617,2)</f>
        <v>0</v>
      </c>
      <c r="BL617" s="17" t="s">
        <v>151</v>
      </c>
      <c r="BM617" s="195" t="s">
        <v>918</v>
      </c>
    </row>
    <row r="618" spans="1:65" s="13" customFormat="1">
      <c r="B618" s="197"/>
      <c r="C618" s="198"/>
      <c r="D618" s="199" t="s">
        <v>157</v>
      </c>
      <c r="E618" s="200" t="s">
        <v>1</v>
      </c>
      <c r="F618" s="201" t="s">
        <v>919</v>
      </c>
      <c r="G618" s="198"/>
      <c r="H618" s="202">
        <v>16.2</v>
      </c>
      <c r="I618" s="203"/>
      <c r="J618" s="198"/>
      <c r="K618" s="198"/>
      <c r="L618" s="204"/>
      <c r="M618" s="205"/>
      <c r="N618" s="206"/>
      <c r="O618" s="206"/>
      <c r="P618" s="206"/>
      <c r="Q618" s="206"/>
      <c r="R618" s="206"/>
      <c r="S618" s="206"/>
      <c r="T618" s="207"/>
      <c r="AT618" s="208" t="s">
        <v>157</v>
      </c>
      <c r="AU618" s="208" t="s">
        <v>85</v>
      </c>
      <c r="AV618" s="13" t="s">
        <v>85</v>
      </c>
      <c r="AW618" s="13" t="s">
        <v>32</v>
      </c>
      <c r="AX618" s="13" t="s">
        <v>81</v>
      </c>
      <c r="AY618" s="208" t="s">
        <v>145</v>
      </c>
    </row>
    <row r="619" spans="1:65" s="2" customFormat="1" ht="21.75" customHeight="1">
      <c r="A619" s="34"/>
      <c r="B619" s="35"/>
      <c r="C619" s="183" t="s">
        <v>920</v>
      </c>
      <c r="D619" s="183" t="s">
        <v>147</v>
      </c>
      <c r="E619" s="184" t="s">
        <v>921</v>
      </c>
      <c r="F619" s="185" t="s">
        <v>922</v>
      </c>
      <c r="G619" s="186" t="s">
        <v>155</v>
      </c>
      <c r="H619" s="187">
        <v>392.6</v>
      </c>
      <c r="I619" s="188"/>
      <c r="J619" s="189">
        <f>ROUND(I619*H619,2)</f>
        <v>0</v>
      </c>
      <c r="K619" s="190"/>
      <c r="L619" s="39"/>
      <c r="M619" s="191" t="s">
        <v>1</v>
      </c>
      <c r="N619" s="192" t="s">
        <v>41</v>
      </c>
      <c r="O619" s="71"/>
      <c r="P619" s="193">
        <f>O619*H619</f>
        <v>0</v>
      </c>
      <c r="Q619" s="193">
        <v>0</v>
      </c>
      <c r="R619" s="193">
        <f>Q619*H619</f>
        <v>0</v>
      </c>
      <c r="S619" s="193">
        <v>0</v>
      </c>
      <c r="T619" s="194">
        <f>S619*H619</f>
        <v>0</v>
      </c>
      <c r="U619" s="34"/>
      <c r="V619" s="34"/>
      <c r="W619" s="34"/>
      <c r="X619" s="34"/>
      <c r="Y619" s="34"/>
      <c r="Z619" s="34"/>
      <c r="AA619" s="34"/>
      <c r="AB619" s="34"/>
      <c r="AC619" s="34"/>
      <c r="AD619" s="34"/>
      <c r="AE619" s="34"/>
      <c r="AR619" s="195" t="s">
        <v>151</v>
      </c>
      <c r="AT619" s="195" t="s">
        <v>147</v>
      </c>
      <c r="AU619" s="195" t="s">
        <v>85</v>
      </c>
      <c r="AY619" s="17" t="s">
        <v>145</v>
      </c>
      <c r="BE619" s="196">
        <f>IF(N619="základní",J619,0)</f>
        <v>0</v>
      </c>
      <c r="BF619" s="196">
        <f>IF(N619="snížená",J619,0)</f>
        <v>0</v>
      </c>
      <c r="BG619" s="196">
        <f>IF(N619="zákl. přenesená",J619,0)</f>
        <v>0</v>
      </c>
      <c r="BH619" s="196">
        <f>IF(N619="sníž. přenesená",J619,0)</f>
        <v>0</v>
      </c>
      <c r="BI619" s="196">
        <f>IF(N619="nulová",J619,0)</f>
        <v>0</v>
      </c>
      <c r="BJ619" s="17" t="s">
        <v>81</v>
      </c>
      <c r="BK619" s="196">
        <f>ROUND(I619*H619,2)</f>
        <v>0</v>
      </c>
      <c r="BL619" s="17" t="s">
        <v>151</v>
      </c>
      <c r="BM619" s="195" t="s">
        <v>923</v>
      </c>
    </row>
    <row r="620" spans="1:65" s="15" customFormat="1">
      <c r="B620" s="220"/>
      <c r="C620" s="221"/>
      <c r="D620" s="199" t="s">
        <v>157</v>
      </c>
      <c r="E620" s="222" t="s">
        <v>1</v>
      </c>
      <c r="F620" s="223" t="s">
        <v>924</v>
      </c>
      <c r="G620" s="221"/>
      <c r="H620" s="222" t="s">
        <v>1</v>
      </c>
      <c r="I620" s="224"/>
      <c r="J620" s="221"/>
      <c r="K620" s="221"/>
      <c r="L620" s="225"/>
      <c r="M620" s="226"/>
      <c r="N620" s="227"/>
      <c r="O620" s="227"/>
      <c r="P620" s="227"/>
      <c r="Q620" s="227"/>
      <c r="R620" s="227"/>
      <c r="S620" s="227"/>
      <c r="T620" s="228"/>
      <c r="AT620" s="229" t="s">
        <v>157</v>
      </c>
      <c r="AU620" s="229" t="s">
        <v>85</v>
      </c>
      <c r="AV620" s="15" t="s">
        <v>81</v>
      </c>
      <c r="AW620" s="15" t="s">
        <v>32</v>
      </c>
      <c r="AX620" s="15" t="s">
        <v>76</v>
      </c>
      <c r="AY620" s="229" t="s">
        <v>145</v>
      </c>
    </row>
    <row r="621" spans="1:65" s="13" customFormat="1">
      <c r="B621" s="197"/>
      <c r="C621" s="198"/>
      <c r="D621" s="199" t="s">
        <v>157</v>
      </c>
      <c r="E621" s="200" t="s">
        <v>1</v>
      </c>
      <c r="F621" s="201" t="s">
        <v>925</v>
      </c>
      <c r="G621" s="198"/>
      <c r="H621" s="202">
        <v>43</v>
      </c>
      <c r="I621" s="203"/>
      <c r="J621" s="198"/>
      <c r="K621" s="198"/>
      <c r="L621" s="204"/>
      <c r="M621" s="205"/>
      <c r="N621" s="206"/>
      <c r="O621" s="206"/>
      <c r="P621" s="206"/>
      <c r="Q621" s="206"/>
      <c r="R621" s="206"/>
      <c r="S621" s="206"/>
      <c r="T621" s="207"/>
      <c r="AT621" s="208" t="s">
        <v>157</v>
      </c>
      <c r="AU621" s="208" t="s">
        <v>85</v>
      </c>
      <c r="AV621" s="13" t="s">
        <v>85</v>
      </c>
      <c r="AW621" s="13" t="s">
        <v>32</v>
      </c>
      <c r="AX621" s="13" t="s">
        <v>76</v>
      </c>
      <c r="AY621" s="208" t="s">
        <v>145</v>
      </c>
    </row>
    <row r="622" spans="1:65" s="13" customFormat="1">
      <c r="B622" s="197"/>
      <c r="C622" s="198"/>
      <c r="D622" s="199" t="s">
        <v>157</v>
      </c>
      <c r="E622" s="200" t="s">
        <v>1</v>
      </c>
      <c r="F622" s="201" t="s">
        <v>926</v>
      </c>
      <c r="G622" s="198"/>
      <c r="H622" s="202">
        <v>1</v>
      </c>
      <c r="I622" s="203"/>
      <c r="J622" s="198"/>
      <c r="K622" s="198"/>
      <c r="L622" s="204"/>
      <c r="M622" s="205"/>
      <c r="N622" s="206"/>
      <c r="O622" s="206"/>
      <c r="P622" s="206"/>
      <c r="Q622" s="206"/>
      <c r="R622" s="206"/>
      <c r="S622" s="206"/>
      <c r="T622" s="207"/>
      <c r="AT622" s="208" t="s">
        <v>157</v>
      </c>
      <c r="AU622" s="208" t="s">
        <v>85</v>
      </c>
      <c r="AV622" s="13" t="s">
        <v>85</v>
      </c>
      <c r="AW622" s="13" t="s">
        <v>32</v>
      </c>
      <c r="AX622" s="13" t="s">
        <v>76</v>
      </c>
      <c r="AY622" s="208" t="s">
        <v>145</v>
      </c>
    </row>
    <row r="623" spans="1:65" s="13" customFormat="1">
      <c r="B623" s="197"/>
      <c r="C623" s="198"/>
      <c r="D623" s="199" t="s">
        <v>157</v>
      </c>
      <c r="E623" s="200" t="s">
        <v>1</v>
      </c>
      <c r="F623" s="201" t="s">
        <v>927</v>
      </c>
      <c r="G623" s="198"/>
      <c r="H623" s="202">
        <v>38.200000000000003</v>
      </c>
      <c r="I623" s="203"/>
      <c r="J623" s="198"/>
      <c r="K623" s="198"/>
      <c r="L623" s="204"/>
      <c r="M623" s="205"/>
      <c r="N623" s="206"/>
      <c r="O623" s="206"/>
      <c r="P623" s="206"/>
      <c r="Q623" s="206"/>
      <c r="R623" s="206"/>
      <c r="S623" s="206"/>
      <c r="T623" s="207"/>
      <c r="AT623" s="208" t="s">
        <v>157</v>
      </c>
      <c r="AU623" s="208" t="s">
        <v>85</v>
      </c>
      <c r="AV623" s="13" t="s">
        <v>85</v>
      </c>
      <c r="AW623" s="13" t="s">
        <v>32</v>
      </c>
      <c r="AX623" s="13" t="s">
        <v>76</v>
      </c>
      <c r="AY623" s="208" t="s">
        <v>145</v>
      </c>
    </row>
    <row r="624" spans="1:65" s="13" customFormat="1">
      <c r="B624" s="197"/>
      <c r="C624" s="198"/>
      <c r="D624" s="199" t="s">
        <v>157</v>
      </c>
      <c r="E624" s="200" t="s">
        <v>1</v>
      </c>
      <c r="F624" s="201" t="s">
        <v>928</v>
      </c>
      <c r="G624" s="198"/>
      <c r="H624" s="202">
        <v>310.39999999999998</v>
      </c>
      <c r="I624" s="203"/>
      <c r="J624" s="198"/>
      <c r="K624" s="198"/>
      <c r="L624" s="204"/>
      <c r="M624" s="205"/>
      <c r="N624" s="206"/>
      <c r="O624" s="206"/>
      <c r="P624" s="206"/>
      <c r="Q624" s="206"/>
      <c r="R624" s="206"/>
      <c r="S624" s="206"/>
      <c r="T624" s="207"/>
      <c r="AT624" s="208" t="s">
        <v>157</v>
      </c>
      <c r="AU624" s="208" t="s">
        <v>85</v>
      </c>
      <c r="AV624" s="13" t="s">
        <v>85</v>
      </c>
      <c r="AW624" s="13" t="s">
        <v>32</v>
      </c>
      <c r="AX624" s="13" t="s">
        <v>76</v>
      </c>
      <c r="AY624" s="208" t="s">
        <v>145</v>
      </c>
    </row>
    <row r="625" spans="1:65" s="14" customFormat="1">
      <c r="B625" s="209"/>
      <c r="C625" s="210"/>
      <c r="D625" s="199" t="s">
        <v>157</v>
      </c>
      <c r="E625" s="211" t="s">
        <v>1</v>
      </c>
      <c r="F625" s="212" t="s">
        <v>160</v>
      </c>
      <c r="G625" s="210"/>
      <c r="H625" s="213">
        <v>392.6</v>
      </c>
      <c r="I625" s="214"/>
      <c r="J625" s="210"/>
      <c r="K625" s="210"/>
      <c r="L625" s="215"/>
      <c r="M625" s="216"/>
      <c r="N625" s="217"/>
      <c r="O625" s="217"/>
      <c r="P625" s="217"/>
      <c r="Q625" s="217"/>
      <c r="R625" s="217"/>
      <c r="S625" s="217"/>
      <c r="T625" s="218"/>
      <c r="AT625" s="219" t="s">
        <v>157</v>
      </c>
      <c r="AU625" s="219" t="s">
        <v>85</v>
      </c>
      <c r="AV625" s="14" t="s">
        <v>151</v>
      </c>
      <c r="AW625" s="14" t="s">
        <v>32</v>
      </c>
      <c r="AX625" s="14" t="s">
        <v>81</v>
      </c>
      <c r="AY625" s="219" t="s">
        <v>145</v>
      </c>
    </row>
    <row r="626" spans="1:65" s="2" customFormat="1" ht="16.5" customHeight="1">
      <c r="A626" s="34"/>
      <c r="B626" s="35"/>
      <c r="C626" s="183" t="s">
        <v>929</v>
      </c>
      <c r="D626" s="183" t="s">
        <v>147</v>
      </c>
      <c r="E626" s="184" t="s">
        <v>930</v>
      </c>
      <c r="F626" s="185" t="s">
        <v>931</v>
      </c>
      <c r="G626" s="186" t="s">
        <v>155</v>
      </c>
      <c r="H626" s="187">
        <v>43</v>
      </c>
      <c r="I626" s="188"/>
      <c r="J626" s="189">
        <f>ROUND(I626*H626,2)</f>
        <v>0</v>
      </c>
      <c r="K626" s="190"/>
      <c r="L626" s="39"/>
      <c r="M626" s="191" t="s">
        <v>1</v>
      </c>
      <c r="N626" s="192" t="s">
        <v>41</v>
      </c>
      <c r="O626" s="71"/>
      <c r="P626" s="193">
        <f>O626*H626</f>
        <v>0</v>
      </c>
      <c r="Q626" s="193">
        <v>0</v>
      </c>
      <c r="R626" s="193">
        <f>Q626*H626</f>
        <v>0</v>
      </c>
      <c r="S626" s="193">
        <v>0.09</v>
      </c>
      <c r="T626" s="194">
        <f>S626*H626</f>
        <v>3.8699999999999997</v>
      </c>
      <c r="U626" s="34"/>
      <c r="V626" s="34"/>
      <c r="W626" s="34"/>
      <c r="X626" s="34"/>
      <c r="Y626" s="34"/>
      <c r="Z626" s="34"/>
      <c r="AA626" s="34"/>
      <c r="AB626" s="34"/>
      <c r="AC626" s="34"/>
      <c r="AD626" s="34"/>
      <c r="AE626" s="34"/>
      <c r="AR626" s="195" t="s">
        <v>151</v>
      </c>
      <c r="AT626" s="195" t="s">
        <v>147</v>
      </c>
      <c r="AU626" s="195" t="s">
        <v>85</v>
      </c>
      <c r="AY626" s="17" t="s">
        <v>145</v>
      </c>
      <c r="BE626" s="196">
        <f>IF(N626="základní",J626,0)</f>
        <v>0</v>
      </c>
      <c r="BF626" s="196">
        <f>IF(N626="snížená",J626,0)</f>
        <v>0</v>
      </c>
      <c r="BG626" s="196">
        <f>IF(N626="zákl. přenesená",J626,0)</f>
        <v>0</v>
      </c>
      <c r="BH626" s="196">
        <f>IF(N626="sníž. přenesená",J626,0)</f>
        <v>0</v>
      </c>
      <c r="BI626" s="196">
        <f>IF(N626="nulová",J626,0)</f>
        <v>0</v>
      </c>
      <c r="BJ626" s="17" t="s">
        <v>81</v>
      </c>
      <c r="BK626" s="196">
        <f>ROUND(I626*H626,2)</f>
        <v>0</v>
      </c>
      <c r="BL626" s="17" t="s">
        <v>151</v>
      </c>
      <c r="BM626" s="195" t="s">
        <v>932</v>
      </c>
    </row>
    <row r="627" spans="1:65" s="13" customFormat="1">
      <c r="B627" s="197"/>
      <c r="C627" s="198"/>
      <c r="D627" s="199" t="s">
        <v>157</v>
      </c>
      <c r="E627" s="200" t="s">
        <v>1</v>
      </c>
      <c r="F627" s="201" t="s">
        <v>925</v>
      </c>
      <c r="G627" s="198"/>
      <c r="H627" s="202">
        <v>43</v>
      </c>
      <c r="I627" s="203"/>
      <c r="J627" s="198"/>
      <c r="K627" s="198"/>
      <c r="L627" s="204"/>
      <c r="M627" s="205"/>
      <c r="N627" s="206"/>
      <c r="O627" s="206"/>
      <c r="P627" s="206"/>
      <c r="Q627" s="206"/>
      <c r="R627" s="206"/>
      <c r="S627" s="206"/>
      <c r="T627" s="207"/>
      <c r="AT627" s="208" t="s">
        <v>157</v>
      </c>
      <c r="AU627" s="208" t="s">
        <v>85</v>
      </c>
      <c r="AV627" s="13" t="s">
        <v>85</v>
      </c>
      <c r="AW627" s="13" t="s">
        <v>32</v>
      </c>
      <c r="AX627" s="13" t="s">
        <v>81</v>
      </c>
      <c r="AY627" s="208" t="s">
        <v>145</v>
      </c>
    </row>
    <row r="628" spans="1:65" s="2" customFormat="1" ht="24.15" customHeight="1">
      <c r="A628" s="34"/>
      <c r="B628" s="35"/>
      <c r="C628" s="183" t="s">
        <v>933</v>
      </c>
      <c r="D628" s="183" t="s">
        <v>147</v>
      </c>
      <c r="E628" s="184" t="s">
        <v>934</v>
      </c>
      <c r="F628" s="185" t="s">
        <v>935</v>
      </c>
      <c r="G628" s="186" t="s">
        <v>224</v>
      </c>
      <c r="H628" s="187">
        <v>11.45</v>
      </c>
      <c r="I628" s="188"/>
      <c r="J628" s="189">
        <f>ROUND(I628*H628,2)</f>
        <v>0</v>
      </c>
      <c r="K628" s="190"/>
      <c r="L628" s="39"/>
      <c r="M628" s="191" t="s">
        <v>1</v>
      </c>
      <c r="N628" s="192" t="s">
        <v>41</v>
      </c>
      <c r="O628" s="71"/>
      <c r="P628" s="193">
        <f>O628*H628</f>
        <v>0</v>
      </c>
      <c r="Q628" s="193">
        <v>0</v>
      </c>
      <c r="R628" s="193">
        <f>Q628*H628</f>
        <v>0</v>
      </c>
      <c r="S628" s="193">
        <v>0.11</v>
      </c>
      <c r="T628" s="194">
        <f>S628*H628</f>
        <v>1.2594999999999998</v>
      </c>
      <c r="U628" s="34"/>
      <c r="V628" s="34"/>
      <c r="W628" s="34"/>
      <c r="X628" s="34"/>
      <c r="Y628" s="34"/>
      <c r="Z628" s="34"/>
      <c r="AA628" s="34"/>
      <c r="AB628" s="34"/>
      <c r="AC628" s="34"/>
      <c r="AD628" s="34"/>
      <c r="AE628" s="34"/>
      <c r="AR628" s="195" t="s">
        <v>151</v>
      </c>
      <c r="AT628" s="195" t="s">
        <v>147</v>
      </c>
      <c r="AU628" s="195" t="s">
        <v>85</v>
      </c>
      <c r="AY628" s="17" t="s">
        <v>145</v>
      </c>
      <c r="BE628" s="196">
        <f>IF(N628="základní",J628,0)</f>
        <v>0</v>
      </c>
      <c r="BF628" s="196">
        <f>IF(N628="snížená",J628,0)</f>
        <v>0</v>
      </c>
      <c r="BG628" s="196">
        <f>IF(N628="zákl. přenesená",J628,0)</f>
        <v>0</v>
      </c>
      <c r="BH628" s="196">
        <f>IF(N628="sníž. přenesená",J628,0)</f>
        <v>0</v>
      </c>
      <c r="BI628" s="196">
        <f>IF(N628="nulová",J628,0)</f>
        <v>0</v>
      </c>
      <c r="BJ628" s="17" t="s">
        <v>81</v>
      </c>
      <c r="BK628" s="196">
        <f>ROUND(I628*H628,2)</f>
        <v>0</v>
      </c>
      <c r="BL628" s="17" t="s">
        <v>151</v>
      </c>
      <c r="BM628" s="195" t="s">
        <v>936</v>
      </c>
    </row>
    <row r="629" spans="1:65" s="13" customFormat="1">
      <c r="B629" s="197"/>
      <c r="C629" s="198"/>
      <c r="D629" s="199" t="s">
        <v>157</v>
      </c>
      <c r="E629" s="200" t="s">
        <v>1</v>
      </c>
      <c r="F629" s="201" t="s">
        <v>937</v>
      </c>
      <c r="G629" s="198"/>
      <c r="H629" s="202">
        <v>11.45</v>
      </c>
      <c r="I629" s="203"/>
      <c r="J629" s="198"/>
      <c r="K629" s="198"/>
      <c r="L629" s="204"/>
      <c r="M629" s="205"/>
      <c r="N629" s="206"/>
      <c r="O629" s="206"/>
      <c r="P629" s="206"/>
      <c r="Q629" s="206"/>
      <c r="R629" s="206"/>
      <c r="S629" s="206"/>
      <c r="T629" s="207"/>
      <c r="AT629" s="208" t="s">
        <v>157</v>
      </c>
      <c r="AU629" s="208" t="s">
        <v>85</v>
      </c>
      <c r="AV629" s="13" t="s">
        <v>85</v>
      </c>
      <c r="AW629" s="13" t="s">
        <v>32</v>
      </c>
      <c r="AX629" s="13" t="s">
        <v>81</v>
      </c>
      <c r="AY629" s="208" t="s">
        <v>145</v>
      </c>
    </row>
    <row r="630" spans="1:65" s="2" customFormat="1" ht="24.15" customHeight="1">
      <c r="A630" s="34"/>
      <c r="B630" s="35"/>
      <c r="C630" s="183" t="s">
        <v>938</v>
      </c>
      <c r="D630" s="183" t="s">
        <v>147</v>
      </c>
      <c r="E630" s="184" t="s">
        <v>939</v>
      </c>
      <c r="F630" s="185" t="s">
        <v>940</v>
      </c>
      <c r="G630" s="186" t="s">
        <v>155</v>
      </c>
      <c r="H630" s="187">
        <v>9.8759999999999994</v>
      </c>
      <c r="I630" s="188"/>
      <c r="J630" s="189">
        <f>ROUND(I630*H630,2)</f>
        <v>0</v>
      </c>
      <c r="K630" s="190"/>
      <c r="L630" s="39"/>
      <c r="M630" s="191" t="s">
        <v>1</v>
      </c>
      <c r="N630" s="192" t="s">
        <v>41</v>
      </c>
      <c r="O630" s="71"/>
      <c r="P630" s="193">
        <f>O630*H630</f>
        <v>0</v>
      </c>
      <c r="Q630" s="193">
        <v>0</v>
      </c>
      <c r="R630" s="193">
        <f>Q630*H630</f>
        <v>0</v>
      </c>
      <c r="S630" s="193">
        <v>5.5E-2</v>
      </c>
      <c r="T630" s="194">
        <f>S630*H630</f>
        <v>0.54318</v>
      </c>
      <c r="U630" s="34"/>
      <c r="V630" s="34"/>
      <c r="W630" s="34"/>
      <c r="X630" s="34"/>
      <c r="Y630" s="34"/>
      <c r="Z630" s="34"/>
      <c r="AA630" s="34"/>
      <c r="AB630" s="34"/>
      <c r="AC630" s="34"/>
      <c r="AD630" s="34"/>
      <c r="AE630" s="34"/>
      <c r="AR630" s="195" t="s">
        <v>151</v>
      </c>
      <c r="AT630" s="195" t="s">
        <v>147</v>
      </c>
      <c r="AU630" s="195" t="s">
        <v>85</v>
      </c>
      <c r="AY630" s="17" t="s">
        <v>145</v>
      </c>
      <c r="BE630" s="196">
        <f>IF(N630="základní",J630,0)</f>
        <v>0</v>
      </c>
      <c r="BF630" s="196">
        <f>IF(N630="snížená",J630,0)</f>
        <v>0</v>
      </c>
      <c r="BG630" s="196">
        <f>IF(N630="zákl. přenesená",J630,0)</f>
        <v>0</v>
      </c>
      <c r="BH630" s="196">
        <f>IF(N630="sníž. přenesená",J630,0)</f>
        <v>0</v>
      </c>
      <c r="BI630" s="196">
        <f>IF(N630="nulová",J630,0)</f>
        <v>0</v>
      </c>
      <c r="BJ630" s="17" t="s">
        <v>81</v>
      </c>
      <c r="BK630" s="196">
        <f>ROUND(I630*H630,2)</f>
        <v>0</v>
      </c>
      <c r="BL630" s="17" t="s">
        <v>151</v>
      </c>
      <c r="BM630" s="195" t="s">
        <v>941</v>
      </c>
    </row>
    <row r="631" spans="1:65" s="13" customFormat="1">
      <c r="B631" s="197"/>
      <c r="C631" s="198"/>
      <c r="D631" s="199" t="s">
        <v>157</v>
      </c>
      <c r="E631" s="200" t="s">
        <v>1</v>
      </c>
      <c r="F631" s="201" t="s">
        <v>942</v>
      </c>
      <c r="G631" s="198"/>
      <c r="H631" s="202">
        <v>2.4300000000000002</v>
      </c>
      <c r="I631" s="203"/>
      <c r="J631" s="198"/>
      <c r="K631" s="198"/>
      <c r="L631" s="204"/>
      <c r="M631" s="205"/>
      <c r="N631" s="206"/>
      <c r="O631" s="206"/>
      <c r="P631" s="206"/>
      <c r="Q631" s="206"/>
      <c r="R631" s="206"/>
      <c r="S631" s="206"/>
      <c r="T631" s="207"/>
      <c r="AT631" s="208" t="s">
        <v>157</v>
      </c>
      <c r="AU631" s="208" t="s">
        <v>85</v>
      </c>
      <c r="AV631" s="13" t="s">
        <v>85</v>
      </c>
      <c r="AW631" s="13" t="s">
        <v>32</v>
      </c>
      <c r="AX631" s="13" t="s">
        <v>76</v>
      </c>
      <c r="AY631" s="208" t="s">
        <v>145</v>
      </c>
    </row>
    <row r="632" spans="1:65" s="13" customFormat="1">
      <c r="B632" s="197"/>
      <c r="C632" s="198"/>
      <c r="D632" s="199" t="s">
        <v>157</v>
      </c>
      <c r="E632" s="200" t="s">
        <v>1</v>
      </c>
      <c r="F632" s="201" t="s">
        <v>943</v>
      </c>
      <c r="G632" s="198"/>
      <c r="H632" s="202">
        <v>1.02</v>
      </c>
      <c r="I632" s="203"/>
      <c r="J632" s="198"/>
      <c r="K632" s="198"/>
      <c r="L632" s="204"/>
      <c r="M632" s="205"/>
      <c r="N632" s="206"/>
      <c r="O632" s="206"/>
      <c r="P632" s="206"/>
      <c r="Q632" s="206"/>
      <c r="R632" s="206"/>
      <c r="S632" s="206"/>
      <c r="T632" s="207"/>
      <c r="AT632" s="208" t="s">
        <v>157</v>
      </c>
      <c r="AU632" s="208" t="s">
        <v>85</v>
      </c>
      <c r="AV632" s="13" t="s">
        <v>85</v>
      </c>
      <c r="AW632" s="13" t="s">
        <v>32</v>
      </c>
      <c r="AX632" s="13" t="s">
        <v>76</v>
      </c>
      <c r="AY632" s="208" t="s">
        <v>145</v>
      </c>
    </row>
    <row r="633" spans="1:65" s="13" customFormat="1">
      <c r="B633" s="197"/>
      <c r="C633" s="198"/>
      <c r="D633" s="199" t="s">
        <v>157</v>
      </c>
      <c r="E633" s="200" t="s">
        <v>1</v>
      </c>
      <c r="F633" s="201" t="s">
        <v>944</v>
      </c>
      <c r="G633" s="198"/>
      <c r="H633" s="202">
        <v>2.6179999999999999</v>
      </c>
      <c r="I633" s="203"/>
      <c r="J633" s="198"/>
      <c r="K633" s="198"/>
      <c r="L633" s="204"/>
      <c r="M633" s="205"/>
      <c r="N633" s="206"/>
      <c r="O633" s="206"/>
      <c r="P633" s="206"/>
      <c r="Q633" s="206"/>
      <c r="R633" s="206"/>
      <c r="S633" s="206"/>
      <c r="T633" s="207"/>
      <c r="AT633" s="208" t="s">
        <v>157</v>
      </c>
      <c r="AU633" s="208" t="s">
        <v>85</v>
      </c>
      <c r="AV633" s="13" t="s">
        <v>85</v>
      </c>
      <c r="AW633" s="13" t="s">
        <v>32</v>
      </c>
      <c r="AX633" s="13" t="s">
        <v>76</v>
      </c>
      <c r="AY633" s="208" t="s">
        <v>145</v>
      </c>
    </row>
    <row r="634" spans="1:65" s="13" customFormat="1">
      <c r="B634" s="197"/>
      <c r="C634" s="198"/>
      <c r="D634" s="199" t="s">
        <v>157</v>
      </c>
      <c r="E634" s="200" t="s">
        <v>1</v>
      </c>
      <c r="F634" s="201" t="s">
        <v>945</v>
      </c>
      <c r="G634" s="198"/>
      <c r="H634" s="202">
        <v>2.968</v>
      </c>
      <c r="I634" s="203"/>
      <c r="J634" s="198"/>
      <c r="K634" s="198"/>
      <c r="L634" s="204"/>
      <c r="M634" s="205"/>
      <c r="N634" s="206"/>
      <c r="O634" s="206"/>
      <c r="P634" s="206"/>
      <c r="Q634" s="206"/>
      <c r="R634" s="206"/>
      <c r="S634" s="206"/>
      <c r="T634" s="207"/>
      <c r="AT634" s="208" t="s">
        <v>157</v>
      </c>
      <c r="AU634" s="208" t="s">
        <v>85</v>
      </c>
      <c r="AV634" s="13" t="s">
        <v>85</v>
      </c>
      <c r="AW634" s="13" t="s">
        <v>32</v>
      </c>
      <c r="AX634" s="13" t="s">
        <v>76</v>
      </c>
      <c r="AY634" s="208" t="s">
        <v>145</v>
      </c>
    </row>
    <row r="635" spans="1:65" s="13" customFormat="1">
      <c r="B635" s="197"/>
      <c r="C635" s="198"/>
      <c r="D635" s="199" t="s">
        <v>157</v>
      </c>
      <c r="E635" s="200" t="s">
        <v>1</v>
      </c>
      <c r="F635" s="201" t="s">
        <v>946</v>
      </c>
      <c r="G635" s="198"/>
      <c r="H635" s="202">
        <v>0.84</v>
      </c>
      <c r="I635" s="203"/>
      <c r="J635" s="198"/>
      <c r="K635" s="198"/>
      <c r="L635" s="204"/>
      <c r="M635" s="205"/>
      <c r="N635" s="206"/>
      <c r="O635" s="206"/>
      <c r="P635" s="206"/>
      <c r="Q635" s="206"/>
      <c r="R635" s="206"/>
      <c r="S635" s="206"/>
      <c r="T635" s="207"/>
      <c r="AT635" s="208" t="s">
        <v>157</v>
      </c>
      <c r="AU635" s="208" t="s">
        <v>85</v>
      </c>
      <c r="AV635" s="13" t="s">
        <v>85</v>
      </c>
      <c r="AW635" s="13" t="s">
        <v>32</v>
      </c>
      <c r="AX635" s="13" t="s">
        <v>76</v>
      </c>
      <c r="AY635" s="208" t="s">
        <v>145</v>
      </c>
    </row>
    <row r="636" spans="1:65" s="14" customFormat="1">
      <c r="B636" s="209"/>
      <c r="C636" s="210"/>
      <c r="D636" s="199" t="s">
        <v>157</v>
      </c>
      <c r="E636" s="211" t="s">
        <v>1</v>
      </c>
      <c r="F636" s="212" t="s">
        <v>160</v>
      </c>
      <c r="G636" s="210"/>
      <c r="H636" s="213">
        <v>9.8759999999999994</v>
      </c>
      <c r="I636" s="214"/>
      <c r="J636" s="210"/>
      <c r="K636" s="210"/>
      <c r="L636" s="215"/>
      <c r="M636" s="216"/>
      <c r="N636" s="217"/>
      <c r="O636" s="217"/>
      <c r="P636" s="217"/>
      <c r="Q636" s="217"/>
      <c r="R636" s="217"/>
      <c r="S636" s="217"/>
      <c r="T636" s="218"/>
      <c r="AT636" s="219" t="s">
        <v>157</v>
      </c>
      <c r="AU636" s="219" t="s">
        <v>85</v>
      </c>
      <c r="AV636" s="14" t="s">
        <v>151</v>
      </c>
      <c r="AW636" s="14" t="s">
        <v>32</v>
      </c>
      <c r="AX636" s="14" t="s">
        <v>81</v>
      </c>
      <c r="AY636" s="219" t="s">
        <v>145</v>
      </c>
    </row>
    <row r="637" spans="1:65" s="2" customFormat="1" ht="24.15" customHeight="1">
      <c r="A637" s="34"/>
      <c r="B637" s="35"/>
      <c r="C637" s="183" t="s">
        <v>947</v>
      </c>
      <c r="D637" s="183" t="s">
        <v>147</v>
      </c>
      <c r="E637" s="184" t="s">
        <v>948</v>
      </c>
      <c r="F637" s="185" t="s">
        <v>949</v>
      </c>
      <c r="G637" s="186" t="s">
        <v>155</v>
      </c>
      <c r="H637" s="187">
        <v>0.4</v>
      </c>
      <c r="I637" s="188"/>
      <c r="J637" s="189">
        <f>ROUND(I637*H637,2)</f>
        <v>0</v>
      </c>
      <c r="K637" s="190"/>
      <c r="L637" s="39"/>
      <c r="M637" s="191" t="s">
        <v>1</v>
      </c>
      <c r="N637" s="192" t="s">
        <v>41</v>
      </c>
      <c r="O637" s="71"/>
      <c r="P637" s="193">
        <f>O637*H637</f>
        <v>0</v>
      </c>
      <c r="Q637" s="193">
        <v>0</v>
      </c>
      <c r="R637" s="193">
        <f>Q637*H637</f>
        <v>0</v>
      </c>
      <c r="S637" s="193">
        <v>0.54500000000000004</v>
      </c>
      <c r="T637" s="194">
        <f>S637*H637</f>
        <v>0.21800000000000003</v>
      </c>
      <c r="U637" s="34"/>
      <c r="V637" s="34"/>
      <c r="W637" s="34"/>
      <c r="X637" s="34"/>
      <c r="Y637" s="34"/>
      <c r="Z637" s="34"/>
      <c r="AA637" s="34"/>
      <c r="AB637" s="34"/>
      <c r="AC637" s="34"/>
      <c r="AD637" s="34"/>
      <c r="AE637" s="34"/>
      <c r="AR637" s="195" t="s">
        <v>151</v>
      </c>
      <c r="AT637" s="195" t="s">
        <v>147</v>
      </c>
      <c r="AU637" s="195" t="s">
        <v>85</v>
      </c>
      <c r="AY637" s="17" t="s">
        <v>145</v>
      </c>
      <c r="BE637" s="196">
        <f>IF(N637="základní",J637,0)</f>
        <v>0</v>
      </c>
      <c r="BF637" s="196">
        <f>IF(N637="snížená",J637,0)</f>
        <v>0</v>
      </c>
      <c r="BG637" s="196">
        <f>IF(N637="zákl. přenesená",J637,0)</f>
        <v>0</v>
      </c>
      <c r="BH637" s="196">
        <f>IF(N637="sníž. přenesená",J637,0)</f>
        <v>0</v>
      </c>
      <c r="BI637" s="196">
        <f>IF(N637="nulová",J637,0)</f>
        <v>0</v>
      </c>
      <c r="BJ637" s="17" t="s">
        <v>81</v>
      </c>
      <c r="BK637" s="196">
        <f>ROUND(I637*H637,2)</f>
        <v>0</v>
      </c>
      <c r="BL637" s="17" t="s">
        <v>151</v>
      </c>
      <c r="BM637" s="195" t="s">
        <v>950</v>
      </c>
    </row>
    <row r="638" spans="1:65" s="13" customFormat="1">
      <c r="B638" s="197"/>
      <c r="C638" s="198"/>
      <c r="D638" s="199" t="s">
        <v>157</v>
      </c>
      <c r="E638" s="200" t="s">
        <v>1</v>
      </c>
      <c r="F638" s="201" t="s">
        <v>951</v>
      </c>
      <c r="G638" s="198"/>
      <c r="H638" s="202">
        <v>0.4</v>
      </c>
      <c r="I638" s="203"/>
      <c r="J638" s="198"/>
      <c r="K638" s="198"/>
      <c r="L638" s="204"/>
      <c r="M638" s="205"/>
      <c r="N638" s="206"/>
      <c r="O638" s="206"/>
      <c r="P638" s="206"/>
      <c r="Q638" s="206"/>
      <c r="R638" s="206"/>
      <c r="S638" s="206"/>
      <c r="T638" s="207"/>
      <c r="AT638" s="208" t="s">
        <v>157</v>
      </c>
      <c r="AU638" s="208" t="s">
        <v>85</v>
      </c>
      <c r="AV638" s="13" t="s">
        <v>85</v>
      </c>
      <c r="AW638" s="13" t="s">
        <v>32</v>
      </c>
      <c r="AX638" s="13" t="s">
        <v>81</v>
      </c>
      <c r="AY638" s="208" t="s">
        <v>145</v>
      </c>
    </row>
    <row r="639" spans="1:65" s="2" customFormat="1" ht="24.15" customHeight="1">
      <c r="A639" s="34"/>
      <c r="B639" s="35"/>
      <c r="C639" s="183" t="s">
        <v>952</v>
      </c>
      <c r="D639" s="183" t="s">
        <v>147</v>
      </c>
      <c r="E639" s="184" t="s">
        <v>953</v>
      </c>
      <c r="F639" s="185" t="s">
        <v>954</v>
      </c>
      <c r="G639" s="186" t="s">
        <v>155</v>
      </c>
      <c r="H639" s="187">
        <v>11.56</v>
      </c>
      <c r="I639" s="188"/>
      <c r="J639" s="189">
        <f>ROUND(I639*H639,2)</f>
        <v>0</v>
      </c>
      <c r="K639" s="190"/>
      <c r="L639" s="39"/>
      <c r="M639" s="191" t="s">
        <v>1</v>
      </c>
      <c r="N639" s="192" t="s">
        <v>41</v>
      </c>
      <c r="O639" s="71"/>
      <c r="P639" s="193">
        <f>O639*H639</f>
        <v>0</v>
      </c>
      <c r="Q639" s="193">
        <v>0</v>
      </c>
      <c r="R639" s="193">
        <f>Q639*H639</f>
        <v>0</v>
      </c>
      <c r="S639" s="193">
        <v>4.8000000000000001E-2</v>
      </c>
      <c r="T639" s="194">
        <f>S639*H639</f>
        <v>0.55488000000000004</v>
      </c>
      <c r="U639" s="34"/>
      <c r="V639" s="34"/>
      <c r="W639" s="34"/>
      <c r="X639" s="34"/>
      <c r="Y639" s="34"/>
      <c r="Z639" s="34"/>
      <c r="AA639" s="34"/>
      <c r="AB639" s="34"/>
      <c r="AC639" s="34"/>
      <c r="AD639" s="34"/>
      <c r="AE639" s="34"/>
      <c r="AR639" s="195" t="s">
        <v>151</v>
      </c>
      <c r="AT639" s="195" t="s">
        <v>147</v>
      </c>
      <c r="AU639" s="195" t="s">
        <v>85</v>
      </c>
      <c r="AY639" s="17" t="s">
        <v>145</v>
      </c>
      <c r="BE639" s="196">
        <f>IF(N639="základní",J639,0)</f>
        <v>0</v>
      </c>
      <c r="BF639" s="196">
        <f>IF(N639="snížená",J639,0)</f>
        <v>0</v>
      </c>
      <c r="BG639" s="196">
        <f>IF(N639="zákl. přenesená",J639,0)</f>
        <v>0</v>
      </c>
      <c r="BH639" s="196">
        <f>IF(N639="sníž. přenesená",J639,0)</f>
        <v>0</v>
      </c>
      <c r="BI639" s="196">
        <f>IF(N639="nulová",J639,0)</f>
        <v>0</v>
      </c>
      <c r="BJ639" s="17" t="s">
        <v>81</v>
      </c>
      <c r="BK639" s="196">
        <f>ROUND(I639*H639,2)</f>
        <v>0</v>
      </c>
      <c r="BL639" s="17" t="s">
        <v>151</v>
      </c>
      <c r="BM639" s="195" t="s">
        <v>955</v>
      </c>
    </row>
    <row r="640" spans="1:65" s="13" customFormat="1">
      <c r="B640" s="197"/>
      <c r="C640" s="198"/>
      <c r="D640" s="199" t="s">
        <v>157</v>
      </c>
      <c r="E640" s="200" t="s">
        <v>1</v>
      </c>
      <c r="F640" s="201" t="s">
        <v>956</v>
      </c>
      <c r="G640" s="198"/>
      <c r="H640" s="202">
        <v>8.16</v>
      </c>
      <c r="I640" s="203"/>
      <c r="J640" s="198"/>
      <c r="K640" s="198"/>
      <c r="L640" s="204"/>
      <c r="M640" s="205"/>
      <c r="N640" s="206"/>
      <c r="O640" s="206"/>
      <c r="P640" s="206"/>
      <c r="Q640" s="206"/>
      <c r="R640" s="206"/>
      <c r="S640" s="206"/>
      <c r="T640" s="207"/>
      <c r="AT640" s="208" t="s">
        <v>157</v>
      </c>
      <c r="AU640" s="208" t="s">
        <v>85</v>
      </c>
      <c r="AV640" s="13" t="s">
        <v>85</v>
      </c>
      <c r="AW640" s="13" t="s">
        <v>32</v>
      </c>
      <c r="AX640" s="13" t="s">
        <v>76</v>
      </c>
      <c r="AY640" s="208" t="s">
        <v>145</v>
      </c>
    </row>
    <row r="641" spans="1:65" s="13" customFormat="1">
      <c r="B641" s="197"/>
      <c r="C641" s="198"/>
      <c r="D641" s="199" t="s">
        <v>157</v>
      </c>
      <c r="E641" s="200" t="s">
        <v>1</v>
      </c>
      <c r="F641" s="201" t="s">
        <v>957</v>
      </c>
      <c r="G641" s="198"/>
      <c r="H641" s="202">
        <v>3.4</v>
      </c>
      <c r="I641" s="203"/>
      <c r="J641" s="198"/>
      <c r="K641" s="198"/>
      <c r="L641" s="204"/>
      <c r="M641" s="205"/>
      <c r="N641" s="206"/>
      <c r="O641" s="206"/>
      <c r="P641" s="206"/>
      <c r="Q641" s="206"/>
      <c r="R641" s="206"/>
      <c r="S641" s="206"/>
      <c r="T641" s="207"/>
      <c r="AT641" s="208" t="s">
        <v>157</v>
      </c>
      <c r="AU641" s="208" t="s">
        <v>85</v>
      </c>
      <c r="AV641" s="13" t="s">
        <v>85</v>
      </c>
      <c r="AW641" s="13" t="s">
        <v>32</v>
      </c>
      <c r="AX641" s="13" t="s">
        <v>76</v>
      </c>
      <c r="AY641" s="208" t="s">
        <v>145</v>
      </c>
    </row>
    <row r="642" spans="1:65" s="14" customFormat="1">
      <c r="B642" s="209"/>
      <c r="C642" s="210"/>
      <c r="D642" s="199" t="s">
        <v>157</v>
      </c>
      <c r="E642" s="211" t="s">
        <v>1</v>
      </c>
      <c r="F642" s="212" t="s">
        <v>160</v>
      </c>
      <c r="G642" s="210"/>
      <c r="H642" s="213">
        <v>11.56</v>
      </c>
      <c r="I642" s="214"/>
      <c r="J642" s="210"/>
      <c r="K642" s="210"/>
      <c r="L642" s="215"/>
      <c r="M642" s="216"/>
      <c r="N642" s="217"/>
      <c r="O642" s="217"/>
      <c r="P642" s="217"/>
      <c r="Q642" s="217"/>
      <c r="R642" s="217"/>
      <c r="S642" s="217"/>
      <c r="T642" s="218"/>
      <c r="AT642" s="219" t="s">
        <v>157</v>
      </c>
      <c r="AU642" s="219" t="s">
        <v>85</v>
      </c>
      <c r="AV642" s="14" t="s">
        <v>151</v>
      </c>
      <c r="AW642" s="14" t="s">
        <v>32</v>
      </c>
      <c r="AX642" s="14" t="s">
        <v>81</v>
      </c>
      <c r="AY642" s="219" t="s">
        <v>145</v>
      </c>
    </row>
    <row r="643" spans="1:65" s="2" customFormat="1" ht="24.15" customHeight="1">
      <c r="A643" s="34"/>
      <c r="B643" s="35"/>
      <c r="C643" s="183" t="s">
        <v>958</v>
      </c>
      <c r="D643" s="183" t="s">
        <v>147</v>
      </c>
      <c r="E643" s="184" t="s">
        <v>959</v>
      </c>
      <c r="F643" s="185" t="s">
        <v>960</v>
      </c>
      <c r="G643" s="186" t="s">
        <v>155</v>
      </c>
      <c r="H643" s="187">
        <v>7.6879999999999997</v>
      </c>
      <c r="I643" s="188"/>
      <c r="J643" s="189">
        <f>ROUND(I643*H643,2)</f>
        <v>0</v>
      </c>
      <c r="K643" s="190"/>
      <c r="L643" s="39"/>
      <c r="M643" s="191" t="s">
        <v>1</v>
      </c>
      <c r="N643" s="192" t="s">
        <v>41</v>
      </c>
      <c r="O643" s="71"/>
      <c r="P643" s="193">
        <f>O643*H643</f>
        <v>0</v>
      </c>
      <c r="Q643" s="193">
        <v>0</v>
      </c>
      <c r="R643" s="193">
        <f>Q643*H643</f>
        <v>0</v>
      </c>
      <c r="S643" s="193">
        <v>5.2999999999999999E-2</v>
      </c>
      <c r="T643" s="194">
        <f>S643*H643</f>
        <v>0.40746399999999999</v>
      </c>
      <c r="U643" s="34"/>
      <c r="V643" s="34"/>
      <c r="W643" s="34"/>
      <c r="X643" s="34"/>
      <c r="Y643" s="34"/>
      <c r="Z643" s="34"/>
      <c r="AA643" s="34"/>
      <c r="AB643" s="34"/>
      <c r="AC643" s="34"/>
      <c r="AD643" s="34"/>
      <c r="AE643" s="34"/>
      <c r="AR643" s="195" t="s">
        <v>151</v>
      </c>
      <c r="AT643" s="195" t="s">
        <v>147</v>
      </c>
      <c r="AU643" s="195" t="s">
        <v>85</v>
      </c>
      <c r="AY643" s="17" t="s">
        <v>145</v>
      </c>
      <c r="BE643" s="196">
        <f>IF(N643="základní",J643,0)</f>
        <v>0</v>
      </c>
      <c r="BF643" s="196">
        <f>IF(N643="snížená",J643,0)</f>
        <v>0</v>
      </c>
      <c r="BG643" s="196">
        <f>IF(N643="zákl. přenesená",J643,0)</f>
        <v>0</v>
      </c>
      <c r="BH643" s="196">
        <f>IF(N643="sníž. přenesená",J643,0)</f>
        <v>0</v>
      </c>
      <c r="BI643" s="196">
        <f>IF(N643="nulová",J643,0)</f>
        <v>0</v>
      </c>
      <c r="BJ643" s="17" t="s">
        <v>81</v>
      </c>
      <c r="BK643" s="196">
        <f>ROUND(I643*H643,2)</f>
        <v>0</v>
      </c>
      <c r="BL643" s="17" t="s">
        <v>151</v>
      </c>
      <c r="BM643" s="195" t="s">
        <v>961</v>
      </c>
    </row>
    <row r="644" spans="1:65" s="13" customFormat="1">
      <c r="B644" s="197"/>
      <c r="C644" s="198"/>
      <c r="D644" s="199" t="s">
        <v>157</v>
      </c>
      <c r="E644" s="200" t="s">
        <v>1</v>
      </c>
      <c r="F644" s="201" t="s">
        <v>962</v>
      </c>
      <c r="G644" s="198"/>
      <c r="H644" s="202">
        <v>7.6879999999999997</v>
      </c>
      <c r="I644" s="203"/>
      <c r="J644" s="198"/>
      <c r="K644" s="198"/>
      <c r="L644" s="204"/>
      <c r="M644" s="205"/>
      <c r="N644" s="206"/>
      <c r="O644" s="206"/>
      <c r="P644" s="206"/>
      <c r="Q644" s="206"/>
      <c r="R644" s="206"/>
      <c r="S644" s="206"/>
      <c r="T644" s="207"/>
      <c r="AT644" s="208" t="s">
        <v>157</v>
      </c>
      <c r="AU644" s="208" t="s">
        <v>85</v>
      </c>
      <c r="AV644" s="13" t="s">
        <v>85</v>
      </c>
      <c r="AW644" s="13" t="s">
        <v>32</v>
      </c>
      <c r="AX644" s="13" t="s">
        <v>81</v>
      </c>
      <c r="AY644" s="208" t="s">
        <v>145</v>
      </c>
    </row>
    <row r="645" spans="1:65" s="2" customFormat="1" ht="21.75" customHeight="1">
      <c r="A645" s="34"/>
      <c r="B645" s="35"/>
      <c r="C645" s="183" t="s">
        <v>963</v>
      </c>
      <c r="D645" s="183" t="s">
        <v>147</v>
      </c>
      <c r="E645" s="184" t="s">
        <v>964</v>
      </c>
      <c r="F645" s="185" t="s">
        <v>965</v>
      </c>
      <c r="G645" s="186" t="s">
        <v>155</v>
      </c>
      <c r="H645" s="187">
        <v>3.2</v>
      </c>
      <c r="I645" s="188"/>
      <c r="J645" s="189">
        <f>ROUND(I645*H645,2)</f>
        <v>0</v>
      </c>
      <c r="K645" s="190"/>
      <c r="L645" s="39"/>
      <c r="M645" s="191" t="s">
        <v>1</v>
      </c>
      <c r="N645" s="192" t="s">
        <v>41</v>
      </c>
      <c r="O645" s="71"/>
      <c r="P645" s="193">
        <f>O645*H645</f>
        <v>0</v>
      </c>
      <c r="Q645" s="193">
        <v>0</v>
      </c>
      <c r="R645" s="193">
        <f>Q645*H645</f>
        <v>0</v>
      </c>
      <c r="S645" s="193">
        <v>7.5999999999999998E-2</v>
      </c>
      <c r="T645" s="194">
        <f>S645*H645</f>
        <v>0.2432</v>
      </c>
      <c r="U645" s="34"/>
      <c r="V645" s="34"/>
      <c r="W645" s="34"/>
      <c r="X645" s="34"/>
      <c r="Y645" s="34"/>
      <c r="Z645" s="34"/>
      <c r="AA645" s="34"/>
      <c r="AB645" s="34"/>
      <c r="AC645" s="34"/>
      <c r="AD645" s="34"/>
      <c r="AE645" s="34"/>
      <c r="AR645" s="195" t="s">
        <v>151</v>
      </c>
      <c r="AT645" s="195" t="s">
        <v>147</v>
      </c>
      <c r="AU645" s="195" t="s">
        <v>85</v>
      </c>
      <c r="AY645" s="17" t="s">
        <v>145</v>
      </c>
      <c r="BE645" s="196">
        <f>IF(N645="základní",J645,0)</f>
        <v>0</v>
      </c>
      <c r="BF645" s="196">
        <f>IF(N645="snížená",J645,0)</f>
        <v>0</v>
      </c>
      <c r="BG645" s="196">
        <f>IF(N645="zákl. přenesená",J645,0)</f>
        <v>0</v>
      </c>
      <c r="BH645" s="196">
        <f>IF(N645="sníž. přenesená",J645,0)</f>
        <v>0</v>
      </c>
      <c r="BI645" s="196">
        <f>IF(N645="nulová",J645,0)</f>
        <v>0</v>
      </c>
      <c r="BJ645" s="17" t="s">
        <v>81</v>
      </c>
      <c r="BK645" s="196">
        <f>ROUND(I645*H645,2)</f>
        <v>0</v>
      </c>
      <c r="BL645" s="17" t="s">
        <v>151</v>
      </c>
      <c r="BM645" s="195" t="s">
        <v>966</v>
      </c>
    </row>
    <row r="646" spans="1:65" s="13" customFormat="1">
      <c r="B646" s="197"/>
      <c r="C646" s="198"/>
      <c r="D646" s="199" t="s">
        <v>157</v>
      </c>
      <c r="E646" s="200" t="s">
        <v>1</v>
      </c>
      <c r="F646" s="201" t="s">
        <v>967</v>
      </c>
      <c r="G646" s="198"/>
      <c r="H646" s="202">
        <v>3.2</v>
      </c>
      <c r="I646" s="203"/>
      <c r="J646" s="198"/>
      <c r="K646" s="198"/>
      <c r="L646" s="204"/>
      <c r="M646" s="205"/>
      <c r="N646" s="206"/>
      <c r="O646" s="206"/>
      <c r="P646" s="206"/>
      <c r="Q646" s="206"/>
      <c r="R646" s="206"/>
      <c r="S646" s="206"/>
      <c r="T646" s="207"/>
      <c r="AT646" s="208" t="s">
        <v>157</v>
      </c>
      <c r="AU646" s="208" t="s">
        <v>85</v>
      </c>
      <c r="AV646" s="13" t="s">
        <v>85</v>
      </c>
      <c r="AW646" s="13" t="s">
        <v>32</v>
      </c>
      <c r="AX646" s="13" t="s">
        <v>81</v>
      </c>
      <c r="AY646" s="208" t="s">
        <v>145</v>
      </c>
    </row>
    <row r="647" spans="1:65" s="2" customFormat="1" ht="24.15" customHeight="1">
      <c r="A647" s="34"/>
      <c r="B647" s="35"/>
      <c r="C647" s="183" t="s">
        <v>968</v>
      </c>
      <c r="D647" s="183" t="s">
        <v>147</v>
      </c>
      <c r="E647" s="184" t="s">
        <v>969</v>
      </c>
      <c r="F647" s="185" t="s">
        <v>970</v>
      </c>
      <c r="G647" s="186" t="s">
        <v>164</v>
      </c>
      <c r="H647" s="187">
        <v>4.3499999999999996</v>
      </c>
      <c r="I647" s="188"/>
      <c r="J647" s="189">
        <f>ROUND(I647*H647,2)</f>
        <v>0</v>
      </c>
      <c r="K647" s="190"/>
      <c r="L647" s="39"/>
      <c r="M647" s="191" t="s">
        <v>1</v>
      </c>
      <c r="N647" s="192" t="s">
        <v>41</v>
      </c>
      <c r="O647" s="71"/>
      <c r="P647" s="193">
        <f>O647*H647</f>
        <v>0</v>
      </c>
      <c r="Q647" s="193">
        <v>0</v>
      </c>
      <c r="R647" s="193">
        <f>Q647*H647</f>
        <v>0</v>
      </c>
      <c r="S647" s="193">
        <v>1.8</v>
      </c>
      <c r="T647" s="194">
        <f>S647*H647</f>
        <v>7.8299999999999992</v>
      </c>
      <c r="U647" s="34"/>
      <c r="V647" s="34"/>
      <c r="W647" s="34"/>
      <c r="X647" s="34"/>
      <c r="Y647" s="34"/>
      <c r="Z647" s="34"/>
      <c r="AA647" s="34"/>
      <c r="AB647" s="34"/>
      <c r="AC647" s="34"/>
      <c r="AD647" s="34"/>
      <c r="AE647" s="34"/>
      <c r="AR647" s="195" t="s">
        <v>151</v>
      </c>
      <c r="AT647" s="195" t="s">
        <v>147</v>
      </c>
      <c r="AU647" s="195" t="s">
        <v>85</v>
      </c>
      <c r="AY647" s="17" t="s">
        <v>145</v>
      </c>
      <c r="BE647" s="196">
        <f>IF(N647="základní",J647,0)</f>
        <v>0</v>
      </c>
      <c r="BF647" s="196">
        <f>IF(N647="snížená",J647,0)</f>
        <v>0</v>
      </c>
      <c r="BG647" s="196">
        <f>IF(N647="zákl. přenesená",J647,0)</f>
        <v>0</v>
      </c>
      <c r="BH647" s="196">
        <f>IF(N647="sníž. přenesená",J647,0)</f>
        <v>0</v>
      </c>
      <c r="BI647" s="196">
        <f>IF(N647="nulová",J647,0)</f>
        <v>0</v>
      </c>
      <c r="BJ647" s="17" t="s">
        <v>81</v>
      </c>
      <c r="BK647" s="196">
        <f>ROUND(I647*H647,2)</f>
        <v>0</v>
      </c>
      <c r="BL647" s="17" t="s">
        <v>151</v>
      </c>
      <c r="BM647" s="195" t="s">
        <v>971</v>
      </c>
    </row>
    <row r="648" spans="1:65" s="13" customFormat="1">
      <c r="B648" s="197"/>
      <c r="C648" s="198"/>
      <c r="D648" s="199" t="s">
        <v>157</v>
      </c>
      <c r="E648" s="200" t="s">
        <v>1</v>
      </c>
      <c r="F648" s="201" t="s">
        <v>972</v>
      </c>
      <c r="G648" s="198"/>
      <c r="H648" s="202">
        <v>2.9159999999999999</v>
      </c>
      <c r="I648" s="203"/>
      <c r="J648" s="198"/>
      <c r="K648" s="198"/>
      <c r="L648" s="204"/>
      <c r="M648" s="205"/>
      <c r="N648" s="206"/>
      <c r="O648" s="206"/>
      <c r="P648" s="206"/>
      <c r="Q648" s="206"/>
      <c r="R648" s="206"/>
      <c r="S648" s="206"/>
      <c r="T648" s="207"/>
      <c r="AT648" s="208" t="s">
        <v>157</v>
      </c>
      <c r="AU648" s="208" t="s">
        <v>85</v>
      </c>
      <c r="AV648" s="13" t="s">
        <v>85</v>
      </c>
      <c r="AW648" s="13" t="s">
        <v>32</v>
      </c>
      <c r="AX648" s="13" t="s">
        <v>76</v>
      </c>
      <c r="AY648" s="208" t="s">
        <v>145</v>
      </c>
    </row>
    <row r="649" spans="1:65" s="13" customFormat="1">
      <c r="B649" s="197"/>
      <c r="C649" s="198"/>
      <c r="D649" s="199" t="s">
        <v>157</v>
      </c>
      <c r="E649" s="200" t="s">
        <v>1</v>
      </c>
      <c r="F649" s="201" t="s">
        <v>973</v>
      </c>
      <c r="G649" s="198"/>
      <c r="H649" s="202">
        <v>0.89600000000000002</v>
      </c>
      <c r="I649" s="203"/>
      <c r="J649" s="198"/>
      <c r="K649" s="198"/>
      <c r="L649" s="204"/>
      <c r="M649" s="205"/>
      <c r="N649" s="206"/>
      <c r="O649" s="206"/>
      <c r="P649" s="206"/>
      <c r="Q649" s="206"/>
      <c r="R649" s="206"/>
      <c r="S649" s="206"/>
      <c r="T649" s="207"/>
      <c r="AT649" s="208" t="s">
        <v>157</v>
      </c>
      <c r="AU649" s="208" t="s">
        <v>85</v>
      </c>
      <c r="AV649" s="13" t="s">
        <v>85</v>
      </c>
      <c r="AW649" s="13" t="s">
        <v>32</v>
      </c>
      <c r="AX649" s="13" t="s">
        <v>76</v>
      </c>
      <c r="AY649" s="208" t="s">
        <v>145</v>
      </c>
    </row>
    <row r="650" spans="1:65" s="13" customFormat="1">
      <c r="B650" s="197"/>
      <c r="C650" s="198"/>
      <c r="D650" s="199" t="s">
        <v>157</v>
      </c>
      <c r="E650" s="200" t="s">
        <v>1</v>
      </c>
      <c r="F650" s="201" t="s">
        <v>974</v>
      </c>
      <c r="G650" s="198"/>
      <c r="H650" s="202">
        <v>0.53800000000000003</v>
      </c>
      <c r="I650" s="203"/>
      <c r="J650" s="198"/>
      <c r="K650" s="198"/>
      <c r="L650" s="204"/>
      <c r="M650" s="205"/>
      <c r="N650" s="206"/>
      <c r="O650" s="206"/>
      <c r="P650" s="206"/>
      <c r="Q650" s="206"/>
      <c r="R650" s="206"/>
      <c r="S650" s="206"/>
      <c r="T650" s="207"/>
      <c r="AT650" s="208" t="s">
        <v>157</v>
      </c>
      <c r="AU650" s="208" t="s">
        <v>85</v>
      </c>
      <c r="AV650" s="13" t="s">
        <v>85</v>
      </c>
      <c r="AW650" s="13" t="s">
        <v>32</v>
      </c>
      <c r="AX650" s="13" t="s">
        <v>76</v>
      </c>
      <c r="AY650" s="208" t="s">
        <v>145</v>
      </c>
    </row>
    <row r="651" spans="1:65" s="14" customFormat="1">
      <c r="B651" s="209"/>
      <c r="C651" s="210"/>
      <c r="D651" s="199" t="s">
        <v>157</v>
      </c>
      <c r="E651" s="211" t="s">
        <v>1</v>
      </c>
      <c r="F651" s="212" t="s">
        <v>160</v>
      </c>
      <c r="G651" s="210"/>
      <c r="H651" s="213">
        <v>4.3499999999999996</v>
      </c>
      <c r="I651" s="214"/>
      <c r="J651" s="210"/>
      <c r="K651" s="210"/>
      <c r="L651" s="215"/>
      <c r="M651" s="216"/>
      <c r="N651" s="217"/>
      <c r="O651" s="217"/>
      <c r="P651" s="217"/>
      <c r="Q651" s="217"/>
      <c r="R651" s="217"/>
      <c r="S651" s="217"/>
      <c r="T651" s="218"/>
      <c r="AT651" s="219" t="s">
        <v>157</v>
      </c>
      <c r="AU651" s="219" t="s">
        <v>85</v>
      </c>
      <c r="AV651" s="14" t="s">
        <v>151</v>
      </c>
      <c r="AW651" s="14" t="s">
        <v>32</v>
      </c>
      <c r="AX651" s="14" t="s">
        <v>81</v>
      </c>
      <c r="AY651" s="219" t="s">
        <v>145</v>
      </c>
    </row>
    <row r="652" spans="1:65" s="2" customFormat="1" ht="37.799999999999997" customHeight="1">
      <c r="A652" s="34"/>
      <c r="B652" s="35"/>
      <c r="C652" s="183" t="s">
        <v>975</v>
      </c>
      <c r="D652" s="183" t="s">
        <v>147</v>
      </c>
      <c r="E652" s="184" t="s">
        <v>976</v>
      </c>
      <c r="F652" s="185" t="s">
        <v>977</v>
      </c>
      <c r="G652" s="186" t="s">
        <v>224</v>
      </c>
      <c r="H652" s="187">
        <v>18.16</v>
      </c>
      <c r="I652" s="188"/>
      <c r="J652" s="189">
        <f>ROUND(I652*H652,2)</f>
        <v>0</v>
      </c>
      <c r="K652" s="190"/>
      <c r="L652" s="39"/>
      <c r="M652" s="191" t="s">
        <v>1</v>
      </c>
      <c r="N652" s="192" t="s">
        <v>41</v>
      </c>
      <c r="O652" s="71"/>
      <c r="P652" s="193">
        <f>O652*H652</f>
        <v>0</v>
      </c>
      <c r="Q652" s="193">
        <v>7.4160000000000004E-2</v>
      </c>
      <c r="R652" s="193">
        <f>Q652*H652</f>
        <v>1.3467456</v>
      </c>
      <c r="S652" s="193">
        <v>0</v>
      </c>
      <c r="T652" s="194">
        <f>S652*H652</f>
        <v>0</v>
      </c>
      <c r="U652" s="34"/>
      <c r="V652" s="34"/>
      <c r="W652" s="34"/>
      <c r="X652" s="34"/>
      <c r="Y652" s="34"/>
      <c r="Z652" s="34"/>
      <c r="AA652" s="34"/>
      <c r="AB652" s="34"/>
      <c r="AC652" s="34"/>
      <c r="AD652" s="34"/>
      <c r="AE652" s="34"/>
      <c r="AR652" s="195" t="s">
        <v>151</v>
      </c>
      <c r="AT652" s="195" t="s">
        <v>147</v>
      </c>
      <c r="AU652" s="195" t="s">
        <v>85</v>
      </c>
      <c r="AY652" s="17" t="s">
        <v>145</v>
      </c>
      <c r="BE652" s="196">
        <f>IF(N652="základní",J652,0)</f>
        <v>0</v>
      </c>
      <c r="BF652" s="196">
        <f>IF(N652="snížená",J652,0)</f>
        <v>0</v>
      </c>
      <c r="BG652" s="196">
        <f>IF(N652="zákl. přenesená",J652,0)</f>
        <v>0</v>
      </c>
      <c r="BH652" s="196">
        <f>IF(N652="sníž. přenesená",J652,0)</f>
        <v>0</v>
      </c>
      <c r="BI652" s="196">
        <f>IF(N652="nulová",J652,0)</f>
        <v>0</v>
      </c>
      <c r="BJ652" s="17" t="s">
        <v>81</v>
      </c>
      <c r="BK652" s="196">
        <f>ROUND(I652*H652,2)</f>
        <v>0</v>
      </c>
      <c r="BL652" s="17" t="s">
        <v>151</v>
      </c>
      <c r="BM652" s="195" t="s">
        <v>978</v>
      </c>
    </row>
    <row r="653" spans="1:65" s="13" customFormat="1" ht="20.399999999999999">
      <c r="B653" s="197"/>
      <c r="C653" s="198"/>
      <c r="D653" s="199" t="s">
        <v>157</v>
      </c>
      <c r="E653" s="200" t="s">
        <v>1</v>
      </c>
      <c r="F653" s="201" t="s">
        <v>979</v>
      </c>
      <c r="G653" s="198"/>
      <c r="H653" s="202">
        <v>18.16</v>
      </c>
      <c r="I653" s="203"/>
      <c r="J653" s="198"/>
      <c r="K653" s="198"/>
      <c r="L653" s="204"/>
      <c r="M653" s="205"/>
      <c r="N653" s="206"/>
      <c r="O653" s="206"/>
      <c r="P653" s="206"/>
      <c r="Q653" s="206"/>
      <c r="R653" s="206"/>
      <c r="S653" s="206"/>
      <c r="T653" s="207"/>
      <c r="AT653" s="208" t="s">
        <v>157</v>
      </c>
      <c r="AU653" s="208" t="s">
        <v>85</v>
      </c>
      <c r="AV653" s="13" t="s">
        <v>85</v>
      </c>
      <c r="AW653" s="13" t="s">
        <v>32</v>
      </c>
      <c r="AX653" s="13" t="s">
        <v>81</v>
      </c>
      <c r="AY653" s="208" t="s">
        <v>145</v>
      </c>
    </row>
    <row r="654" spans="1:65" s="2" customFormat="1" ht="24.15" customHeight="1">
      <c r="A654" s="34"/>
      <c r="B654" s="35"/>
      <c r="C654" s="183" t="s">
        <v>980</v>
      </c>
      <c r="D654" s="183" t="s">
        <v>147</v>
      </c>
      <c r="E654" s="184" t="s">
        <v>981</v>
      </c>
      <c r="F654" s="185" t="s">
        <v>982</v>
      </c>
      <c r="G654" s="186" t="s">
        <v>224</v>
      </c>
      <c r="H654" s="187">
        <v>1</v>
      </c>
      <c r="I654" s="188"/>
      <c r="J654" s="189">
        <f>ROUND(I654*H654,2)</f>
        <v>0</v>
      </c>
      <c r="K654" s="190"/>
      <c r="L654" s="39"/>
      <c r="M654" s="191" t="s">
        <v>1</v>
      </c>
      <c r="N654" s="192" t="s">
        <v>41</v>
      </c>
      <c r="O654" s="71"/>
      <c r="P654" s="193">
        <f>O654*H654</f>
        <v>0</v>
      </c>
      <c r="Q654" s="193">
        <v>2.0000000000000002E-5</v>
      </c>
      <c r="R654" s="193">
        <f>Q654*H654</f>
        <v>2.0000000000000002E-5</v>
      </c>
      <c r="S654" s="193">
        <v>1E-3</v>
      </c>
      <c r="T654" s="194">
        <f>S654*H654</f>
        <v>1E-3</v>
      </c>
      <c r="U654" s="34"/>
      <c r="V654" s="34"/>
      <c r="W654" s="34"/>
      <c r="X654" s="34"/>
      <c r="Y654" s="34"/>
      <c r="Z654" s="34"/>
      <c r="AA654" s="34"/>
      <c r="AB654" s="34"/>
      <c r="AC654" s="34"/>
      <c r="AD654" s="34"/>
      <c r="AE654" s="34"/>
      <c r="AR654" s="195" t="s">
        <v>151</v>
      </c>
      <c r="AT654" s="195" t="s">
        <v>147</v>
      </c>
      <c r="AU654" s="195" t="s">
        <v>85</v>
      </c>
      <c r="AY654" s="17" t="s">
        <v>145</v>
      </c>
      <c r="BE654" s="196">
        <f>IF(N654="základní",J654,0)</f>
        <v>0</v>
      </c>
      <c r="BF654" s="196">
        <f>IF(N654="snížená",J654,0)</f>
        <v>0</v>
      </c>
      <c r="BG654" s="196">
        <f>IF(N654="zákl. přenesená",J654,0)</f>
        <v>0</v>
      </c>
      <c r="BH654" s="196">
        <f>IF(N654="sníž. přenesená",J654,0)</f>
        <v>0</v>
      </c>
      <c r="BI654" s="196">
        <f>IF(N654="nulová",J654,0)</f>
        <v>0</v>
      </c>
      <c r="BJ654" s="17" t="s">
        <v>81</v>
      </c>
      <c r="BK654" s="196">
        <f>ROUND(I654*H654,2)</f>
        <v>0</v>
      </c>
      <c r="BL654" s="17" t="s">
        <v>151</v>
      </c>
      <c r="BM654" s="195" t="s">
        <v>983</v>
      </c>
    </row>
    <row r="655" spans="1:65" s="13" customFormat="1">
      <c r="B655" s="197"/>
      <c r="C655" s="198"/>
      <c r="D655" s="199" t="s">
        <v>157</v>
      </c>
      <c r="E655" s="200" t="s">
        <v>1</v>
      </c>
      <c r="F655" s="201" t="s">
        <v>984</v>
      </c>
      <c r="G655" s="198"/>
      <c r="H655" s="202">
        <v>1</v>
      </c>
      <c r="I655" s="203"/>
      <c r="J655" s="198"/>
      <c r="K655" s="198"/>
      <c r="L655" s="204"/>
      <c r="M655" s="205"/>
      <c r="N655" s="206"/>
      <c r="O655" s="206"/>
      <c r="P655" s="206"/>
      <c r="Q655" s="206"/>
      <c r="R655" s="206"/>
      <c r="S655" s="206"/>
      <c r="T655" s="207"/>
      <c r="AT655" s="208" t="s">
        <v>157</v>
      </c>
      <c r="AU655" s="208" t="s">
        <v>85</v>
      </c>
      <c r="AV655" s="13" t="s">
        <v>85</v>
      </c>
      <c r="AW655" s="13" t="s">
        <v>32</v>
      </c>
      <c r="AX655" s="13" t="s">
        <v>81</v>
      </c>
      <c r="AY655" s="208" t="s">
        <v>145</v>
      </c>
    </row>
    <row r="656" spans="1:65" s="2" customFormat="1" ht="37.799999999999997" customHeight="1">
      <c r="A656" s="34"/>
      <c r="B656" s="35"/>
      <c r="C656" s="183" t="s">
        <v>985</v>
      </c>
      <c r="D656" s="183" t="s">
        <v>147</v>
      </c>
      <c r="E656" s="184" t="s">
        <v>986</v>
      </c>
      <c r="F656" s="185" t="s">
        <v>987</v>
      </c>
      <c r="G656" s="186" t="s">
        <v>155</v>
      </c>
      <c r="H656" s="187">
        <v>328.8</v>
      </c>
      <c r="I656" s="188"/>
      <c r="J656" s="189">
        <f>ROUND(I656*H656,2)</f>
        <v>0</v>
      </c>
      <c r="K656" s="190"/>
      <c r="L656" s="39"/>
      <c r="M656" s="191" t="s">
        <v>1</v>
      </c>
      <c r="N656" s="192" t="s">
        <v>41</v>
      </c>
      <c r="O656" s="71"/>
      <c r="P656" s="193">
        <f>O656*H656</f>
        <v>0</v>
      </c>
      <c r="Q656" s="193">
        <v>0</v>
      </c>
      <c r="R656" s="193">
        <f>Q656*H656</f>
        <v>0</v>
      </c>
      <c r="S656" s="193">
        <v>0.05</v>
      </c>
      <c r="T656" s="194">
        <f>S656*H656</f>
        <v>16.440000000000001</v>
      </c>
      <c r="U656" s="34"/>
      <c r="V656" s="34"/>
      <c r="W656" s="34"/>
      <c r="X656" s="34"/>
      <c r="Y656" s="34"/>
      <c r="Z656" s="34"/>
      <c r="AA656" s="34"/>
      <c r="AB656" s="34"/>
      <c r="AC656" s="34"/>
      <c r="AD656" s="34"/>
      <c r="AE656" s="34"/>
      <c r="AR656" s="195" t="s">
        <v>151</v>
      </c>
      <c r="AT656" s="195" t="s">
        <v>147</v>
      </c>
      <c r="AU656" s="195" t="s">
        <v>85</v>
      </c>
      <c r="AY656" s="17" t="s">
        <v>145</v>
      </c>
      <c r="BE656" s="196">
        <f>IF(N656="základní",J656,0)</f>
        <v>0</v>
      </c>
      <c r="BF656" s="196">
        <f>IF(N656="snížená",J656,0)</f>
        <v>0</v>
      </c>
      <c r="BG656" s="196">
        <f>IF(N656="zákl. přenesená",J656,0)</f>
        <v>0</v>
      </c>
      <c r="BH656" s="196">
        <f>IF(N656="sníž. přenesená",J656,0)</f>
        <v>0</v>
      </c>
      <c r="BI656" s="196">
        <f>IF(N656="nulová",J656,0)</f>
        <v>0</v>
      </c>
      <c r="BJ656" s="17" t="s">
        <v>81</v>
      </c>
      <c r="BK656" s="196">
        <f>ROUND(I656*H656,2)</f>
        <v>0</v>
      </c>
      <c r="BL656" s="17" t="s">
        <v>151</v>
      </c>
      <c r="BM656" s="195" t="s">
        <v>988</v>
      </c>
    </row>
    <row r="657" spans="1:65" s="13" customFormat="1">
      <c r="B657" s="197"/>
      <c r="C657" s="198"/>
      <c r="D657" s="199" t="s">
        <v>157</v>
      </c>
      <c r="E657" s="200" t="s">
        <v>1</v>
      </c>
      <c r="F657" s="201" t="s">
        <v>989</v>
      </c>
      <c r="G657" s="198"/>
      <c r="H657" s="202">
        <v>1</v>
      </c>
      <c r="I657" s="203"/>
      <c r="J657" s="198"/>
      <c r="K657" s="198"/>
      <c r="L657" s="204"/>
      <c r="M657" s="205"/>
      <c r="N657" s="206"/>
      <c r="O657" s="206"/>
      <c r="P657" s="206"/>
      <c r="Q657" s="206"/>
      <c r="R657" s="206"/>
      <c r="S657" s="206"/>
      <c r="T657" s="207"/>
      <c r="AT657" s="208" t="s">
        <v>157</v>
      </c>
      <c r="AU657" s="208" t="s">
        <v>85</v>
      </c>
      <c r="AV657" s="13" t="s">
        <v>85</v>
      </c>
      <c r="AW657" s="13" t="s">
        <v>32</v>
      </c>
      <c r="AX657" s="13" t="s">
        <v>76</v>
      </c>
      <c r="AY657" s="208" t="s">
        <v>145</v>
      </c>
    </row>
    <row r="658" spans="1:65" s="13" customFormat="1">
      <c r="B658" s="197"/>
      <c r="C658" s="198"/>
      <c r="D658" s="199" t="s">
        <v>157</v>
      </c>
      <c r="E658" s="200" t="s">
        <v>1</v>
      </c>
      <c r="F658" s="201" t="s">
        <v>990</v>
      </c>
      <c r="G658" s="198"/>
      <c r="H658" s="202">
        <v>312.8</v>
      </c>
      <c r="I658" s="203"/>
      <c r="J658" s="198"/>
      <c r="K658" s="198"/>
      <c r="L658" s="204"/>
      <c r="M658" s="205"/>
      <c r="N658" s="206"/>
      <c r="O658" s="206"/>
      <c r="P658" s="206"/>
      <c r="Q658" s="206"/>
      <c r="R658" s="206"/>
      <c r="S658" s="206"/>
      <c r="T658" s="207"/>
      <c r="AT658" s="208" t="s">
        <v>157</v>
      </c>
      <c r="AU658" s="208" t="s">
        <v>85</v>
      </c>
      <c r="AV658" s="13" t="s">
        <v>85</v>
      </c>
      <c r="AW658" s="13" t="s">
        <v>32</v>
      </c>
      <c r="AX658" s="13" t="s">
        <v>76</v>
      </c>
      <c r="AY658" s="208" t="s">
        <v>145</v>
      </c>
    </row>
    <row r="659" spans="1:65" s="13" customFormat="1">
      <c r="B659" s="197"/>
      <c r="C659" s="198"/>
      <c r="D659" s="199" t="s">
        <v>157</v>
      </c>
      <c r="E659" s="200" t="s">
        <v>1</v>
      </c>
      <c r="F659" s="201" t="s">
        <v>991</v>
      </c>
      <c r="G659" s="198"/>
      <c r="H659" s="202">
        <v>15</v>
      </c>
      <c r="I659" s="203"/>
      <c r="J659" s="198"/>
      <c r="K659" s="198"/>
      <c r="L659" s="204"/>
      <c r="M659" s="205"/>
      <c r="N659" s="206"/>
      <c r="O659" s="206"/>
      <c r="P659" s="206"/>
      <c r="Q659" s="206"/>
      <c r="R659" s="206"/>
      <c r="S659" s="206"/>
      <c r="T659" s="207"/>
      <c r="AT659" s="208" t="s">
        <v>157</v>
      </c>
      <c r="AU659" s="208" t="s">
        <v>85</v>
      </c>
      <c r="AV659" s="13" t="s">
        <v>85</v>
      </c>
      <c r="AW659" s="13" t="s">
        <v>32</v>
      </c>
      <c r="AX659" s="13" t="s">
        <v>76</v>
      </c>
      <c r="AY659" s="208" t="s">
        <v>145</v>
      </c>
    </row>
    <row r="660" spans="1:65" s="14" customFormat="1">
      <c r="B660" s="209"/>
      <c r="C660" s="210"/>
      <c r="D660" s="199" t="s">
        <v>157</v>
      </c>
      <c r="E660" s="211" t="s">
        <v>1</v>
      </c>
      <c r="F660" s="212" t="s">
        <v>160</v>
      </c>
      <c r="G660" s="210"/>
      <c r="H660" s="213">
        <v>328.8</v>
      </c>
      <c r="I660" s="214"/>
      <c r="J660" s="210"/>
      <c r="K660" s="210"/>
      <c r="L660" s="215"/>
      <c r="M660" s="216"/>
      <c r="N660" s="217"/>
      <c r="O660" s="217"/>
      <c r="P660" s="217"/>
      <c r="Q660" s="217"/>
      <c r="R660" s="217"/>
      <c r="S660" s="217"/>
      <c r="T660" s="218"/>
      <c r="AT660" s="219" t="s">
        <v>157</v>
      </c>
      <c r="AU660" s="219" t="s">
        <v>85</v>
      </c>
      <c r="AV660" s="14" t="s">
        <v>151</v>
      </c>
      <c r="AW660" s="14" t="s">
        <v>32</v>
      </c>
      <c r="AX660" s="14" t="s">
        <v>81</v>
      </c>
      <c r="AY660" s="219" t="s">
        <v>145</v>
      </c>
    </row>
    <row r="661" spans="1:65" s="2" customFormat="1" ht="37.799999999999997" customHeight="1">
      <c r="A661" s="34"/>
      <c r="B661" s="35"/>
      <c r="C661" s="183" t="s">
        <v>992</v>
      </c>
      <c r="D661" s="183" t="s">
        <v>147</v>
      </c>
      <c r="E661" s="184" t="s">
        <v>993</v>
      </c>
      <c r="F661" s="185" t="s">
        <v>994</v>
      </c>
      <c r="G661" s="186" t="s">
        <v>155</v>
      </c>
      <c r="H661" s="187">
        <v>294.91300000000001</v>
      </c>
      <c r="I661" s="188"/>
      <c r="J661" s="189">
        <f>ROUND(I661*H661,2)</f>
        <v>0</v>
      </c>
      <c r="K661" s="190"/>
      <c r="L661" s="39"/>
      <c r="M661" s="191" t="s">
        <v>1</v>
      </c>
      <c r="N661" s="192" t="s">
        <v>41</v>
      </c>
      <c r="O661" s="71"/>
      <c r="P661" s="193">
        <f>O661*H661</f>
        <v>0</v>
      </c>
      <c r="Q661" s="193">
        <v>0</v>
      </c>
      <c r="R661" s="193">
        <f>Q661*H661</f>
        <v>0</v>
      </c>
      <c r="S661" s="193">
        <v>4.5999999999999999E-2</v>
      </c>
      <c r="T661" s="194">
        <f>S661*H661</f>
        <v>13.565998</v>
      </c>
      <c r="U661" s="34"/>
      <c r="V661" s="34"/>
      <c r="W661" s="34"/>
      <c r="X661" s="34"/>
      <c r="Y661" s="34"/>
      <c r="Z661" s="34"/>
      <c r="AA661" s="34"/>
      <c r="AB661" s="34"/>
      <c r="AC661" s="34"/>
      <c r="AD661" s="34"/>
      <c r="AE661" s="34"/>
      <c r="AR661" s="195" t="s">
        <v>151</v>
      </c>
      <c r="AT661" s="195" t="s">
        <v>147</v>
      </c>
      <c r="AU661" s="195" t="s">
        <v>85</v>
      </c>
      <c r="AY661" s="17" t="s">
        <v>145</v>
      </c>
      <c r="BE661" s="196">
        <f>IF(N661="základní",J661,0)</f>
        <v>0</v>
      </c>
      <c r="BF661" s="196">
        <f>IF(N661="snížená",J661,0)</f>
        <v>0</v>
      </c>
      <c r="BG661" s="196">
        <f>IF(N661="zákl. přenesená",J661,0)</f>
        <v>0</v>
      </c>
      <c r="BH661" s="196">
        <f>IF(N661="sníž. přenesená",J661,0)</f>
        <v>0</v>
      </c>
      <c r="BI661" s="196">
        <f>IF(N661="nulová",J661,0)</f>
        <v>0</v>
      </c>
      <c r="BJ661" s="17" t="s">
        <v>81</v>
      </c>
      <c r="BK661" s="196">
        <f>ROUND(I661*H661,2)</f>
        <v>0</v>
      </c>
      <c r="BL661" s="17" t="s">
        <v>151</v>
      </c>
      <c r="BM661" s="195" t="s">
        <v>995</v>
      </c>
    </row>
    <row r="662" spans="1:65" s="13" customFormat="1" ht="20.399999999999999">
      <c r="B662" s="197"/>
      <c r="C662" s="198"/>
      <c r="D662" s="199" t="s">
        <v>157</v>
      </c>
      <c r="E662" s="200" t="s">
        <v>1</v>
      </c>
      <c r="F662" s="201" t="s">
        <v>996</v>
      </c>
      <c r="G662" s="198"/>
      <c r="H662" s="202">
        <v>84.192999999999998</v>
      </c>
      <c r="I662" s="203"/>
      <c r="J662" s="198"/>
      <c r="K662" s="198"/>
      <c r="L662" s="204"/>
      <c r="M662" s="205"/>
      <c r="N662" s="206"/>
      <c r="O662" s="206"/>
      <c r="P662" s="206"/>
      <c r="Q662" s="206"/>
      <c r="R662" s="206"/>
      <c r="S662" s="206"/>
      <c r="T662" s="207"/>
      <c r="AT662" s="208" t="s">
        <v>157</v>
      </c>
      <c r="AU662" s="208" t="s">
        <v>85</v>
      </c>
      <c r="AV662" s="13" t="s">
        <v>85</v>
      </c>
      <c r="AW662" s="13" t="s">
        <v>32</v>
      </c>
      <c r="AX662" s="13" t="s">
        <v>76</v>
      </c>
      <c r="AY662" s="208" t="s">
        <v>145</v>
      </c>
    </row>
    <row r="663" spans="1:65" s="13" customFormat="1" ht="30.6">
      <c r="B663" s="197"/>
      <c r="C663" s="198"/>
      <c r="D663" s="199" t="s">
        <v>157</v>
      </c>
      <c r="E663" s="200" t="s">
        <v>1</v>
      </c>
      <c r="F663" s="201" t="s">
        <v>997</v>
      </c>
      <c r="G663" s="198"/>
      <c r="H663" s="202">
        <v>210.72</v>
      </c>
      <c r="I663" s="203"/>
      <c r="J663" s="198"/>
      <c r="K663" s="198"/>
      <c r="L663" s="204"/>
      <c r="M663" s="205"/>
      <c r="N663" s="206"/>
      <c r="O663" s="206"/>
      <c r="P663" s="206"/>
      <c r="Q663" s="206"/>
      <c r="R663" s="206"/>
      <c r="S663" s="206"/>
      <c r="T663" s="207"/>
      <c r="AT663" s="208" t="s">
        <v>157</v>
      </c>
      <c r="AU663" s="208" t="s">
        <v>85</v>
      </c>
      <c r="AV663" s="13" t="s">
        <v>85</v>
      </c>
      <c r="AW663" s="13" t="s">
        <v>32</v>
      </c>
      <c r="AX663" s="13" t="s">
        <v>76</v>
      </c>
      <c r="AY663" s="208" t="s">
        <v>145</v>
      </c>
    </row>
    <row r="664" spans="1:65" s="14" customFormat="1">
      <c r="B664" s="209"/>
      <c r="C664" s="210"/>
      <c r="D664" s="199" t="s">
        <v>157</v>
      </c>
      <c r="E664" s="211" t="s">
        <v>1</v>
      </c>
      <c r="F664" s="212" t="s">
        <v>160</v>
      </c>
      <c r="G664" s="210"/>
      <c r="H664" s="213">
        <v>294.91300000000001</v>
      </c>
      <c r="I664" s="214"/>
      <c r="J664" s="210"/>
      <c r="K664" s="210"/>
      <c r="L664" s="215"/>
      <c r="M664" s="216"/>
      <c r="N664" s="217"/>
      <c r="O664" s="217"/>
      <c r="P664" s="217"/>
      <c r="Q664" s="217"/>
      <c r="R664" s="217"/>
      <c r="S664" s="217"/>
      <c r="T664" s="218"/>
      <c r="AT664" s="219" t="s">
        <v>157</v>
      </c>
      <c r="AU664" s="219" t="s">
        <v>85</v>
      </c>
      <c r="AV664" s="14" t="s">
        <v>151</v>
      </c>
      <c r="AW664" s="14" t="s">
        <v>32</v>
      </c>
      <c r="AX664" s="14" t="s">
        <v>81</v>
      </c>
      <c r="AY664" s="219" t="s">
        <v>145</v>
      </c>
    </row>
    <row r="665" spans="1:65" s="2" customFormat="1" ht="24.15" customHeight="1">
      <c r="A665" s="34"/>
      <c r="B665" s="35"/>
      <c r="C665" s="183" t="s">
        <v>998</v>
      </c>
      <c r="D665" s="183" t="s">
        <v>147</v>
      </c>
      <c r="E665" s="184" t="s">
        <v>999</v>
      </c>
      <c r="F665" s="185" t="s">
        <v>1000</v>
      </c>
      <c r="G665" s="186" t="s">
        <v>155</v>
      </c>
      <c r="H665" s="187">
        <v>28.838000000000001</v>
      </c>
      <c r="I665" s="188"/>
      <c r="J665" s="189">
        <f>ROUND(I665*H665,2)</f>
        <v>0</v>
      </c>
      <c r="K665" s="190"/>
      <c r="L665" s="39"/>
      <c r="M665" s="191" t="s">
        <v>1</v>
      </c>
      <c r="N665" s="192" t="s">
        <v>41</v>
      </c>
      <c r="O665" s="71"/>
      <c r="P665" s="193">
        <f>O665*H665</f>
        <v>0</v>
      </c>
      <c r="Q665" s="193">
        <v>0</v>
      </c>
      <c r="R665" s="193">
        <f>Q665*H665</f>
        <v>0</v>
      </c>
      <c r="S665" s="193">
        <v>6.8000000000000005E-2</v>
      </c>
      <c r="T665" s="194">
        <f>S665*H665</f>
        <v>1.9609840000000003</v>
      </c>
      <c r="U665" s="34"/>
      <c r="V665" s="34"/>
      <c r="W665" s="34"/>
      <c r="X665" s="34"/>
      <c r="Y665" s="34"/>
      <c r="Z665" s="34"/>
      <c r="AA665" s="34"/>
      <c r="AB665" s="34"/>
      <c r="AC665" s="34"/>
      <c r="AD665" s="34"/>
      <c r="AE665" s="34"/>
      <c r="AR665" s="195" t="s">
        <v>151</v>
      </c>
      <c r="AT665" s="195" t="s">
        <v>147</v>
      </c>
      <c r="AU665" s="195" t="s">
        <v>85</v>
      </c>
      <c r="AY665" s="17" t="s">
        <v>145</v>
      </c>
      <c r="BE665" s="196">
        <f>IF(N665="základní",J665,0)</f>
        <v>0</v>
      </c>
      <c r="BF665" s="196">
        <f>IF(N665="snížená",J665,0)</f>
        <v>0</v>
      </c>
      <c r="BG665" s="196">
        <f>IF(N665="zákl. přenesená",J665,0)</f>
        <v>0</v>
      </c>
      <c r="BH665" s="196">
        <f>IF(N665="sníž. přenesená",J665,0)</f>
        <v>0</v>
      </c>
      <c r="BI665" s="196">
        <f>IF(N665="nulová",J665,0)</f>
        <v>0</v>
      </c>
      <c r="BJ665" s="17" t="s">
        <v>81</v>
      </c>
      <c r="BK665" s="196">
        <f>ROUND(I665*H665,2)</f>
        <v>0</v>
      </c>
      <c r="BL665" s="17" t="s">
        <v>151</v>
      </c>
      <c r="BM665" s="195" t="s">
        <v>1001</v>
      </c>
    </row>
    <row r="666" spans="1:65" s="13" customFormat="1">
      <c r="B666" s="197"/>
      <c r="C666" s="198"/>
      <c r="D666" s="199" t="s">
        <v>157</v>
      </c>
      <c r="E666" s="200" t="s">
        <v>1</v>
      </c>
      <c r="F666" s="201" t="s">
        <v>1002</v>
      </c>
      <c r="G666" s="198"/>
      <c r="H666" s="202">
        <v>6.2</v>
      </c>
      <c r="I666" s="203"/>
      <c r="J666" s="198"/>
      <c r="K666" s="198"/>
      <c r="L666" s="204"/>
      <c r="M666" s="205"/>
      <c r="N666" s="206"/>
      <c r="O666" s="206"/>
      <c r="P666" s="206"/>
      <c r="Q666" s="206"/>
      <c r="R666" s="206"/>
      <c r="S666" s="206"/>
      <c r="T666" s="207"/>
      <c r="AT666" s="208" t="s">
        <v>157</v>
      </c>
      <c r="AU666" s="208" t="s">
        <v>85</v>
      </c>
      <c r="AV666" s="13" t="s">
        <v>85</v>
      </c>
      <c r="AW666" s="13" t="s">
        <v>32</v>
      </c>
      <c r="AX666" s="13" t="s">
        <v>76</v>
      </c>
      <c r="AY666" s="208" t="s">
        <v>145</v>
      </c>
    </row>
    <row r="667" spans="1:65" s="13" customFormat="1">
      <c r="B667" s="197"/>
      <c r="C667" s="198"/>
      <c r="D667" s="199" t="s">
        <v>157</v>
      </c>
      <c r="E667" s="200" t="s">
        <v>1</v>
      </c>
      <c r="F667" s="201" t="s">
        <v>1003</v>
      </c>
      <c r="G667" s="198"/>
      <c r="H667" s="202">
        <v>22.638000000000002</v>
      </c>
      <c r="I667" s="203"/>
      <c r="J667" s="198"/>
      <c r="K667" s="198"/>
      <c r="L667" s="204"/>
      <c r="M667" s="205"/>
      <c r="N667" s="206"/>
      <c r="O667" s="206"/>
      <c r="P667" s="206"/>
      <c r="Q667" s="206"/>
      <c r="R667" s="206"/>
      <c r="S667" s="206"/>
      <c r="T667" s="207"/>
      <c r="AT667" s="208" t="s">
        <v>157</v>
      </c>
      <c r="AU667" s="208" t="s">
        <v>85</v>
      </c>
      <c r="AV667" s="13" t="s">
        <v>85</v>
      </c>
      <c r="AW667" s="13" t="s">
        <v>32</v>
      </c>
      <c r="AX667" s="13" t="s">
        <v>76</v>
      </c>
      <c r="AY667" s="208" t="s">
        <v>145</v>
      </c>
    </row>
    <row r="668" spans="1:65" s="14" customFormat="1">
      <c r="B668" s="209"/>
      <c r="C668" s="210"/>
      <c r="D668" s="199" t="s">
        <v>157</v>
      </c>
      <c r="E668" s="211" t="s">
        <v>1</v>
      </c>
      <c r="F668" s="212" t="s">
        <v>160</v>
      </c>
      <c r="G668" s="210"/>
      <c r="H668" s="213">
        <v>28.838000000000001</v>
      </c>
      <c r="I668" s="214"/>
      <c r="J668" s="210"/>
      <c r="K668" s="210"/>
      <c r="L668" s="215"/>
      <c r="M668" s="216"/>
      <c r="N668" s="217"/>
      <c r="O668" s="217"/>
      <c r="P668" s="217"/>
      <c r="Q668" s="217"/>
      <c r="R668" s="217"/>
      <c r="S668" s="217"/>
      <c r="T668" s="218"/>
      <c r="AT668" s="219" t="s">
        <v>157</v>
      </c>
      <c r="AU668" s="219" t="s">
        <v>85</v>
      </c>
      <c r="AV668" s="14" t="s">
        <v>151</v>
      </c>
      <c r="AW668" s="14" t="s">
        <v>32</v>
      </c>
      <c r="AX668" s="14" t="s">
        <v>81</v>
      </c>
      <c r="AY668" s="219" t="s">
        <v>145</v>
      </c>
    </row>
    <row r="669" spans="1:65" s="2" customFormat="1" ht="24.15" customHeight="1">
      <c r="A669" s="34"/>
      <c r="B669" s="35"/>
      <c r="C669" s="183" t="s">
        <v>1004</v>
      </c>
      <c r="D669" s="183" t="s">
        <v>147</v>
      </c>
      <c r="E669" s="184" t="s">
        <v>1005</v>
      </c>
      <c r="F669" s="185" t="s">
        <v>1006</v>
      </c>
      <c r="G669" s="186" t="s">
        <v>155</v>
      </c>
      <c r="H669" s="187">
        <v>220.9</v>
      </c>
      <c r="I669" s="188"/>
      <c r="J669" s="189">
        <f>ROUND(I669*H669,2)</f>
        <v>0</v>
      </c>
      <c r="K669" s="190"/>
      <c r="L669" s="39"/>
      <c r="M669" s="191" t="s">
        <v>1</v>
      </c>
      <c r="N669" s="192" t="s">
        <v>41</v>
      </c>
      <c r="O669" s="71"/>
      <c r="P669" s="193">
        <f>O669*H669</f>
        <v>0</v>
      </c>
      <c r="Q669" s="193">
        <v>0</v>
      </c>
      <c r="R669" s="193">
        <f>Q669*H669</f>
        <v>0</v>
      </c>
      <c r="S669" s="193">
        <v>8.8999999999999996E-2</v>
      </c>
      <c r="T669" s="194">
        <f>S669*H669</f>
        <v>19.6601</v>
      </c>
      <c r="U669" s="34"/>
      <c r="V669" s="34"/>
      <c r="W669" s="34"/>
      <c r="X669" s="34"/>
      <c r="Y669" s="34"/>
      <c r="Z669" s="34"/>
      <c r="AA669" s="34"/>
      <c r="AB669" s="34"/>
      <c r="AC669" s="34"/>
      <c r="AD669" s="34"/>
      <c r="AE669" s="34"/>
      <c r="AR669" s="195" t="s">
        <v>151</v>
      </c>
      <c r="AT669" s="195" t="s">
        <v>147</v>
      </c>
      <c r="AU669" s="195" t="s">
        <v>85</v>
      </c>
      <c r="AY669" s="17" t="s">
        <v>145</v>
      </c>
      <c r="BE669" s="196">
        <f>IF(N669="základní",J669,0)</f>
        <v>0</v>
      </c>
      <c r="BF669" s="196">
        <f>IF(N669="snížená",J669,0)</f>
        <v>0</v>
      </c>
      <c r="BG669" s="196">
        <f>IF(N669="zákl. přenesená",J669,0)</f>
        <v>0</v>
      </c>
      <c r="BH669" s="196">
        <f>IF(N669="sníž. přenesená",J669,0)</f>
        <v>0</v>
      </c>
      <c r="BI669" s="196">
        <f>IF(N669="nulová",J669,0)</f>
        <v>0</v>
      </c>
      <c r="BJ669" s="17" t="s">
        <v>81</v>
      </c>
      <c r="BK669" s="196">
        <f>ROUND(I669*H669,2)</f>
        <v>0</v>
      </c>
      <c r="BL669" s="17" t="s">
        <v>151</v>
      </c>
      <c r="BM669" s="195" t="s">
        <v>1007</v>
      </c>
    </row>
    <row r="670" spans="1:65" s="13" customFormat="1">
      <c r="B670" s="197"/>
      <c r="C670" s="198"/>
      <c r="D670" s="199" t="s">
        <v>157</v>
      </c>
      <c r="E670" s="200" t="s">
        <v>1</v>
      </c>
      <c r="F670" s="201" t="s">
        <v>1008</v>
      </c>
      <c r="G670" s="198"/>
      <c r="H670" s="202">
        <v>67.3</v>
      </c>
      <c r="I670" s="203"/>
      <c r="J670" s="198"/>
      <c r="K670" s="198"/>
      <c r="L670" s="204"/>
      <c r="M670" s="205"/>
      <c r="N670" s="206"/>
      <c r="O670" s="206"/>
      <c r="P670" s="206"/>
      <c r="Q670" s="206"/>
      <c r="R670" s="206"/>
      <c r="S670" s="206"/>
      <c r="T670" s="207"/>
      <c r="AT670" s="208" t="s">
        <v>157</v>
      </c>
      <c r="AU670" s="208" t="s">
        <v>85</v>
      </c>
      <c r="AV670" s="13" t="s">
        <v>85</v>
      </c>
      <c r="AW670" s="13" t="s">
        <v>32</v>
      </c>
      <c r="AX670" s="13" t="s">
        <v>76</v>
      </c>
      <c r="AY670" s="208" t="s">
        <v>145</v>
      </c>
    </row>
    <row r="671" spans="1:65" s="13" customFormat="1">
      <c r="B671" s="197"/>
      <c r="C671" s="198"/>
      <c r="D671" s="199" t="s">
        <v>157</v>
      </c>
      <c r="E671" s="200" t="s">
        <v>1</v>
      </c>
      <c r="F671" s="201" t="s">
        <v>1009</v>
      </c>
      <c r="G671" s="198"/>
      <c r="H671" s="202">
        <v>5.0999999999999996</v>
      </c>
      <c r="I671" s="203"/>
      <c r="J671" s="198"/>
      <c r="K671" s="198"/>
      <c r="L671" s="204"/>
      <c r="M671" s="205"/>
      <c r="N671" s="206"/>
      <c r="O671" s="206"/>
      <c r="P671" s="206"/>
      <c r="Q671" s="206"/>
      <c r="R671" s="206"/>
      <c r="S671" s="206"/>
      <c r="T671" s="207"/>
      <c r="AT671" s="208" t="s">
        <v>157</v>
      </c>
      <c r="AU671" s="208" t="s">
        <v>85</v>
      </c>
      <c r="AV671" s="13" t="s">
        <v>85</v>
      </c>
      <c r="AW671" s="13" t="s">
        <v>32</v>
      </c>
      <c r="AX671" s="13" t="s">
        <v>76</v>
      </c>
      <c r="AY671" s="208" t="s">
        <v>145</v>
      </c>
    </row>
    <row r="672" spans="1:65" s="13" customFormat="1">
      <c r="B672" s="197"/>
      <c r="C672" s="198"/>
      <c r="D672" s="199" t="s">
        <v>157</v>
      </c>
      <c r="E672" s="200" t="s">
        <v>1</v>
      </c>
      <c r="F672" s="201" t="s">
        <v>1010</v>
      </c>
      <c r="G672" s="198"/>
      <c r="H672" s="202">
        <v>40.5</v>
      </c>
      <c r="I672" s="203"/>
      <c r="J672" s="198"/>
      <c r="K672" s="198"/>
      <c r="L672" s="204"/>
      <c r="M672" s="205"/>
      <c r="N672" s="206"/>
      <c r="O672" s="206"/>
      <c r="P672" s="206"/>
      <c r="Q672" s="206"/>
      <c r="R672" s="206"/>
      <c r="S672" s="206"/>
      <c r="T672" s="207"/>
      <c r="AT672" s="208" t="s">
        <v>157</v>
      </c>
      <c r="AU672" s="208" t="s">
        <v>85</v>
      </c>
      <c r="AV672" s="13" t="s">
        <v>85</v>
      </c>
      <c r="AW672" s="13" t="s">
        <v>32</v>
      </c>
      <c r="AX672" s="13" t="s">
        <v>76</v>
      </c>
      <c r="AY672" s="208" t="s">
        <v>145</v>
      </c>
    </row>
    <row r="673" spans="1:65" s="13" customFormat="1">
      <c r="B673" s="197"/>
      <c r="C673" s="198"/>
      <c r="D673" s="199" t="s">
        <v>157</v>
      </c>
      <c r="E673" s="200" t="s">
        <v>1</v>
      </c>
      <c r="F673" s="201" t="s">
        <v>1011</v>
      </c>
      <c r="G673" s="198"/>
      <c r="H673" s="202">
        <v>94.2</v>
      </c>
      <c r="I673" s="203"/>
      <c r="J673" s="198"/>
      <c r="K673" s="198"/>
      <c r="L673" s="204"/>
      <c r="M673" s="205"/>
      <c r="N673" s="206"/>
      <c r="O673" s="206"/>
      <c r="P673" s="206"/>
      <c r="Q673" s="206"/>
      <c r="R673" s="206"/>
      <c r="S673" s="206"/>
      <c r="T673" s="207"/>
      <c r="AT673" s="208" t="s">
        <v>157</v>
      </c>
      <c r="AU673" s="208" t="s">
        <v>85</v>
      </c>
      <c r="AV673" s="13" t="s">
        <v>85</v>
      </c>
      <c r="AW673" s="13" t="s">
        <v>32</v>
      </c>
      <c r="AX673" s="13" t="s">
        <v>76</v>
      </c>
      <c r="AY673" s="208" t="s">
        <v>145</v>
      </c>
    </row>
    <row r="674" spans="1:65" s="13" customFormat="1">
      <c r="B674" s="197"/>
      <c r="C674" s="198"/>
      <c r="D674" s="199" t="s">
        <v>157</v>
      </c>
      <c r="E674" s="200" t="s">
        <v>1</v>
      </c>
      <c r="F674" s="201" t="s">
        <v>1012</v>
      </c>
      <c r="G674" s="198"/>
      <c r="H674" s="202">
        <v>13.8</v>
      </c>
      <c r="I674" s="203"/>
      <c r="J674" s="198"/>
      <c r="K674" s="198"/>
      <c r="L674" s="204"/>
      <c r="M674" s="205"/>
      <c r="N674" s="206"/>
      <c r="O674" s="206"/>
      <c r="P674" s="206"/>
      <c r="Q674" s="206"/>
      <c r="R674" s="206"/>
      <c r="S674" s="206"/>
      <c r="T674" s="207"/>
      <c r="AT674" s="208" t="s">
        <v>157</v>
      </c>
      <c r="AU674" s="208" t="s">
        <v>85</v>
      </c>
      <c r="AV674" s="13" t="s">
        <v>85</v>
      </c>
      <c r="AW674" s="13" t="s">
        <v>32</v>
      </c>
      <c r="AX674" s="13" t="s">
        <v>76</v>
      </c>
      <c r="AY674" s="208" t="s">
        <v>145</v>
      </c>
    </row>
    <row r="675" spans="1:65" s="14" customFormat="1">
      <c r="B675" s="209"/>
      <c r="C675" s="210"/>
      <c r="D675" s="199" t="s">
        <v>157</v>
      </c>
      <c r="E675" s="211" t="s">
        <v>1</v>
      </c>
      <c r="F675" s="212" t="s">
        <v>160</v>
      </c>
      <c r="G675" s="210"/>
      <c r="H675" s="213">
        <v>220.9</v>
      </c>
      <c r="I675" s="214"/>
      <c r="J675" s="210"/>
      <c r="K675" s="210"/>
      <c r="L675" s="215"/>
      <c r="M675" s="216"/>
      <c r="N675" s="217"/>
      <c r="O675" s="217"/>
      <c r="P675" s="217"/>
      <c r="Q675" s="217"/>
      <c r="R675" s="217"/>
      <c r="S675" s="217"/>
      <c r="T675" s="218"/>
      <c r="AT675" s="219" t="s">
        <v>157</v>
      </c>
      <c r="AU675" s="219" t="s">
        <v>85</v>
      </c>
      <c r="AV675" s="14" t="s">
        <v>151</v>
      </c>
      <c r="AW675" s="14" t="s">
        <v>32</v>
      </c>
      <c r="AX675" s="14" t="s">
        <v>81</v>
      </c>
      <c r="AY675" s="219" t="s">
        <v>145</v>
      </c>
    </row>
    <row r="676" spans="1:65" s="12" customFormat="1" ht="22.8" customHeight="1">
      <c r="B676" s="167"/>
      <c r="C676" s="168"/>
      <c r="D676" s="169" t="s">
        <v>75</v>
      </c>
      <c r="E676" s="181" t="s">
        <v>1013</v>
      </c>
      <c r="F676" s="181" t="s">
        <v>1014</v>
      </c>
      <c r="G676" s="168"/>
      <c r="H676" s="168"/>
      <c r="I676" s="171"/>
      <c r="J676" s="182">
        <f>BK676</f>
        <v>0</v>
      </c>
      <c r="K676" s="168"/>
      <c r="L676" s="173"/>
      <c r="M676" s="174"/>
      <c r="N676" s="175"/>
      <c r="O676" s="175"/>
      <c r="P676" s="176">
        <f>SUM(P677:P682)</f>
        <v>0</v>
      </c>
      <c r="Q676" s="175"/>
      <c r="R676" s="176">
        <f>SUM(R677:R682)</f>
        <v>0</v>
      </c>
      <c r="S676" s="175"/>
      <c r="T676" s="177">
        <f>SUM(T677:T682)</f>
        <v>0</v>
      </c>
      <c r="AR676" s="178" t="s">
        <v>81</v>
      </c>
      <c r="AT676" s="179" t="s">
        <v>75</v>
      </c>
      <c r="AU676" s="179" t="s">
        <v>81</v>
      </c>
      <c r="AY676" s="178" t="s">
        <v>145</v>
      </c>
      <c r="BK676" s="180">
        <f>SUM(BK677:BK682)</f>
        <v>0</v>
      </c>
    </row>
    <row r="677" spans="1:65" s="2" customFormat="1" ht="21.75" customHeight="1">
      <c r="A677" s="34"/>
      <c r="B677" s="35"/>
      <c r="C677" s="183" t="s">
        <v>1015</v>
      </c>
      <c r="D677" s="183" t="s">
        <v>147</v>
      </c>
      <c r="E677" s="184" t="s">
        <v>1016</v>
      </c>
      <c r="F677" s="185" t="s">
        <v>1017</v>
      </c>
      <c r="G677" s="186" t="s">
        <v>186</v>
      </c>
      <c r="H677" s="187">
        <v>242.8</v>
      </c>
      <c r="I677" s="188"/>
      <c r="J677" s="189">
        <f>ROUND(I677*H677,2)</f>
        <v>0</v>
      </c>
      <c r="K677" s="190"/>
      <c r="L677" s="39"/>
      <c r="M677" s="191" t="s">
        <v>1</v>
      </c>
      <c r="N677" s="192" t="s">
        <v>41</v>
      </c>
      <c r="O677" s="71"/>
      <c r="P677" s="193">
        <f>O677*H677</f>
        <v>0</v>
      </c>
      <c r="Q677" s="193">
        <v>0</v>
      </c>
      <c r="R677" s="193">
        <f>Q677*H677</f>
        <v>0</v>
      </c>
      <c r="S677" s="193">
        <v>0</v>
      </c>
      <c r="T677" s="194">
        <f>S677*H677</f>
        <v>0</v>
      </c>
      <c r="U677" s="34"/>
      <c r="V677" s="34"/>
      <c r="W677" s="34"/>
      <c r="X677" s="34"/>
      <c r="Y677" s="34"/>
      <c r="Z677" s="34"/>
      <c r="AA677" s="34"/>
      <c r="AB677" s="34"/>
      <c r="AC677" s="34"/>
      <c r="AD677" s="34"/>
      <c r="AE677" s="34"/>
      <c r="AR677" s="195" t="s">
        <v>151</v>
      </c>
      <c r="AT677" s="195" t="s">
        <v>147</v>
      </c>
      <c r="AU677" s="195" t="s">
        <v>85</v>
      </c>
      <c r="AY677" s="17" t="s">
        <v>145</v>
      </c>
      <c r="BE677" s="196">
        <f>IF(N677="základní",J677,0)</f>
        <v>0</v>
      </c>
      <c r="BF677" s="196">
        <f>IF(N677="snížená",J677,0)</f>
        <v>0</v>
      </c>
      <c r="BG677" s="196">
        <f>IF(N677="zákl. přenesená",J677,0)</f>
        <v>0</v>
      </c>
      <c r="BH677" s="196">
        <f>IF(N677="sníž. přenesená",J677,0)</f>
        <v>0</v>
      </c>
      <c r="BI677" s="196">
        <f>IF(N677="nulová",J677,0)</f>
        <v>0</v>
      </c>
      <c r="BJ677" s="17" t="s">
        <v>81</v>
      </c>
      <c r="BK677" s="196">
        <f>ROUND(I677*H677,2)</f>
        <v>0</v>
      </c>
      <c r="BL677" s="17" t="s">
        <v>151</v>
      </c>
      <c r="BM677" s="195" t="s">
        <v>1018</v>
      </c>
    </row>
    <row r="678" spans="1:65" s="13" customFormat="1">
      <c r="B678" s="197"/>
      <c r="C678" s="198"/>
      <c r="D678" s="199" t="s">
        <v>157</v>
      </c>
      <c r="E678" s="200" t="s">
        <v>1</v>
      </c>
      <c r="F678" s="201" t="s">
        <v>1019</v>
      </c>
      <c r="G678" s="198"/>
      <c r="H678" s="202">
        <v>242.8</v>
      </c>
      <c r="I678" s="203"/>
      <c r="J678" s="198"/>
      <c r="K678" s="198"/>
      <c r="L678" s="204"/>
      <c r="M678" s="205"/>
      <c r="N678" s="206"/>
      <c r="O678" s="206"/>
      <c r="P678" s="206"/>
      <c r="Q678" s="206"/>
      <c r="R678" s="206"/>
      <c r="S678" s="206"/>
      <c r="T678" s="207"/>
      <c r="AT678" s="208" t="s">
        <v>157</v>
      </c>
      <c r="AU678" s="208" t="s">
        <v>85</v>
      </c>
      <c r="AV678" s="13" t="s">
        <v>85</v>
      </c>
      <c r="AW678" s="13" t="s">
        <v>32</v>
      </c>
      <c r="AX678" s="13" t="s">
        <v>81</v>
      </c>
      <c r="AY678" s="208" t="s">
        <v>145</v>
      </c>
    </row>
    <row r="679" spans="1:65" s="2" customFormat="1" ht="24.15" customHeight="1">
      <c r="A679" s="34"/>
      <c r="B679" s="35"/>
      <c r="C679" s="183" t="s">
        <v>1020</v>
      </c>
      <c r="D679" s="183" t="s">
        <v>147</v>
      </c>
      <c r="E679" s="184" t="s">
        <v>1021</v>
      </c>
      <c r="F679" s="185" t="s">
        <v>1022</v>
      </c>
      <c r="G679" s="186" t="s">
        <v>186</v>
      </c>
      <c r="H679" s="187">
        <v>242.8</v>
      </c>
      <c r="I679" s="188"/>
      <c r="J679" s="189">
        <f>ROUND(I679*H679,2)</f>
        <v>0</v>
      </c>
      <c r="K679" s="190"/>
      <c r="L679" s="39"/>
      <c r="M679" s="191" t="s">
        <v>1</v>
      </c>
      <c r="N679" s="192" t="s">
        <v>41</v>
      </c>
      <c r="O679" s="71"/>
      <c r="P679" s="193">
        <f>O679*H679</f>
        <v>0</v>
      </c>
      <c r="Q679" s="193">
        <v>0</v>
      </c>
      <c r="R679" s="193">
        <f>Q679*H679</f>
        <v>0</v>
      </c>
      <c r="S679" s="193">
        <v>0</v>
      </c>
      <c r="T679" s="194">
        <f>S679*H679</f>
        <v>0</v>
      </c>
      <c r="U679" s="34"/>
      <c r="V679" s="34"/>
      <c r="W679" s="34"/>
      <c r="X679" s="34"/>
      <c r="Y679" s="34"/>
      <c r="Z679" s="34"/>
      <c r="AA679" s="34"/>
      <c r="AB679" s="34"/>
      <c r="AC679" s="34"/>
      <c r="AD679" s="34"/>
      <c r="AE679" s="34"/>
      <c r="AR679" s="195" t="s">
        <v>151</v>
      </c>
      <c r="AT679" s="195" t="s">
        <v>147</v>
      </c>
      <c r="AU679" s="195" t="s">
        <v>85</v>
      </c>
      <c r="AY679" s="17" t="s">
        <v>145</v>
      </c>
      <c r="BE679" s="196">
        <f>IF(N679="základní",J679,0)</f>
        <v>0</v>
      </c>
      <c r="BF679" s="196">
        <f>IF(N679="snížená",J679,0)</f>
        <v>0</v>
      </c>
      <c r="BG679" s="196">
        <f>IF(N679="zákl. přenesená",J679,0)</f>
        <v>0</v>
      </c>
      <c r="BH679" s="196">
        <f>IF(N679="sníž. přenesená",J679,0)</f>
        <v>0</v>
      </c>
      <c r="BI679" s="196">
        <f>IF(N679="nulová",J679,0)</f>
        <v>0</v>
      </c>
      <c r="BJ679" s="17" t="s">
        <v>81</v>
      </c>
      <c r="BK679" s="196">
        <f>ROUND(I679*H679,2)</f>
        <v>0</v>
      </c>
      <c r="BL679" s="17" t="s">
        <v>151</v>
      </c>
      <c r="BM679" s="195" t="s">
        <v>1023</v>
      </c>
    </row>
    <row r="680" spans="1:65" s="2" customFormat="1" ht="24.15" customHeight="1">
      <c r="A680" s="34"/>
      <c r="B680" s="35"/>
      <c r="C680" s="183" t="s">
        <v>1024</v>
      </c>
      <c r="D680" s="183" t="s">
        <v>147</v>
      </c>
      <c r="E680" s="184" t="s">
        <v>1025</v>
      </c>
      <c r="F680" s="185" t="s">
        <v>1026</v>
      </c>
      <c r="G680" s="186" t="s">
        <v>186</v>
      </c>
      <c r="H680" s="187">
        <v>3399.2</v>
      </c>
      <c r="I680" s="188"/>
      <c r="J680" s="189">
        <f>ROUND(I680*H680,2)</f>
        <v>0</v>
      </c>
      <c r="K680" s="190"/>
      <c r="L680" s="39"/>
      <c r="M680" s="191" t="s">
        <v>1</v>
      </c>
      <c r="N680" s="192" t="s">
        <v>41</v>
      </c>
      <c r="O680" s="71"/>
      <c r="P680" s="193">
        <f>O680*H680</f>
        <v>0</v>
      </c>
      <c r="Q680" s="193">
        <v>0</v>
      </c>
      <c r="R680" s="193">
        <f>Q680*H680</f>
        <v>0</v>
      </c>
      <c r="S680" s="193">
        <v>0</v>
      </c>
      <c r="T680" s="194">
        <f>S680*H680</f>
        <v>0</v>
      </c>
      <c r="U680" s="34"/>
      <c r="V680" s="34"/>
      <c r="W680" s="34"/>
      <c r="X680" s="34"/>
      <c r="Y680" s="34"/>
      <c r="Z680" s="34"/>
      <c r="AA680" s="34"/>
      <c r="AB680" s="34"/>
      <c r="AC680" s="34"/>
      <c r="AD680" s="34"/>
      <c r="AE680" s="34"/>
      <c r="AR680" s="195" t="s">
        <v>151</v>
      </c>
      <c r="AT680" s="195" t="s">
        <v>147</v>
      </c>
      <c r="AU680" s="195" t="s">
        <v>85</v>
      </c>
      <c r="AY680" s="17" t="s">
        <v>145</v>
      </c>
      <c r="BE680" s="196">
        <f>IF(N680="základní",J680,0)</f>
        <v>0</v>
      </c>
      <c r="BF680" s="196">
        <f>IF(N680="snížená",J680,0)</f>
        <v>0</v>
      </c>
      <c r="BG680" s="196">
        <f>IF(N680="zákl. přenesená",J680,0)</f>
        <v>0</v>
      </c>
      <c r="BH680" s="196">
        <f>IF(N680="sníž. přenesená",J680,0)</f>
        <v>0</v>
      </c>
      <c r="BI680" s="196">
        <f>IF(N680="nulová",J680,0)</f>
        <v>0</v>
      </c>
      <c r="BJ680" s="17" t="s">
        <v>81</v>
      </c>
      <c r="BK680" s="196">
        <f>ROUND(I680*H680,2)</f>
        <v>0</v>
      </c>
      <c r="BL680" s="17" t="s">
        <v>151</v>
      </c>
      <c r="BM680" s="195" t="s">
        <v>1027</v>
      </c>
    </row>
    <row r="681" spans="1:65" s="13" customFormat="1">
      <c r="B681" s="197"/>
      <c r="C681" s="198"/>
      <c r="D681" s="199" t="s">
        <v>157</v>
      </c>
      <c r="E681" s="200" t="s">
        <v>1</v>
      </c>
      <c r="F681" s="201" t="s">
        <v>1028</v>
      </c>
      <c r="G681" s="198"/>
      <c r="H681" s="202">
        <v>3399.2</v>
      </c>
      <c r="I681" s="203"/>
      <c r="J681" s="198"/>
      <c r="K681" s="198"/>
      <c r="L681" s="204"/>
      <c r="M681" s="205"/>
      <c r="N681" s="206"/>
      <c r="O681" s="206"/>
      <c r="P681" s="206"/>
      <c r="Q681" s="206"/>
      <c r="R681" s="206"/>
      <c r="S681" s="206"/>
      <c r="T681" s="207"/>
      <c r="AT681" s="208" t="s">
        <v>157</v>
      </c>
      <c r="AU681" s="208" t="s">
        <v>85</v>
      </c>
      <c r="AV681" s="13" t="s">
        <v>85</v>
      </c>
      <c r="AW681" s="13" t="s">
        <v>32</v>
      </c>
      <c r="AX681" s="13" t="s">
        <v>81</v>
      </c>
      <c r="AY681" s="208" t="s">
        <v>145</v>
      </c>
    </row>
    <row r="682" spans="1:65" s="2" customFormat="1" ht="24.15" customHeight="1">
      <c r="A682" s="34"/>
      <c r="B682" s="35"/>
      <c r="C682" s="183" t="s">
        <v>1029</v>
      </c>
      <c r="D682" s="183" t="s">
        <v>147</v>
      </c>
      <c r="E682" s="184" t="s">
        <v>1030</v>
      </c>
      <c r="F682" s="185" t="s">
        <v>1031</v>
      </c>
      <c r="G682" s="186" t="s">
        <v>186</v>
      </c>
      <c r="H682" s="187">
        <v>242.8</v>
      </c>
      <c r="I682" s="188"/>
      <c r="J682" s="189">
        <f>ROUND(I682*H682,2)</f>
        <v>0</v>
      </c>
      <c r="K682" s="190"/>
      <c r="L682" s="39"/>
      <c r="M682" s="191" t="s">
        <v>1</v>
      </c>
      <c r="N682" s="192" t="s">
        <v>41</v>
      </c>
      <c r="O682" s="71"/>
      <c r="P682" s="193">
        <f>O682*H682</f>
        <v>0</v>
      </c>
      <c r="Q682" s="193">
        <v>0</v>
      </c>
      <c r="R682" s="193">
        <f>Q682*H682</f>
        <v>0</v>
      </c>
      <c r="S682" s="193">
        <v>0</v>
      </c>
      <c r="T682" s="194">
        <f>S682*H682</f>
        <v>0</v>
      </c>
      <c r="U682" s="34"/>
      <c r="V682" s="34"/>
      <c r="W682" s="34"/>
      <c r="X682" s="34"/>
      <c r="Y682" s="34"/>
      <c r="Z682" s="34"/>
      <c r="AA682" s="34"/>
      <c r="AB682" s="34"/>
      <c r="AC682" s="34"/>
      <c r="AD682" s="34"/>
      <c r="AE682" s="34"/>
      <c r="AR682" s="195" t="s">
        <v>151</v>
      </c>
      <c r="AT682" s="195" t="s">
        <v>147</v>
      </c>
      <c r="AU682" s="195" t="s">
        <v>85</v>
      </c>
      <c r="AY682" s="17" t="s">
        <v>145</v>
      </c>
      <c r="BE682" s="196">
        <f>IF(N682="základní",J682,0)</f>
        <v>0</v>
      </c>
      <c r="BF682" s="196">
        <f>IF(N682="snížená",J682,0)</f>
        <v>0</v>
      </c>
      <c r="BG682" s="196">
        <f>IF(N682="zákl. přenesená",J682,0)</f>
        <v>0</v>
      </c>
      <c r="BH682" s="196">
        <f>IF(N682="sníž. přenesená",J682,0)</f>
        <v>0</v>
      </c>
      <c r="BI682" s="196">
        <f>IF(N682="nulová",J682,0)</f>
        <v>0</v>
      </c>
      <c r="BJ682" s="17" t="s">
        <v>81</v>
      </c>
      <c r="BK682" s="196">
        <f>ROUND(I682*H682,2)</f>
        <v>0</v>
      </c>
      <c r="BL682" s="17" t="s">
        <v>151</v>
      </c>
      <c r="BM682" s="195" t="s">
        <v>1032</v>
      </c>
    </row>
    <row r="683" spans="1:65" s="12" customFormat="1" ht="22.8" customHeight="1">
      <c r="B683" s="167"/>
      <c r="C683" s="168"/>
      <c r="D683" s="169" t="s">
        <v>75</v>
      </c>
      <c r="E683" s="181" t="s">
        <v>1033</v>
      </c>
      <c r="F683" s="181" t="s">
        <v>1034</v>
      </c>
      <c r="G683" s="168"/>
      <c r="H683" s="168"/>
      <c r="I683" s="171"/>
      <c r="J683" s="182">
        <f>BK683</f>
        <v>0</v>
      </c>
      <c r="K683" s="168"/>
      <c r="L683" s="173"/>
      <c r="M683" s="174"/>
      <c r="N683" s="175"/>
      <c r="O683" s="175"/>
      <c r="P683" s="176">
        <f>SUM(P684:P685)</f>
        <v>0</v>
      </c>
      <c r="Q683" s="175"/>
      <c r="R683" s="176">
        <f>SUM(R684:R685)</f>
        <v>0</v>
      </c>
      <c r="S683" s="175"/>
      <c r="T683" s="177">
        <f>SUM(T684:T685)</f>
        <v>0</v>
      </c>
      <c r="AR683" s="178" t="s">
        <v>81</v>
      </c>
      <c r="AT683" s="179" t="s">
        <v>75</v>
      </c>
      <c r="AU683" s="179" t="s">
        <v>81</v>
      </c>
      <c r="AY683" s="178" t="s">
        <v>145</v>
      </c>
      <c r="BK683" s="180">
        <f>SUM(BK684:BK685)</f>
        <v>0</v>
      </c>
    </row>
    <row r="684" spans="1:65" s="2" customFormat="1" ht="16.5" customHeight="1">
      <c r="A684" s="34"/>
      <c r="B684" s="35"/>
      <c r="C684" s="183" t="s">
        <v>1035</v>
      </c>
      <c r="D684" s="183" t="s">
        <v>147</v>
      </c>
      <c r="E684" s="184" t="s">
        <v>1036</v>
      </c>
      <c r="F684" s="185" t="s">
        <v>1037</v>
      </c>
      <c r="G684" s="186" t="s">
        <v>186</v>
      </c>
      <c r="H684" s="187">
        <v>1816</v>
      </c>
      <c r="I684" s="188"/>
      <c r="J684" s="189">
        <f>ROUND(I684*H684,2)</f>
        <v>0</v>
      </c>
      <c r="K684" s="190"/>
      <c r="L684" s="39"/>
      <c r="M684" s="191" t="s">
        <v>1</v>
      </c>
      <c r="N684" s="192" t="s">
        <v>41</v>
      </c>
      <c r="O684" s="71"/>
      <c r="P684" s="193">
        <f>O684*H684</f>
        <v>0</v>
      </c>
      <c r="Q684" s="193">
        <v>0</v>
      </c>
      <c r="R684" s="193">
        <f>Q684*H684</f>
        <v>0</v>
      </c>
      <c r="S684" s="193">
        <v>0</v>
      </c>
      <c r="T684" s="194">
        <f>S684*H684</f>
        <v>0</v>
      </c>
      <c r="U684" s="34"/>
      <c r="V684" s="34"/>
      <c r="W684" s="34"/>
      <c r="X684" s="34"/>
      <c r="Y684" s="34"/>
      <c r="Z684" s="34"/>
      <c r="AA684" s="34"/>
      <c r="AB684" s="34"/>
      <c r="AC684" s="34"/>
      <c r="AD684" s="34"/>
      <c r="AE684" s="34"/>
      <c r="AR684" s="195" t="s">
        <v>151</v>
      </c>
      <c r="AT684" s="195" t="s">
        <v>147</v>
      </c>
      <c r="AU684" s="195" t="s">
        <v>85</v>
      </c>
      <c r="AY684" s="17" t="s">
        <v>145</v>
      </c>
      <c r="BE684" s="196">
        <f>IF(N684="základní",J684,0)</f>
        <v>0</v>
      </c>
      <c r="BF684" s="196">
        <f>IF(N684="snížená",J684,0)</f>
        <v>0</v>
      </c>
      <c r="BG684" s="196">
        <f>IF(N684="zákl. přenesená",J684,0)</f>
        <v>0</v>
      </c>
      <c r="BH684" s="196">
        <f>IF(N684="sníž. přenesená",J684,0)</f>
        <v>0</v>
      </c>
      <c r="BI684" s="196">
        <f>IF(N684="nulová",J684,0)</f>
        <v>0</v>
      </c>
      <c r="BJ684" s="17" t="s">
        <v>81</v>
      </c>
      <c r="BK684" s="196">
        <f>ROUND(I684*H684,2)</f>
        <v>0</v>
      </c>
      <c r="BL684" s="17" t="s">
        <v>151</v>
      </c>
      <c r="BM684" s="195" t="s">
        <v>1038</v>
      </c>
    </row>
    <row r="685" spans="1:65" s="13" customFormat="1">
      <c r="B685" s="197"/>
      <c r="C685" s="198"/>
      <c r="D685" s="199" t="s">
        <v>157</v>
      </c>
      <c r="E685" s="200" t="s">
        <v>1</v>
      </c>
      <c r="F685" s="201" t="s">
        <v>1039</v>
      </c>
      <c r="G685" s="198"/>
      <c r="H685" s="202">
        <v>1816</v>
      </c>
      <c r="I685" s="203"/>
      <c r="J685" s="198"/>
      <c r="K685" s="198"/>
      <c r="L685" s="204"/>
      <c r="M685" s="205"/>
      <c r="N685" s="206"/>
      <c r="O685" s="206"/>
      <c r="P685" s="206"/>
      <c r="Q685" s="206"/>
      <c r="R685" s="206"/>
      <c r="S685" s="206"/>
      <c r="T685" s="207"/>
      <c r="AT685" s="208" t="s">
        <v>157</v>
      </c>
      <c r="AU685" s="208" t="s">
        <v>85</v>
      </c>
      <c r="AV685" s="13" t="s">
        <v>85</v>
      </c>
      <c r="AW685" s="13" t="s">
        <v>32</v>
      </c>
      <c r="AX685" s="13" t="s">
        <v>81</v>
      </c>
      <c r="AY685" s="208" t="s">
        <v>145</v>
      </c>
    </row>
    <row r="686" spans="1:65" s="12" customFormat="1" ht="25.95" customHeight="1">
      <c r="B686" s="167"/>
      <c r="C686" s="168"/>
      <c r="D686" s="169" t="s">
        <v>75</v>
      </c>
      <c r="E686" s="170" t="s">
        <v>1040</v>
      </c>
      <c r="F686" s="170" t="s">
        <v>1041</v>
      </c>
      <c r="G686" s="168"/>
      <c r="H686" s="168"/>
      <c r="I686" s="171"/>
      <c r="J686" s="172">
        <f>BK686</f>
        <v>0</v>
      </c>
      <c r="K686" s="168"/>
      <c r="L686" s="173"/>
      <c r="M686" s="174"/>
      <c r="N686" s="175"/>
      <c r="O686" s="175"/>
      <c r="P686" s="176">
        <f>P687+P759+P795+P829+P835+P837+P844+P846+P892+P908+P987+P1023+P1093+P1097+P1123+P1143+P1160</f>
        <v>0</v>
      </c>
      <c r="Q686" s="175"/>
      <c r="R686" s="176">
        <f>R687+R759+R795+R829+R835+R837+R844+R846+R892+R908+R987+R1023+R1093+R1097+R1123+R1143+R1160</f>
        <v>95.505368149999995</v>
      </c>
      <c r="S686" s="175"/>
      <c r="T686" s="177">
        <f>T687+T759+T795+T829+T835+T837+T844+T846+T892+T908+T987+T1023+T1093+T1097+T1123+T1143+T1160</f>
        <v>66.983559999999997</v>
      </c>
      <c r="AR686" s="178" t="s">
        <v>85</v>
      </c>
      <c r="AT686" s="179" t="s">
        <v>75</v>
      </c>
      <c r="AU686" s="179" t="s">
        <v>76</v>
      </c>
      <c r="AY686" s="178" t="s">
        <v>145</v>
      </c>
      <c r="BK686" s="180">
        <f>BK687+BK759+BK795+BK829+BK835+BK837+BK844+BK846+BK892+BK908+BK987+BK1023+BK1093+BK1097+BK1123+BK1143+BK1160</f>
        <v>0</v>
      </c>
    </row>
    <row r="687" spans="1:65" s="12" customFormat="1" ht="22.8" customHeight="1">
      <c r="B687" s="167"/>
      <c r="C687" s="168"/>
      <c r="D687" s="169" t="s">
        <v>75</v>
      </c>
      <c r="E687" s="181" t="s">
        <v>1042</v>
      </c>
      <c r="F687" s="181" t="s">
        <v>1043</v>
      </c>
      <c r="G687" s="168"/>
      <c r="H687" s="168"/>
      <c r="I687" s="171"/>
      <c r="J687" s="182">
        <f>BK687</f>
        <v>0</v>
      </c>
      <c r="K687" s="168"/>
      <c r="L687" s="173"/>
      <c r="M687" s="174"/>
      <c r="N687" s="175"/>
      <c r="O687" s="175"/>
      <c r="P687" s="176">
        <f>SUM(P688:P758)</f>
        <v>0</v>
      </c>
      <c r="Q687" s="175"/>
      <c r="R687" s="176">
        <f>SUM(R688:R758)</f>
        <v>7.4031910800000009</v>
      </c>
      <c r="S687" s="175"/>
      <c r="T687" s="177">
        <f>SUM(T688:T758)</f>
        <v>0</v>
      </c>
      <c r="AR687" s="178" t="s">
        <v>85</v>
      </c>
      <c r="AT687" s="179" t="s">
        <v>75</v>
      </c>
      <c r="AU687" s="179" t="s">
        <v>81</v>
      </c>
      <c r="AY687" s="178" t="s">
        <v>145</v>
      </c>
      <c r="BK687" s="180">
        <f>SUM(BK688:BK758)</f>
        <v>0</v>
      </c>
    </row>
    <row r="688" spans="1:65" s="2" customFormat="1" ht="24.15" customHeight="1">
      <c r="A688" s="34"/>
      <c r="B688" s="35"/>
      <c r="C688" s="183" t="s">
        <v>1044</v>
      </c>
      <c r="D688" s="183" t="s">
        <v>147</v>
      </c>
      <c r="E688" s="184" t="s">
        <v>1045</v>
      </c>
      <c r="F688" s="185" t="s">
        <v>1046</v>
      </c>
      <c r="G688" s="186" t="s">
        <v>155</v>
      </c>
      <c r="H688" s="187">
        <v>364.76499999999999</v>
      </c>
      <c r="I688" s="188"/>
      <c r="J688" s="189">
        <f>ROUND(I688*H688,2)</f>
        <v>0</v>
      </c>
      <c r="K688" s="190"/>
      <c r="L688" s="39"/>
      <c r="M688" s="191" t="s">
        <v>1</v>
      </c>
      <c r="N688" s="192" t="s">
        <v>41</v>
      </c>
      <c r="O688" s="71"/>
      <c r="P688" s="193">
        <f>O688*H688</f>
        <v>0</v>
      </c>
      <c r="Q688" s="193">
        <v>0</v>
      </c>
      <c r="R688" s="193">
        <f>Q688*H688</f>
        <v>0</v>
      </c>
      <c r="S688" s="193">
        <v>0</v>
      </c>
      <c r="T688" s="194">
        <f>S688*H688</f>
        <v>0</v>
      </c>
      <c r="U688" s="34"/>
      <c r="V688" s="34"/>
      <c r="W688" s="34"/>
      <c r="X688" s="34"/>
      <c r="Y688" s="34"/>
      <c r="Z688" s="34"/>
      <c r="AA688" s="34"/>
      <c r="AB688" s="34"/>
      <c r="AC688" s="34"/>
      <c r="AD688" s="34"/>
      <c r="AE688" s="34"/>
      <c r="AR688" s="195" t="s">
        <v>237</v>
      </c>
      <c r="AT688" s="195" t="s">
        <v>147</v>
      </c>
      <c r="AU688" s="195" t="s">
        <v>85</v>
      </c>
      <c r="AY688" s="17" t="s">
        <v>145</v>
      </c>
      <c r="BE688" s="196">
        <f>IF(N688="základní",J688,0)</f>
        <v>0</v>
      </c>
      <c r="BF688" s="196">
        <f>IF(N688="snížená",J688,0)</f>
        <v>0</v>
      </c>
      <c r="BG688" s="196">
        <f>IF(N688="zákl. přenesená",J688,0)</f>
        <v>0</v>
      </c>
      <c r="BH688" s="196">
        <f>IF(N688="sníž. přenesená",J688,0)</f>
        <v>0</v>
      </c>
      <c r="BI688" s="196">
        <f>IF(N688="nulová",J688,0)</f>
        <v>0</v>
      </c>
      <c r="BJ688" s="17" t="s">
        <v>81</v>
      </c>
      <c r="BK688" s="196">
        <f>ROUND(I688*H688,2)</f>
        <v>0</v>
      </c>
      <c r="BL688" s="17" t="s">
        <v>237</v>
      </c>
      <c r="BM688" s="195" t="s">
        <v>1047</v>
      </c>
    </row>
    <row r="689" spans="1:65" s="13" customFormat="1">
      <c r="B689" s="197"/>
      <c r="C689" s="198"/>
      <c r="D689" s="199" t="s">
        <v>157</v>
      </c>
      <c r="E689" s="200" t="s">
        <v>1</v>
      </c>
      <c r="F689" s="201" t="s">
        <v>1048</v>
      </c>
      <c r="G689" s="198"/>
      <c r="H689" s="202">
        <v>328.4</v>
      </c>
      <c r="I689" s="203"/>
      <c r="J689" s="198"/>
      <c r="K689" s="198"/>
      <c r="L689" s="204"/>
      <c r="M689" s="205"/>
      <c r="N689" s="206"/>
      <c r="O689" s="206"/>
      <c r="P689" s="206"/>
      <c r="Q689" s="206"/>
      <c r="R689" s="206"/>
      <c r="S689" s="206"/>
      <c r="T689" s="207"/>
      <c r="AT689" s="208" t="s">
        <v>157</v>
      </c>
      <c r="AU689" s="208" t="s">
        <v>85</v>
      </c>
      <c r="AV689" s="13" t="s">
        <v>85</v>
      </c>
      <c r="AW689" s="13" t="s">
        <v>32</v>
      </c>
      <c r="AX689" s="13" t="s">
        <v>76</v>
      </c>
      <c r="AY689" s="208" t="s">
        <v>145</v>
      </c>
    </row>
    <row r="690" spans="1:65" s="13" customFormat="1">
      <c r="B690" s="197"/>
      <c r="C690" s="198"/>
      <c r="D690" s="199" t="s">
        <v>157</v>
      </c>
      <c r="E690" s="200" t="s">
        <v>1</v>
      </c>
      <c r="F690" s="201" t="s">
        <v>1049</v>
      </c>
      <c r="G690" s="198"/>
      <c r="H690" s="202">
        <v>36.365000000000002</v>
      </c>
      <c r="I690" s="203"/>
      <c r="J690" s="198"/>
      <c r="K690" s="198"/>
      <c r="L690" s="204"/>
      <c r="M690" s="205"/>
      <c r="N690" s="206"/>
      <c r="O690" s="206"/>
      <c r="P690" s="206"/>
      <c r="Q690" s="206"/>
      <c r="R690" s="206"/>
      <c r="S690" s="206"/>
      <c r="T690" s="207"/>
      <c r="AT690" s="208" t="s">
        <v>157</v>
      </c>
      <c r="AU690" s="208" t="s">
        <v>85</v>
      </c>
      <c r="AV690" s="13" t="s">
        <v>85</v>
      </c>
      <c r="AW690" s="13" t="s">
        <v>32</v>
      </c>
      <c r="AX690" s="13" t="s">
        <v>76</v>
      </c>
      <c r="AY690" s="208" t="s">
        <v>145</v>
      </c>
    </row>
    <row r="691" spans="1:65" s="14" customFormat="1">
      <c r="B691" s="209"/>
      <c r="C691" s="210"/>
      <c r="D691" s="199" t="s">
        <v>157</v>
      </c>
      <c r="E691" s="211" t="s">
        <v>1</v>
      </c>
      <c r="F691" s="212" t="s">
        <v>160</v>
      </c>
      <c r="G691" s="210"/>
      <c r="H691" s="213">
        <v>364.76499999999999</v>
      </c>
      <c r="I691" s="214"/>
      <c r="J691" s="210"/>
      <c r="K691" s="210"/>
      <c r="L691" s="215"/>
      <c r="M691" s="216"/>
      <c r="N691" s="217"/>
      <c r="O691" s="217"/>
      <c r="P691" s="217"/>
      <c r="Q691" s="217"/>
      <c r="R691" s="217"/>
      <c r="S691" s="217"/>
      <c r="T691" s="218"/>
      <c r="AT691" s="219" t="s">
        <v>157</v>
      </c>
      <c r="AU691" s="219" t="s">
        <v>85</v>
      </c>
      <c r="AV691" s="14" t="s">
        <v>151</v>
      </c>
      <c r="AW691" s="14" t="s">
        <v>32</v>
      </c>
      <c r="AX691" s="14" t="s">
        <v>81</v>
      </c>
      <c r="AY691" s="219" t="s">
        <v>145</v>
      </c>
    </row>
    <row r="692" spans="1:65" s="2" customFormat="1" ht="16.5" customHeight="1">
      <c r="A692" s="34"/>
      <c r="B692" s="35"/>
      <c r="C692" s="230" t="s">
        <v>1050</v>
      </c>
      <c r="D692" s="230" t="s">
        <v>706</v>
      </c>
      <c r="E692" s="231" t="s">
        <v>1051</v>
      </c>
      <c r="F692" s="232" t="s">
        <v>1052</v>
      </c>
      <c r="G692" s="233" t="s">
        <v>186</v>
      </c>
      <c r="H692" s="234">
        <v>0.12</v>
      </c>
      <c r="I692" s="235"/>
      <c r="J692" s="236">
        <f>ROUND(I692*H692,2)</f>
        <v>0</v>
      </c>
      <c r="K692" s="237"/>
      <c r="L692" s="238"/>
      <c r="M692" s="239" t="s">
        <v>1</v>
      </c>
      <c r="N692" s="240" t="s">
        <v>41</v>
      </c>
      <c r="O692" s="71"/>
      <c r="P692" s="193">
        <f>O692*H692</f>
        <v>0</v>
      </c>
      <c r="Q692" s="193">
        <v>1</v>
      </c>
      <c r="R692" s="193">
        <f>Q692*H692</f>
        <v>0.12</v>
      </c>
      <c r="S692" s="193">
        <v>0</v>
      </c>
      <c r="T692" s="194">
        <f>S692*H692</f>
        <v>0</v>
      </c>
      <c r="U692" s="34"/>
      <c r="V692" s="34"/>
      <c r="W692" s="34"/>
      <c r="X692" s="34"/>
      <c r="Y692" s="34"/>
      <c r="Z692" s="34"/>
      <c r="AA692" s="34"/>
      <c r="AB692" s="34"/>
      <c r="AC692" s="34"/>
      <c r="AD692" s="34"/>
      <c r="AE692" s="34"/>
      <c r="AR692" s="195" t="s">
        <v>366</v>
      </c>
      <c r="AT692" s="195" t="s">
        <v>706</v>
      </c>
      <c r="AU692" s="195" t="s">
        <v>85</v>
      </c>
      <c r="AY692" s="17" t="s">
        <v>145</v>
      </c>
      <c r="BE692" s="196">
        <f>IF(N692="základní",J692,0)</f>
        <v>0</v>
      </c>
      <c r="BF692" s="196">
        <f>IF(N692="snížená",J692,0)</f>
        <v>0</v>
      </c>
      <c r="BG692" s="196">
        <f>IF(N692="zákl. přenesená",J692,0)</f>
        <v>0</v>
      </c>
      <c r="BH692" s="196">
        <f>IF(N692="sníž. přenesená",J692,0)</f>
        <v>0</v>
      </c>
      <c r="BI692" s="196">
        <f>IF(N692="nulová",J692,0)</f>
        <v>0</v>
      </c>
      <c r="BJ692" s="17" t="s">
        <v>81</v>
      </c>
      <c r="BK692" s="196">
        <f>ROUND(I692*H692,2)</f>
        <v>0</v>
      </c>
      <c r="BL692" s="17" t="s">
        <v>237</v>
      </c>
      <c r="BM692" s="195" t="s">
        <v>1053</v>
      </c>
    </row>
    <row r="693" spans="1:65" s="13" customFormat="1">
      <c r="B693" s="197"/>
      <c r="C693" s="198"/>
      <c r="D693" s="199" t="s">
        <v>157</v>
      </c>
      <c r="E693" s="198"/>
      <c r="F693" s="201" t="s">
        <v>1054</v>
      </c>
      <c r="G693" s="198"/>
      <c r="H693" s="202">
        <v>0.12</v>
      </c>
      <c r="I693" s="203"/>
      <c r="J693" s="198"/>
      <c r="K693" s="198"/>
      <c r="L693" s="204"/>
      <c r="M693" s="205"/>
      <c r="N693" s="206"/>
      <c r="O693" s="206"/>
      <c r="P693" s="206"/>
      <c r="Q693" s="206"/>
      <c r="R693" s="206"/>
      <c r="S693" s="206"/>
      <c r="T693" s="207"/>
      <c r="AT693" s="208" t="s">
        <v>157</v>
      </c>
      <c r="AU693" s="208" t="s">
        <v>85</v>
      </c>
      <c r="AV693" s="13" t="s">
        <v>85</v>
      </c>
      <c r="AW693" s="13" t="s">
        <v>4</v>
      </c>
      <c r="AX693" s="13" t="s">
        <v>81</v>
      </c>
      <c r="AY693" s="208" t="s">
        <v>145</v>
      </c>
    </row>
    <row r="694" spans="1:65" s="2" customFormat="1" ht="24.15" customHeight="1">
      <c r="A694" s="34"/>
      <c r="B694" s="35"/>
      <c r="C694" s="183" t="s">
        <v>1055</v>
      </c>
      <c r="D694" s="183" t="s">
        <v>147</v>
      </c>
      <c r="E694" s="184" t="s">
        <v>1056</v>
      </c>
      <c r="F694" s="185" t="s">
        <v>1057</v>
      </c>
      <c r="G694" s="186" t="s">
        <v>155</v>
      </c>
      <c r="H694" s="187">
        <v>128.47200000000001</v>
      </c>
      <c r="I694" s="188"/>
      <c r="J694" s="189">
        <f>ROUND(I694*H694,2)</f>
        <v>0</v>
      </c>
      <c r="K694" s="190"/>
      <c r="L694" s="39"/>
      <c r="M694" s="191" t="s">
        <v>1</v>
      </c>
      <c r="N694" s="192" t="s">
        <v>41</v>
      </c>
      <c r="O694" s="71"/>
      <c r="P694" s="193">
        <f>O694*H694</f>
        <v>0</v>
      </c>
      <c r="Q694" s="193">
        <v>0</v>
      </c>
      <c r="R694" s="193">
        <f>Q694*H694</f>
        <v>0</v>
      </c>
      <c r="S694" s="193">
        <v>0</v>
      </c>
      <c r="T694" s="194">
        <f>S694*H694</f>
        <v>0</v>
      </c>
      <c r="U694" s="34"/>
      <c r="V694" s="34"/>
      <c r="W694" s="34"/>
      <c r="X694" s="34"/>
      <c r="Y694" s="34"/>
      <c r="Z694" s="34"/>
      <c r="AA694" s="34"/>
      <c r="AB694" s="34"/>
      <c r="AC694" s="34"/>
      <c r="AD694" s="34"/>
      <c r="AE694" s="34"/>
      <c r="AR694" s="195" t="s">
        <v>237</v>
      </c>
      <c r="AT694" s="195" t="s">
        <v>147</v>
      </c>
      <c r="AU694" s="195" t="s">
        <v>85</v>
      </c>
      <c r="AY694" s="17" t="s">
        <v>145</v>
      </c>
      <c r="BE694" s="196">
        <f>IF(N694="základní",J694,0)</f>
        <v>0</v>
      </c>
      <c r="BF694" s="196">
        <f>IF(N694="snížená",J694,0)</f>
        <v>0</v>
      </c>
      <c r="BG694" s="196">
        <f>IF(N694="zákl. přenesená",J694,0)</f>
        <v>0</v>
      </c>
      <c r="BH694" s="196">
        <f>IF(N694="sníž. přenesená",J694,0)</f>
        <v>0</v>
      </c>
      <c r="BI694" s="196">
        <f>IF(N694="nulová",J694,0)</f>
        <v>0</v>
      </c>
      <c r="BJ694" s="17" t="s">
        <v>81</v>
      </c>
      <c r="BK694" s="196">
        <f>ROUND(I694*H694,2)</f>
        <v>0</v>
      </c>
      <c r="BL694" s="17" t="s">
        <v>237</v>
      </c>
      <c r="BM694" s="195" t="s">
        <v>1058</v>
      </c>
    </row>
    <row r="695" spans="1:65" s="15" customFormat="1">
      <c r="B695" s="220"/>
      <c r="C695" s="221"/>
      <c r="D695" s="199" t="s">
        <v>157</v>
      </c>
      <c r="E695" s="222" t="s">
        <v>1</v>
      </c>
      <c r="F695" s="223" t="s">
        <v>1059</v>
      </c>
      <c r="G695" s="221"/>
      <c r="H695" s="222" t="s">
        <v>1</v>
      </c>
      <c r="I695" s="224"/>
      <c r="J695" s="221"/>
      <c r="K695" s="221"/>
      <c r="L695" s="225"/>
      <c r="M695" s="226"/>
      <c r="N695" s="227"/>
      <c r="O695" s="227"/>
      <c r="P695" s="227"/>
      <c r="Q695" s="227"/>
      <c r="R695" s="227"/>
      <c r="S695" s="227"/>
      <c r="T695" s="228"/>
      <c r="AT695" s="229" t="s">
        <v>157</v>
      </c>
      <c r="AU695" s="229" t="s">
        <v>85</v>
      </c>
      <c r="AV695" s="15" t="s">
        <v>81</v>
      </c>
      <c r="AW695" s="15" t="s">
        <v>32</v>
      </c>
      <c r="AX695" s="15" t="s">
        <v>76</v>
      </c>
      <c r="AY695" s="229" t="s">
        <v>145</v>
      </c>
    </row>
    <row r="696" spans="1:65" s="13" customFormat="1">
      <c r="B696" s="197"/>
      <c r="C696" s="198"/>
      <c r="D696" s="199" t="s">
        <v>157</v>
      </c>
      <c r="E696" s="200" t="s">
        <v>1</v>
      </c>
      <c r="F696" s="201" t="s">
        <v>1060</v>
      </c>
      <c r="G696" s="198"/>
      <c r="H696" s="202">
        <v>20.3</v>
      </c>
      <c r="I696" s="203"/>
      <c r="J696" s="198"/>
      <c r="K696" s="198"/>
      <c r="L696" s="204"/>
      <c r="M696" s="205"/>
      <c r="N696" s="206"/>
      <c r="O696" s="206"/>
      <c r="P696" s="206"/>
      <c r="Q696" s="206"/>
      <c r="R696" s="206"/>
      <c r="S696" s="206"/>
      <c r="T696" s="207"/>
      <c r="AT696" s="208" t="s">
        <v>157</v>
      </c>
      <c r="AU696" s="208" t="s">
        <v>85</v>
      </c>
      <c r="AV696" s="13" t="s">
        <v>85</v>
      </c>
      <c r="AW696" s="13" t="s">
        <v>32</v>
      </c>
      <c r="AX696" s="13" t="s">
        <v>76</v>
      </c>
      <c r="AY696" s="208" t="s">
        <v>145</v>
      </c>
    </row>
    <row r="697" spans="1:65" s="13" customFormat="1">
      <c r="B697" s="197"/>
      <c r="C697" s="198"/>
      <c r="D697" s="199" t="s">
        <v>157</v>
      </c>
      <c r="E697" s="200" t="s">
        <v>1</v>
      </c>
      <c r="F697" s="201" t="s">
        <v>1061</v>
      </c>
      <c r="G697" s="198"/>
      <c r="H697" s="202">
        <v>15.917</v>
      </c>
      <c r="I697" s="203"/>
      <c r="J697" s="198"/>
      <c r="K697" s="198"/>
      <c r="L697" s="204"/>
      <c r="M697" s="205"/>
      <c r="N697" s="206"/>
      <c r="O697" s="206"/>
      <c r="P697" s="206"/>
      <c r="Q697" s="206"/>
      <c r="R697" s="206"/>
      <c r="S697" s="206"/>
      <c r="T697" s="207"/>
      <c r="AT697" s="208" t="s">
        <v>157</v>
      </c>
      <c r="AU697" s="208" t="s">
        <v>85</v>
      </c>
      <c r="AV697" s="13" t="s">
        <v>85</v>
      </c>
      <c r="AW697" s="13" t="s">
        <v>32</v>
      </c>
      <c r="AX697" s="13" t="s">
        <v>76</v>
      </c>
      <c r="AY697" s="208" t="s">
        <v>145</v>
      </c>
    </row>
    <row r="698" spans="1:65" s="13" customFormat="1">
      <c r="B698" s="197"/>
      <c r="C698" s="198"/>
      <c r="D698" s="199" t="s">
        <v>157</v>
      </c>
      <c r="E698" s="200" t="s">
        <v>1</v>
      </c>
      <c r="F698" s="201" t="s">
        <v>1062</v>
      </c>
      <c r="G698" s="198"/>
      <c r="H698" s="202">
        <v>2.31</v>
      </c>
      <c r="I698" s="203"/>
      <c r="J698" s="198"/>
      <c r="K698" s="198"/>
      <c r="L698" s="204"/>
      <c r="M698" s="205"/>
      <c r="N698" s="206"/>
      <c r="O698" s="206"/>
      <c r="P698" s="206"/>
      <c r="Q698" s="206"/>
      <c r="R698" s="206"/>
      <c r="S698" s="206"/>
      <c r="T698" s="207"/>
      <c r="AT698" s="208" t="s">
        <v>157</v>
      </c>
      <c r="AU698" s="208" t="s">
        <v>85</v>
      </c>
      <c r="AV698" s="13" t="s">
        <v>85</v>
      </c>
      <c r="AW698" s="13" t="s">
        <v>32</v>
      </c>
      <c r="AX698" s="13" t="s">
        <v>76</v>
      </c>
      <c r="AY698" s="208" t="s">
        <v>145</v>
      </c>
    </row>
    <row r="699" spans="1:65" s="13" customFormat="1">
      <c r="B699" s="197"/>
      <c r="C699" s="198"/>
      <c r="D699" s="199" t="s">
        <v>157</v>
      </c>
      <c r="E699" s="200" t="s">
        <v>1</v>
      </c>
      <c r="F699" s="201" t="s">
        <v>1063</v>
      </c>
      <c r="G699" s="198"/>
      <c r="H699" s="202">
        <v>89.944999999999993</v>
      </c>
      <c r="I699" s="203"/>
      <c r="J699" s="198"/>
      <c r="K699" s="198"/>
      <c r="L699" s="204"/>
      <c r="M699" s="205"/>
      <c r="N699" s="206"/>
      <c r="O699" s="206"/>
      <c r="P699" s="206"/>
      <c r="Q699" s="206"/>
      <c r="R699" s="206"/>
      <c r="S699" s="206"/>
      <c r="T699" s="207"/>
      <c r="AT699" s="208" t="s">
        <v>157</v>
      </c>
      <c r="AU699" s="208" t="s">
        <v>85</v>
      </c>
      <c r="AV699" s="13" t="s">
        <v>85</v>
      </c>
      <c r="AW699" s="13" t="s">
        <v>32</v>
      </c>
      <c r="AX699" s="13" t="s">
        <v>76</v>
      </c>
      <c r="AY699" s="208" t="s">
        <v>145</v>
      </c>
    </row>
    <row r="700" spans="1:65" s="14" customFormat="1">
      <c r="B700" s="209"/>
      <c r="C700" s="210"/>
      <c r="D700" s="199" t="s">
        <v>157</v>
      </c>
      <c r="E700" s="211" t="s">
        <v>1</v>
      </c>
      <c r="F700" s="212" t="s">
        <v>160</v>
      </c>
      <c r="G700" s="210"/>
      <c r="H700" s="213">
        <v>128.47200000000001</v>
      </c>
      <c r="I700" s="214"/>
      <c r="J700" s="210"/>
      <c r="K700" s="210"/>
      <c r="L700" s="215"/>
      <c r="M700" s="216"/>
      <c r="N700" s="217"/>
      <c r="O700" s="217"/>
      <c r="P700" s="217"/>
      <c r="Q700" s="217"/>
      <c r="R700" s="217"/>
      <c r="S700" s="217"/>
      <c r="T700" s="218"/>
      <c r="AT700" s="219" t="s">
        <v>157</v>
      </c>
      <c r="AU700" s="219" t="s">
        <v>85</v>
      </c>
      <c r="AV700" s="14" t="s">
        <v>151</v>
      </c>
      <c r="AW700" s="14" t="s">
        <v>32</v>
      </c>
      <c r="AX700" s="14" t="s">
        <v>81</v>
      </c>
      <c r="AY700" s="219" t="s">
        <v>145</v>
      </c>
    </row>
    <row r="701" spans="1:65" s="2" customFormat="1" ht="16.5" customHeight="1">
      <c r="A701" s="34"/>
      <c r="B701" s="35"/>
      <c r="C701" s="230" t="s">
        <v>1064</v>
      </c>
      <c r="D701" s="230" t="s">
        <v>706</v>
      </c>
      <c r="E701" s="231" t="s">
        <v>1065</v>
      </c>
      <c r="F701" s="232" t="s">
        <v>1066</v>
      </c>
      <c r="G701" s="233" t="s">
        <v>186</v>
      </c>
      <c r="H701" s="234">
        <v>0.14099999999999999</v>
      </c>
      <c r="I701" s="235"/>
      <c r="J701" s="236">
        <f>ROUND(I701*H701,2)</f>
        <v>0</v>
      </c>
      <c r="K701" s="237"/>
      <c r="L701" s="238"/>
      <c r="M701" s="239" t="s">
        <v>1</v>
      </c>
      <c r="N701" s="240" t="s">
        <v>41</v>
      </c>
      <c r="O701" s="71"/>
      <c r="P701" s="193">
        <f>O701*H701</f>
        <v>0</v>
      </c>
      <c r="Q701" s="193">
        <v>1</v>
      </c>
      <c r="R701" s="193">
        <f>Q701*H701</f>
        <v>0.14099999999999999</v>
      </c>
      <c r="S701" s="193">
        <v>0</v>
      </c>
      <c r="T701" s="194">
        <f>S701*H701</f>
        <v>0</v>
      </c>
      <c r="U701" s="34"/>
      <c r="V701" s="34"/>
      <c r="W701" s="34"/>
      <c r="X701" s="34"/>
      <c r="Y701" s="34"/>
      <c r="Z701" s="34"/>
      <c r="AA701" s="34"/>
      <c r="AB701" s="34"/>
      <c r="AC701" s="34"/>
      <c r="AD701" s="34"/>
      <c r="AE701" s="34"/>
      <c r="AR701" s="195" t="s">
        <v>366</v>
      </c>
      <c r="AT701" s="195" t="s">
        <v>706</v>
      </c>
      <c r="AU701" s="195" t="s">
        <v>85</v>
      </c>
      <c r="AY701" s="17" t="s">
        <v>145</v>
      </c>
      <c r="BE701" s="196">
        <f>IF(N701="základní",J701,0)</f>
        <v>0</v>
      </c>
      <c r="BF701" s="196">
        <f>IF(N701="snížená",J701,0)</f>
        <v>0</v>
      </c>
      <c r="BG701" s="196">
        <f>IF(N701="zákl. přenesená",J701,0)</f>
        <v>0</v>
      </c>
      <c r="BH701" s="196">
        <f>IF(N701="sníž. přenesená",J701,0)</f>
        <v>0</v>
      </c>
      <c r="BI701" s="196">
        <f>IF(N701="nulová",J701,0)</f>
        <v>0</v>
      </c>
      <c r="BJ701" s="17" t="s">
        <v>81</v>
      </c>
      <c r="BK701" s="196">
        <f>ROUND(I701*H701,2)</f>
        <v>0</v>
      </c>
      <c r="BL701" s="17" t="s">
        <v>237</v>
      </c>
      <c r="BM701" s="195" t="s">
        <v>1067</v>
      </c>
    </row>
    <row r="702" spans="1:65" s="13" customFormat="1">
      <c r="B702" s="197"/>
      <c r="C702" s="198"/>
      <c r="D702" s="199" t="s">
        <v>157</v>
      </c>
      <c r="E702" s="198"/>
      <c r="F702" s="201" t="s">
        <v>1068</v>
      </c>
      <c r="G702" s="198"/>
      <c r="H702" s="202">
        <v>0.14099999999999999</v>
      </c>
      <c r="I702" s="203"/>
      <c r="J702" s="198"/>
      <c r="K702" s="198"/>
      <c r="L702" s="204"/>
      <c r="M702" s="205"/>
      <c r="N702" s="206"/>
      <c r="O702" s="206"/>
      <c r="P702" s="206"/>
      <c r="Q702" s="206"/>
      <c r="R702" s="206"/>
      <c r="S702" s="206"/>
      <c r="T702" s="207"/>
      <c r="AT702" s="208" t="s">
        <v>157</v>
      </c>
      <c r="AU702" s="208" t="s">
        <v>85</v>
      </c>
      <c r="AV702" s="13" t="s">
        <v>85</v>
      </c>
      <c r="AW702" s="13" t="s">
        <v>4</v>
      </c>
      <c r="AX702" s="13" t="s">
        <v>81</v>
      </c>
      <c r="AY702" s="208" t="s">
        <v>145</v>
      </c>
    </row>
    <row r="703" spans="1:65" s="2" customFormat="1" ht="24.15" customHeight="1">
      <c r="A703" s="34"/>
      <c r="B703" s="35"/>
      <c r="C703" s="183" t="s">
        <v>1069</v>
      </c>
      <c r="D703" s="183" t="s">
        <v>147</v>
      </c>
      <c r="E703" s="184" t="s">
        <v>1070</v>
      </c>
      <c r="F703" s="185" t="s">
        <v>1071</v>
      </c>
      <c r="G703" s="186" t="s">
        <v>155</v>
      </c>
      <c r="H703" s="187">
        <v>281</v>
      </c>
      <c r="I703" s="188"/>
      <c r="J703" s="189">
        <f>ROUND(I703*H703,2)</f>
        <v>0</v>
      </c>
      <c r="K703" s="190"/>
      <c r="L703" s="39"/>
      <c r="M703" s="191" t="s">
        <v>1</v>
      </c>
      <c r="N703" s="192" t="s">
        <v>41</v>
      </c>
      <c r="O703" s="71"/>
      <c r="P703" s="193">
        <f>O703*H703</f>
        <v>0</v>
      </c>
      <c r="Q703" s="193">
        <v>1E-3</v>
      </c>
      <c r="R703" s="193">
        <f>Q703*H703</f>
        <v>0.28100000000000003</v>
      </c>
      <c r="S703" s="193">
        <v>0</v>
      </c>
      <c r="T703" s="194">
        <f>S703*H703</f>
        <v>0</v>
      </c>
      <c r="U703" s="34"/>
      <c r="V703" s="34"/>
      <c r="W703" s="34"/>
      <c r="X703" s="34"/>
      <c r="Y703" s="34"/>
      <c r="Z703" s="34"/>
      <c r="AA703" s="34"/>
      <c r="AB703" s="34"/>
      <c r="AC703" s="34"/>
      <c r="AD703" s="34"/>
      <c r="AE703" s="34"/>
      <c r="AR703" s="195" t="s">
        <v>237</v>
      </c>
      <c r="AT703" s="195" t="s">
        <v>147</v>
      </c>
      <c r="AU703" s="195" t="s">
        <v>85</v>
      </c>
      <c r="AY703" s="17" t="s">
        <v>145</v>
      </c>
      <c r="BE703" s="196">
        <f>IF(N703="základní",J703,0)</f>
        <v>0</v>
      </c>
      <c r="BF703" s="196">
        <f>IF(N703="snížená",J703,0)</f>
        <v>0</v>
      </c>
      <c r="BG703" s="196">
        <f>IF(N703="zákl. přenesená",J703,0)</f>
        <v>0</v>
      </c>
      <c r="BH703" s="196">
        <f>IF(N703="sníž. přenesená",J703,0)</f>
        <v>0</v>
      </c>
      <c r="BI703" s="196">
        <f>IF(N703="nulová",J703,0)</f>
        <v>0</v>
      </c>
      <c r="BJ703" s="17" t="s">
        <v>81</v>
      </c>
      <c r="BK703" s="196">
        <f>ROUND(I703*H703,2)</f>
        <v>0</v>
      </c>
      <c r="BL703" s="17" t="s">
        <v>237</v>
      </c>
      <c r="BM703" s="195" t="s">
        <v>1072</v>
      </c>
    </row>
    <row r="704" spans="1:65" s="15" customFormat="1">
      <c r="B704" s="220"/>
      <c r="C704" s="221"/>
      <c r="D704" s="199" t="s">
        <v>157</v>
      </c>
      <c r="E704" s="222" t="s">
        <v>1</v>
      </c>
      <c r="F704" s="223" t="s">
        <v>715</v>
      </c>
      <c r="G704" s="221"/>
      <c r="H704" s="222" t="s">
        <v>1</v>
      </c>
      <c r="I704" s="224"/>
      <c r="J704" s="221"/>
      <c r="K704" s="221"/>
      <c r="L704" s="225"/>
      <c r="M704" s="226"/>
      <c r="N704" s="227"/>
      <c r="O704" s="227"/>
      <c r="P704" s="227"/>
      <c r="Q704" s="227"/>
      <c r="R704" s="227"/>
      <c r="S704" s="227"/>
      <c r="T704" s="228"/>
      <c r="AT704" s="229" t="s">
        <v>157</v>
      </c>
      <c r="AU704" s="229" t="s">
        <v>85</v>
      </c>
      <c r="AV704" s="15" t="s">
        <v>81</v>
      </c>
      <c r="AW704" s="15" t="s">
        <v>32</v>
      </c>
      <c r="AX704" s="15" t="s">
        <v>76</v>
      </c>
      <c r="AY704" s="229" t="s">
        <v>145</v>
      </c>
    </row>
    <row r="705" spans="1:65" s="13" customFormat="1">
      <c r="B705" s="197"/>
      <c r="C705" s="198"/>
      <c r="D705" s="199" t="s">
        <v>157</v>
      </c>
      <c r="E705" s="200" t="s">
        <v>1</v>
      </c>
      <c r="F705" s="201" t="s">
        <v>716</v>
      </c>
      <c r="G705" s="198"/>
      <c r="H705" s="202">
        <v>35.6</v>
      </c>
      <c r="I705" s="203"/>
      <c r="J705" s="198"/>
      <c r="K705" s="198"/>
      <c r="L705" s="204"/>
      <c r="M705" s="205"/>
      <c r="N705" s="206"/>
      <c r="O705" s="206"/>
      <c r="P705" s="206"/>
      <c r="Q705" s="206"/>
      <c r="R705" s="206"/>
      <c r="S705" s="206"/>
      <c r="T705" s="207"/>
      <c r="AT705" s="208" t="s">
        <v>157</v>
      </c>
      <c r="AU705" s="208" t="s">
        <v>85</v>
      </c>
      <c r="AV705" s="13" t="s">
        <v>85</v>
      </c>
      <c r="AW705" s="13" t="s">
        <v>32</v>
      </c>
      <c r="AX705" s="13" t="s">
        <v>76</v>
      </c>
      <c r="AY705" s="208" t="s">
        <v>145</v>
      </c>
    </row>
    <row r="706" spans="1:65" s="13" customFormat="1">
      <c r="B706" s="197"/>
      <c r="C706" s="198"/>
      <c r="D706" s="199" t="s">
        <v>157</v>
      </c>
      <c r="E706" s="200" t="s">
        <v>1</v>
      </c>
      <c r="F706" s="201" t="s">
        <v>717</v>
      </c>
      <c r="G706" s="198"/>
      <c r="H706" s="202">
        <v>175.9</v>
      </c>
      <c r="I706" s="203"/>
      <c r="J706" s="198"/>
      <c r="K706" s="198"/>
      <c r="L706" s="204"/>
      <c r="M706" s="205"/>
      <c r="N706" s="206"/>
      <c r="O706" s="206"/>
      <c r="P706" s="206"/>
      <c r="Q706" s="206"/>
      <c r="R706" s="206"/>
      <c r="S706" s="206"/>
      <c r="T706" s="207"/>
      <c r="AT706" s="208" t="s">
        <v>157</v>
      </c>
      <c r="AU706" s="208" t="s">
        <v>85</v>
      </c>
      <c r="AV706" s="13" t="s">
        <v>85</v>
      </c>
      <c r="AW706" s="13" t="s">
        <v>32</v>
      </c>
      <c r="AX706" s="13" t="s">
        <v>76</v>
      </c>
      <c r="AY706" s="208" t="s">
        <v>145</v>
      </c>
    </row>
    <row r="707" spans="1:65" s="13" customFormat="1">
      <c r="B707" s="197"/>
      <c r="C707" s="198"/>
      <c r="D707" s="199" t="s">
        <v>157</v>
      </c>
      <c r="E707" s="200" t="s">
        <v>1</v>
      </c>
      <c r="F707" s="201" t="s">
        <v>718</v>
      </c>
      <c r="G707" s="198"/>
      <c r="H707" s="202">
        <v>69.5</v>
      </c>
      <c r="I707" s="203"/>
      <c r="J707" s="198"/>
      <c r="K707" s="198"/>
      <c r="L707" s="204"/>
      <c r="M707" s="205"/>
      <c r="N707" s="206"/>
      <c r="O707" s="206"/>
      <c r="P707" s="206"/>
      <c r="Q707" s="206"/>
      <c r="R707" s="206"/>
      <c r="S707" s="206"/>
      <c r="T707" s="207"/>
      <c r="AT707" s="208" t="s">
        <v>157</v>
      </c>
      <c r="AU707" s="208" t="s">
        <v>85</v>
      </c>
      <c r="AV707" s="13" t="s">
        <v>85</v>
      </c>
      <c r="AW707" s="13" t="s">
        <v>32</v>
      </c>
      <c r="AX707" s="13" t="s">
        <v>76</v>
      </c>
      <c r="AY707" s="208" t="s">
        <v>145</v>
      </c>
    </row>
    <row r="708" spans="1:65" s="14" customFormat="1">
      <c r="B708" s="209"/>
      <c r="C708" s="210"/>
      <c r="D708" s="199" t="s">
        <v>157</v>
      </c>
      <c r="E708" s="211" t="s">
        <v>1</v>
      </c>
      <c r="F708" s="212" t="s">
        <v>160</v>
      </c>
      <c r="G708" s="210"/>
      <c r="H708" s="213">
        <v>281</v>
      </c>
      <c r="I708" s="214"/>
      <c r="J708" s="210"/>
      <c r="K708" s="210"/>
      <c r="L708" s="215"/>
      <c r="M708" s="216"/>
      <c r="N708" s="217"/>
      <c r="O708" s="217"/>
      <c r="P708" s="217"/>
      <c r="Q708" s="217"/>
      <c r="R708" s="217"/>
      <c r="S708" s="217"/>
      <c r="T708" s="218"/>
      <c r="AT708" s="219" t="s">
        <v>157</v>
      </c>
      <c r="AU708" s="219" t="s">
        <v>85</v>
      </c>
      <c r="AV708" s="14" t="s">
        <v>151</v>
      </c>
      <c r="AW708" s="14" t="s">
        <v>32</v>
      </c>
      <c r="AX708" s="14" t="s">
        <v>81</v>
      </c>
      <c r="AY708" s="219" t="s">
        <v>145</v>
      </c>
    </row>
    <row r="709" spans="1:65" s="2" customFormat="1" ht="24.15" customHeight="1">
      <c r="A709" s="34"/>
      <c r="B709" s="35"/>
      <c r="C709" s="183" t="s">
        <v>1073</v>
      </c>
      <c r="D709" s="183" t="s">
        <v>147</v>
      </c>
      <c r="E709" s="184" t="s">
        <v>1074</v>
      </c>
      <c r="F709" s="185" t="s">
        <v>1075</v>
      </c>
      <c r="G709" s="186" t="s">
        <v>155</v>
      </c>
      <c r="H709" s="187">
        <v>729.53</v>
      </c>
      <c r="I709" s="188"/>
      <c r="J709" s="189">
        <f>ROUND(I709*H709,2)</f>
        <v>0</v>
      </c>
      <c r="K709" s="190"/>
      <c r="L709" s="39"/>
      <c r="M709" s="191" t="s">
        <v>1</v>
      </c>
      <c r="N709" s="192" t="s">
        <v>41</v>
      </c>
      <c r="O709" s="71"/>
      <c r="P709" s="193">
        <f>O709*H709</f>
        <v>0</v>
      </c>
      <c r="Q709" s="193">
        <v>4.0000000000000002E-4</v>
      </c>
      <c r="R709" s="193">
        <f>Q709*H709</f>
        <v>0.29181200000000002</v>
      </c>
      <c r="S709" s="193">
        <v>0</v>
      </c>
      <c r="T709" s="194">
        <f>S709*H709</f>
        <v>0</v>
      </c>
      <c r="U709" s="34"/>
      <c r="V709" s="34"/>
      <c r="W709" s="34"/>
      <c r="X709" s="34"/>
      <c r="Y709" s="34"/>
      <c r="Z709" s="34"/>
      <c r="AA709" s="34"/>
      <c r="AB709" s="34"/>
      <c r="AC709" s="34"/>
      <c r="AD709" s="34"/>
      <c r="AE709" s="34"/>
      <c r="AR709" s="195" t="s">
        <v>237</v>
      </c>
      <c r="AT709" s="195" t="s">
        <v>147</v>
      </c>
      <c r="AU709" s="195" t="s">
        <v>85</v>
      </c>
      <c r="AY709" s="17" t="s">
        <v>145</v>
      </c>
      <c r="BE709" s="196">
        <f>IF(N709="základní",J709,0)</f>
        <v>0</v>
      </c>
      <c r="BF709" s="196">
        <f>IF(N709="snížená",J709,0)</f>
        <v>0</v>
      </c>
      <c r="BG709" s="196">
        <f>IF(N709="zákl. přenesená",J709,0)</f>
        <v>0</v>
      </c>
      <c r="BH709" s="196">
        <f>IF(N709="sníž. přenesená",J709,0)</f>
        <v>0</v>
      </c>
      <c r="BI709" s="196">
        <f>IF(N709="nulová",J709,0)</f>
        <v>0</v>
      </c>
      <c r="BJ709" s="17" t="s">
        <v>81</v>
      </c>
      <c r="BK709" s="196">
        <f>ROUND(I709*H709,2)</f>
        <v>0</v>
      </c>
      <c r="BL709" s="17" t="s">
        <v>237</v>
      </c>
      <c r="BM709" s="195" t="s">
        <v>1076</v>
      </c>
    </row>
    <row r="710" spans="1:65" s="13" customFormat="1">
      <c r="B710" s="197"/>
      <c r="C710" s="198"/>
      <c r="D710" s="199" t="s">
        <v>157</v>
      </c>
      <c r="E710" s="200" t="s">
        <v>1</v>
      </c>
      <c r="F710" s="201" t="s">
        <v>1077</v>
      </c>
      <c r="G710" s="198"/>
      <c r="H710" s="202">
        <v>656.8</v>
      </c>
      <c r="I710" s="203"/>
      <c r="J710" s="198"/>
      <c r="K710" s="198"/>
      <c r="L710" s="204"/>
      <c r="M710" s="205"/>
      <c r="N710" s="206"/>
      <c r="O710" s="206"/>
      <c r="P710" s="206"/>
      <c r="Q710" s="206"/>
      <c r="R710" s="206"/>
      <c r="S710" s="206"/>
      <c r="T710" s="207"/>
      <c r="AT710" s="208" t="s">
        <v>157</v>
      </c>
      <c r="AU710" s="208" t="s">
        <v>85</v>
      </c>
      <c r="AV710" s="13" t="s">
        <v>85</v>
      </c>
      <c r="AW710" s="13" t="s">
        <v>32</v>
      </c>
      <c r="AX710" s="13" t="s">
        <v>76</v>
      </c>
      <c r="AY710" s="208" t="s">
        <v>145</v>
      </c>
    </row>
    <row r="711" spans="1:65" s="13" customFormat="1">
      <c r="B711" s="197"/>
      <c r="C711" s="198"/>
      <c r="D711" s="199" t="s">
        <v>157</v>
      </c>
      <c r="E711" s="200" t="s">
        <v>1</v>
      </c>
      <c r="F711" s="201" t="s">
        <v>1078</v>
      </c>
      <c r="G711" s="198"/>
      <c r="H711" s="202">
        <v>72.73</v>
      </c>
      <c r="I711" s="203"/>
      <c r="J711" s="198"/>
      <c r="K711" s="198"/>
      <c r="L711" s="204"/>
      <c r="M711" s="205"/>
      <c r="N711" s="206"/>
      <c r="O711" s="206"/>
      <c r="P711" s="206"/>
      <c r="Q711" s="206"/>
      <c r="R711" s="206"/>
      <c r="S711" s="206"/>
      <c r="T711" s="207"/>
      <c r="AT711" s="208" t="s">
        <v>157</v>
      </c>
      <c r="AU711" s="208" t="s">
        <v>85</v>
      </c>
      <c r="AV711" s="13" t="s">
        <v>85</v>
      </c>
      <c r="AW711" s="13" t="s">
        <v>32</v>
      </c>
      <c r="AX711" s="13" t="s">
        <v>76</v>
      </c>
      <c r="AY711" s="208" t="s">
        <v>145</v>
      </c>
    </row>
    <row r="712" spans="1:65" s="14" customFormat="1">
      <c r="B712" s="209"/>
      <c r="C712" s="210"/>
      <c r="D712" s="199" t="s">
        <v>157</v>
      </c>
      <c r="E712" s="211" t="s">
        <v>1</v>
      </c>
      <c r="F712" s="212" t="s">
        <v>160</v>
      </c>
      <c r="G712" s="210"/>
      <c r="H712" s="213">
        <v>729.53</v>
      </c>
      <c r="I712" s="214"/>
      <c r="J712" s="210"/>
      <c r="K712" s="210"/>
      <c r="L712" s="215"/>
      <c r="M712" s="216"/>
      <c r="N712" s="217"/>
      <c r="O712" s="217"/>
      <c r="P712" s="217"/>
      <c r="Q712" s="217"/>
      <c r="R712" s="217"/>
      <c r="S712" s="217"/>
      <c r="T712" s="218"/>
      <c r="AT712" s="219" t="s">
        <v>157</v>
      </c>
      <c r="AU712" s="219" t="s">
        <v>85</v>
      </c>
      <c r="AV712" s="14" t="s">
        <v>151</v>
      </c>
      <c r="AW712" s="14" t="s">
        <v>32</v>
      </c>
      <c r="AX712" s="14" t="s">
        <v>81</v>
      </c>
      <c r="AY712" s="219" t="s">
        <v>145</v>
      </c>
    </row>
    <row r="713" spans="1:65" s="2" customFormat="1" ht="16.5" customHeight="1">
      <c r="A713" s="34"/>
      <c r="B713" s="35"/>
      <c r="C713" s="230" t="s">
        <v>1079</v>
      </c>
      <c r="D713" s="230" t="s">
        <v>706</v>
      </c>
      <c r="E713" s="231" t="s">
        <v>1080</v>
      </c>
      <c r="F713" s="232" t="s">
        <v>1081</v>
      </c>
      <c r="G713" s="233" t="s">
        <v>155</v>
      </c>
      <c r="H713" s="234">
        <v>850.26700000000005</v>
      </c>
      <c r="I713" s="235"/>
      <c r="J713" s="236">
        <f>ROUND(I713*H713,2)</f>
        <v>0</v>
      </c>
      <c r="K713" s="237"/>
      <c r="L713" s="238"/>
      <c r="M713" s="239" t="s">
        <v>1</v>
      </c>
      <c r="N713" s="240" t="s">
        <v>41</v>
      </c>
      <c r="O713" s="71"/>
      <c r="P713" s="193">
        <f>O713*H713</f>
        <v>0</v>
      </c>
      <c r="Q713" s="193">
        <v>4.4000000000000003E-3</v>
      </c>
      <c r="R713" s="193">
        <f>Q713*H713</f>
        <v>3.7411748000000005</v>
      </c>
      <c r="S713" s="193">
        <v>0</v>
      </c>
      <c r="T713" s="194">
        <f>S713*H713</f>
        <v>0</v>
      </c>
      <c r="U713" s="34"/>
      <c r="V713" s="34"/>
      <c r="W713" s="34"/>
      <c r="X713" s="34"/>
      <c r="Y713" s="34"/>
      <c r="Z713" s="34"/>
      <c r="AA713" s="34"/>
      <c r="AB713" s="34"/>
      <c r="AC713" s="34"/>
      <c r="AD713" s="34"/>
      <c r="AE713" s="34"/>
      <c r="AR713" s="195" t="s">
        <v>366</v>
      </c>
      <c r="AT713" s="195" t="s">
        <v>706</v>
      </c>
      <c r="AU713" s="195" t="s">
        <v>85</v>
      </c>
      <c r="AY713" s="17" t="s">
        <v>145</v>
      </c>
      <c r="BE713" s="196">
        <f>IF(N713="základní",J713,0)</f>
        <v>0</v>
      </c>
      <c r="BF713" s="196">
        <f>IF(N713="snížená",J713,0)</f>
        <v>0</v>
      </c>
      <c r="BG713" s="196">
        <f>IF(N713="zákl. přenesená",J713,0)</f>
        <v>0</v>
      </c>
      <c r="BH713" s="196">
        <f>IF(N713="sníž. přenesená",J713,0)</f>
        <v>0</v>
      </c>
      <c r="BI713" s="196">
        <f>IF(N713="nulová",J713,0)</f>
        <v>0</v>
      </c>
      <c r="BJ713" s="17" t="s">
        <v>81</v>
      </c>
      <c r="BK713" s="196">
        <f>ROUND(I713*H713,2)</f>
        <v>0</v>
      </c>
      <c r="BL713" s="17" t="s">
        <v>237</v>
      </c>
      <c r="BM713" s="195" t="s">
        <v>1082</v>
      </c>
    </row>
    <row r="714" spans="1:65" s="13" customFormat="1">
      <c r="B714" s="197"/>
      <c r="C714" s="198"/>
      <c r="D714" s="199" t="s">
        <v>157</v>
      </c>
      <c r="E714" s="198"/>
      <c r="F714" s="201" t="s">
        <v>1083</v>
      </c>
      <c r="G714" s="198"/>
      <c r="H714" s="202">
        <v>850.26700000000005</v>
      </c>
      <c r="I714" s="203"/>
      <c r="J714" s="198"/>
      <c r="K714" s="198"/>
      <c r="L714" s="204"/>
      <c r="M714" s="205"/>
      <c r="N714" s="206"/>
      <c r="O714" s="206"/>
      <c r="P714" s="206"/>
      <c r="Q714" s="206"/>
      <c r="R714" s="206"/>
      <c r="S714" s="206"/>
      <c r="T714" s="207"/>
      <c r="AT714" s="208" t="s">
        <v>157</v>
      </c>
      <c r="AU714" s="208" t="s">
        <v>85</v>
      </c>
      <c r="AV714" s="13" t="s">
        <v>85</v>
      </c>
      <c r="AW714" s="13" t="s">
        <v>4</v>
      </c>
      <c r="AX714" s="13" t="s">
        <v>81</v>
      </c>
      <c r="AY714" s="208" t="s">
        <v>145</v>
      </c>
    </row>
    <row r="715" spans="1:65" s="2" customFormat="1" ht="24.15" customHeight="1">
      <c r="A715" s="34"/>
      <c r="B715" s="35"/>
      <c r="C715" s="183" t="s">
        <v>1084</v>
      </c>
      <c r="D715" s="183" t="s">
        <v>147</v>
      </c>
      <c r="E715" s="184" t="s">
        <v>1085</v>
      </c>
      <c r="F715" s="185" t="s">
        <v>1086</v>
      </c>
      <c r="G715" s="186" t="s">
        <v>155</v>
      </c>
      <c r="H715" s="187">
        <v>128.47200000000001</v>
      </c>
      <c r="I715" s="188"/>
      <c r="J715" s="189">
        <f>ROUND(I715*H715,2)</f>
        <v>0</v>
      </c>
      <c r="K715" s="190"/>
      <c r="L715" s="39"/>
      <c r="M715" s="191" t="s">
        <v>1</v>
      </c>
      <c r="N715" s="192" t="s">
        <v>41</v>
      </c>
      <c r="O715" s="71"/>
      <c r="P715" s="193">
        <f>O715*H715</f>
        <v>0</v>
      </c>
      <c r="Q715" s="193">
        <v>4.0000000000000002E-4</v>
      </c>
      <c r="R715" s="193">
        <f>Q715*H715</f>
        <v>5.1388800000000005E-2</v>
      </c>
      <c r="S715" s="193">
        <v>0</v>
      </c>
      <c r="T715" s="194">
        <f>S715*H715</f>
        <v>0</v>
      </c>
      <c r="U715" s="34"/>
      <c r="V715" s="34"/>
      <c r="W715" s="34"/>
      <c r="X715" s="34"/>
      <c r="Y715" s="34"/>
      <c r="Z715" s="34"/>
      <c r="AA715" s="34"/>
      <c r="AB715" s="34"/>
      <c r="AC715" s="34"/>
      <c r="AD715" s="34"/>
      <c r="AE715" s="34"/>
      <c r="AR715" s="195" t="s">
        <v>237</v>
      </c>
      <c r="AT715" s="195" t="s">
        <v>147</v>
      </c>
      <c r="AU715" s="195" t="s">
        <v>85</v>
      </c>
      <c r="AY715" s="17" t="s">
        <v>145</v>
      </c>
      <c r="BE715" s="196">
        <f>IF(N715="základní",J715,0)</f>
        <v>0</v>
      </c>
      <c r="BF715" s="196">
        <f>IF(N715="snížená",J715,0)</f>
        <v>0</v>
      </c>
      <c r="BG715" s="196">
        <f>IF(N715="zákl. přenesená",J715,0)</f>
        <v>0</v>
      </c>
      <c r="BH715" s="196">
        <f>IF(N715="sníž. přenesená",J715,0)</f>
        <v>0</v>
      </c>
      <c r="BI715" s="196">
        <f>IF(N715="nulová",J715,0)</f>
        <v>0</v>
      </c>
      <c r="BJ715" s="17" t="s">
        <v>81</v>
      </c>
      <c r="BK715" s="196">
        <f>ROUND(I715*H715,2)</f>
        <v>0</v>
      </c>
      <c r="BL715" s="17" t="s">
        <v>237</v>
      </c>
      <c r="BM715" s="195" t="s">
        <v>1087</v>
      </c>
    </row>
    <row r="716" spans="1:65" s="15" customFormat="1">
      <c r="B716" s="220"/>
      <c r="C716" s="221"/>
      <c r="D716" s="199" t="s">
        <v>157</v>
      </c>
      <c r="E716" s="222" t="s">
        <v>1</v>
      </c>
      <c r="F716" s="223" t="s">
        <v>1059</v>
      </c>
      <c r="G716" s="221"/>
      <c r="H716" s="222" t="s">
        <v>1</v>
      </c>
      <c r="I716" s="224"/>
      <c r="J716" s="221"/>
      <c r="K716" s="221"/>
      <c r="L716" s="225"/>
      <c r="M716" s="226"/>
      <c r="N716" s="227"/>
      <c r="O716" s="227"/>
      <c r="P716" s="227"/>
      <c r="Q716" s="227"/>
      <c r="R716" s="227"/>
      <c r="S716" s="227"/>
      <c r="T716" s="228"/>
      <c r="AT716" s="229" t="s">
        <v>157</v>
      </c>
      <c r="AU716" s="229" t="s">
        <v>85</v>
      </c>
      <c r="AV716" s="15" t="s">
        <v>81</v>
      </c>
      <c r="AW716" s="15" t="s">
        <v>32</v>
      </c>
      <c r="AX716" s="15" t="s">
        <v>76</v>
      </c>
      <c r="AY716" s="229" t="s">
        <v>145</v>
      </c>
    </row>
    <row r="717" spans="1:65" s="13" customFormat="1">
      <c r="B717" s="197"/>
      <c r="C717" s="198"/>
      <c r="D717" s="199" t="s">
        <v>157</v>
      </c>
      <c r="E717" s="200" t="s">
        <v>1</v>
      </c>
      <c r="F717" s="201" t="s">
        <v>1060</v>
      </c>
      <c r="G717" s="198"/>
      <c r="H717" s="202">
        <v>20.3</v>
      </c>
      <c r="I717" s="203"/>
      <c r="J717" s="198"/>
      <c r="K717" s="198"/>
      <c r="L717" s="204"/>
      <c r="M717" s="205"/>
      <c r="N717" s="206"/>
      <c r="O717" s="206"/>
      <c r="P717" s="206"/>
      <c r="Q717" s="206"/>
      <c r="R717" s="206"/>
      <c r="S717" s="206"/>
      <c r="T717" s="207"/>
      <c r="AT717" s="208" t="s">
        <v>157</v>
      </c>
      <c r="AU717" s="208" t="s">
        <v>85</v>
      </c>
      <c r="AV717" s="13" t="s">
        <v>85</v>
      </c>
      <c r="AW717" s="13" t="s">
        <v>32</v>
      </c>
      <c r="AX717" s="13" t="s">
        <v>76</v>
      </c>
      <c r="AY717" s="208" t="s">
        <v>145</v>
      </c>
    </row>
    <row r="718" spans="1:65" s="13" customFormat="1">
      <c r="B718" s="197"/>
      <c r="C718" s="198"/>
      <c r="D718" s="199" t="s">
        <v>157</v>
      </c>
      <c r="E718" s="200" t="s">
        <v>1</v>
      </c>
      <c r="F718" s="201" t="s">
        <v>1061</v>
      </c>
      <c r="G718" s="198"/>
      <c r="H718" s="202">
        <v>15.917</v>
      </c>
      <c r="I718" s="203"/>
      <c r="J718" s="198"/>
      <c r="K718" s="198"/>
      <c r="L718" s="204"/>
      <c r="M718" s="205"/>
      <c r="N718" s="206"/>
      <c r="O718" s="206"/>
      <c r="P718" s="206"/>
      <c r="Q718" s="206"/>
      <c r="R718" s="206"/>
      <c r="S718" s="206"/>
      <c r="T718" s="207"/>
      <c r="AT718" s="208" t="s">
        <v>157</v>
      </c>
      <c r="AU718" s="208" t="s">
        <v>85</v>
      </c>
      <c r="AV718" s="13" t="s">
        <v>85</v>
      </c>
      <c r="AW718" s="13" t="s">
        <v>32</v>
      </c>
      <c r="AX718" s="13" t="s">
        <v>76</v>
      </c>
      <c r="AY718" s="208" t="s">
        <v>145</v>
      </c>
    </row>
    <row r="719" spans="1:65" s="13" customFormat="1">
      <c r="B719" s="197"/>
      <c r="C719" s="198"/>
      <c r="D719" s="199" t="s">
        <v>157</v>
      </c>
      <c r="E719" s="200" t="s">
        <v>1</v>
      </c>
      <c r="F719" s="201" t="s">
        <v>1062</v>
      </c>
      <c r="G719" s="198"/>
      <c r="H719" s="202">
        <v>2.31</v>
      </c>
      <c r="I719" s="203"/>
      <c r="J719" s="198"/>
      <c r="K719" s="198"/>
      <c r="L719" s="204"/>
      <c r="M719" s="205"/>
      <c r="N719" s="206"/>
      <c r="O719" s="206"/>
      <c r="P719" s="206"/>
      <c r="Q719" s="206"/>
      <c r="R719" s="206"/>
      <c r="S719" s="206"/>
      <c r="T719" s="207"/>
      <c r="AT719" s="208" t="s">
        <v>157</v>
      </c>
      <c r="AU719" s="208" t="s">
        <v>85</v>
      </c>
      <c r="AV719" s="13" t="s">
        <v>85</v>
      </c>
      <c r="AW719" s="13" t="s">
        <v>32</v>
      </c>
      <c r="AX719" s="13" t="s">
        <v>76</v>
      </c>
      <c r="AY719" s="208" t="s">
        <v>145</v>
      </c>
    </row>
    <row r="720" spans="1:65" s="13" customFormat="1">
      <c r="B720" s="197"/>
      <c r="C720" s="198"/>
      <c r="D720" s="199" t="s">
        <v>157</v>
      </c>
      <c r="E720" s="200" t="s">
        <v>1</v>
      </c>
      <c r="F720" s="201" t="s">
        <v>1063</v>
      </c>
      <c r="G720" s="198"/>
      <c r="H720" s="202">
        <v>89.944999999999993</v>
      </c>
      <c r="I720" s="203"/>
      <c r="J720" s="198"/>
      <c r="K720" s="198"/>
      <c r="L720" s="204"/>
      <c r="M720" s="205"/>
      <c r="N720" s="206"/>
      <c r="O720" s="206"/>
      <c r="P720" s="206"/>
      <c r="Q720" s="206"/>
      <c r="R720" s="206"/>
      <c r="S720" s="206"/>
      <c r="T720" s="207"/>
      <c r="AT720" s="208" t="s">
        <v>157</v>
      </c>
      <c r="AU720" s="208" t="s">
        <v>85</v>
      </c>
      <c r="AV720" s="13" t="s">
        <v>85</v>
      </c>
      <c r="AW720" s="13" t="s">
        <v>32</v>
      </c>
      <c r="AX720" s="13" t="s">
        <v>76</v>
      </c>
      <c r="AY720" s="208" t="s">
        <v>145</v>
      </c>
    </row>
    <row r="721" spans="1:65" s="14" customFormat="1">
      <c r="B721" s="209"/>
      <c r="C721" s="210"/>
      <c r="D721" s="199" t="s">
        <v>157</v>
      </c>
      <c r="E721" s="211" t="s">
        <v>1</v>
      </c>
      <c r="F721" s="212" t="s">
        <v>160</v>
      </c>
      <c r="G721" s="210"/>
      <c r="H721" s="213">
        <v>128.47200000000001</v>
      </c>
      <c r="I721" s="214"/>
      <c r="J721" s="210"/>
      <c r="K721" s="210"/>
      <c r="L721" s="215"/>
      <c r="M721" s="216"/>
      <c r="N721" s="217"/>
      <c r="O721" s="217"/>
      <c r="P721" s="217"/>
      <c r="Q721" s="217"/>
      <c r="R721" s="217"/>
      <c r="S721" s="217"/>
      <c r="T721" s="218"/>
      <c r="AT721" s="219" t="s">
        <v>157</v>
      </c>
      <c r="AU721" s="219" t="s">
        <v>85</v>
      </c>
      <c r="AV721" s="14" t="s">
        <v>151</v>
      </c>
      <c r="AW721" s="14" t="s">
        <v>32</v>
      </c>
      <c r="AX721" s="14" t="s">
        <v>81</v>
      </c>
      <c r="AY721" s="219" t="s">
        <v>145</v>
      </c>
    </row>
    <row r="722" spans="1:65" s="2" customFormat="1" ht="49.05" customHeight="1">
      <c r="A722" s="34"/>
      <c r="B722" s="35"/>
      <c r="C722" s="230" t="s">
        <v>1088</v>
      </c>
      <c r="D722" s="230" t="s">
        <v>706</v>
      </c>
      <c r="E722" s="231" t="s">
        <v>1089</v>
      </c>
      <c r="F722" s="232" t="s">
        <v>1090</v>
      </c>
      <c r="G722" s="233" t="s">
        <v>155</v>
      </c>
      <c r="H722" s="234">
        <v>392.62200000000001</v>
      </c>
      <c r="I722" s="235"/>
      <c r="J722" s="236">
        <f>ROUND(I722*H722,2)</f>
        <v>0</v>
      </c>
      <c r="K722" s="237"/>
      <c r="L722" s="238"/>
      <c r="M722" s="239" t="s">
        <v>1</v>
      </c>
      <c r="N722" s="240" t="s">
        <v>41</v>
      </c>
      <c r="O722" s="71"/>
      <c r="P722" s="193">
        <f>O722*H722</f>
        <v>0</v>
      </c>
      <c r="Q722" s="193">
        <v>6.4000000000000003E-3</v>
      </c>
      <c r="R722" s="193">
        <f>Q722*H722</f>
        <v>2.5127808000000003</v>
      </c>
      <c r="S722" s="193">
        <v>0</v>
      </c>
      <c r="T722" s="194">
        <f>S722*H722</f>
        <v>0</v>
      </c>
      <c r="U722" s="34"/>
      <c r="V722" s="34"/>
      <c r="W722" s="34"/>
      <c r="X722" s="34"/>
      <c r="Y722" s="34"/>
      <c r="Z722" s="34"/>
      <c r="AA722" s="34"/>
      <c r="AB722" s="34"/>
      <c r="AC722" s="34"/>
      <c r="AD722" s="34"/>
      <c r="AE722" s="34"/>
      <c r="AR722" s="195" t="s">
        <v>366</v>
      </c>
      <c r="AT722" s="195" t="s">
        <v>706</v>
      </c>
      <c r="AU722" s="195" t="s">
        <v>85</v>
      </c>
      <c r="AY722" s="17" t="s">
        <v>145</v>
      </c>
      <c r="BE722" s="196">
        <f>IF(N722="základní",J722,0)</f>
        <v>0</v>
      </c>
      <c r="BF722" s="196">
        <f>IF(N722="snížená",J722,0)</f>
        <v>0</v>
      </c>
      <c r="BG722" s="196">
        <f>IF(N722="zákl. přenesená",J722,0)</f>
        <v>0</v>
      </c>
      <c r="BH722" s="196">
        <f>IF(N722="sníž. přenesená",J722,0)</f>
        <v>0</v>
      </c>
      <c r="BI722" s="196">
        <f>IF(N722="nulová",J722,0)</f>
        <v>0</v>
      </c>
      <c r="BJ722" s="17" t="s">
        <v>81</v>
      </c>
      <c r="BK722" s="196">
        <f>ROUND(I722*H722,2)</f>
        <v>0</v>
      </c>
      <c r="BL722" s="17" t="s">
        <v>237</v>
      </c>
      <c r="BM722" s="195" t="s">
        <v>1091</v>
      </c>
    </row>
    <row r="723" spans="1:65" s="2" customFormat="1" ht="24.15" customHeight="1">
      <c r="A723" s="34"/>
      <c r="B723" s="35"/>
      <c r="C723" s="183" t="s">
        <v>1092</v>
      </c>
      <c r="D723" s="183" t="s">
        <v>147</v>
      </c>
      <c r="E723" s="184" t="s">
        <v>1093</v>
      </c>
      <c r="F723" s="185" t="s">
        <v>1094</v>
      </c>
      <c r="G723" s="186" t="s">
        <v>155</v>
      </c>
      <c r="H723" s="187">
        <v>128.47200000000001</v>
      </c>
      <c r="I723" s="188"/>
      <c r="J723" s="189">
        <f>ROUND(I723*H723,2)</f>
        <v>0</v>
      </c>
      <c r="K723" s="190"/>
      <c r="L723" s="39"/>
      <c r="M723" s="191" t="s">
        <v>1</v>
      </c>
      <c r="N723" s="192" t="s">
        <v>41</v>
      </c>
      <c r="O723" s="71"/>
      <c r="P723" s="193">
        <f>O723*H723</f>
        <v>0</v>
      </c>
      <c r="Q723" s="193">
        <v>4.0000000000000003E-5</v>
      </c>
      <c r="R723" s="193">
        <f>Q723*H723</f>
        <v>5.1388800000000011E-3</v>
      </c>
      <c r="S723" s="193">
        <v>0</v>
      </c>
      <c r="T723" s="194">
        <f>S723*H723</f>
        <v>0</v>
      </c>
      <c r="U723" s="34"/>
      <c r="V723" s="34"/>
      <c r="W723" s="34"/>
      <c r="X723" s="34"/>
      <c r="Y723" s="34"/>
      <c r="Z723" s="34"/>
      <c r="AA723" s="34"/>
      <c r="AB723" s="34"/>
      <c r="AC723" s="34"/>
      <c r="AD723" s="34"/>
      <c r="AE723" s="34"/>
      <c r="AR723" s="195" t="s">
        <v>237</v>
      </c>
      <c r="AT723" s="195" t="s">
        <v>147</v>
      </c>
      <c r="AU723" s="195" t="s">
        <v>85</v>
      </c>
      <c r="AY723" s="17" t="s">
        <v>145</v>
      </c>
      <c r="BE723" s="196">
        <f>IF(N723="základní",J723,0)</f>
        <v>0</v>
      </c>
      <c r="BF723" s="196">
        <f>IF(N723="snížená",J723,0)</f>
        <v>0</v>
      </c>
      <c r="BG723" s="196">
        <f>IF(N723="zákl. přenesená",J723,0)</f>
        <v>0</v>
      </c>
      <c r="BH723" s="196">
        <f>IF(N723="sníž. přenesená",J723,0)</f>
        <v>0</v>
      </c>
      <c r="BI723" s="196">
        <f>IF(N723="nulová",J723,0)</f>
        <v>0</v>
      </c>
      <c r="BJ723" s="17" t="s">
        <v>81</v>
      </c>
      <c r="BK723" s="196">
        <f>ROUND(I723*H723,2)</f>
        <v>0</v>
      </c>
      <c r="BL723" s="17" t="s">
        <v>237</v>
      </c>
      <c r="BM723" s="195" t="s">
        <v>1095</v>
      </c>
    </row>
    <row r="724" spans="1:65" s="15" customFormat="1">
      <c r="B724" s="220"/>
      <c r="C724" s="221"/>
      <c r="D724" s="199" t="s">
        <v>157</v>
      </c>
      <c r="E724" s="222" t="s">
        <v>1</v>
      </c>
      <c r="F724" s="223" t="s">
        <v>1059</v>
      </c>
      <c r="G724" s="221"/>
      <c r="H724" s="222" t="s">
        <v>1</v>
      </c>
      <c r="I724" s="224"/>
      <c r="J724" s="221"/>
      <c r="K724" s="221"/>
      <c r="L724" s="225"/>
      <c r="M724" s="226"/>
      <c r="N724" s="227"/>
      <c r="O724" s="227"/>
      <c r="P724" s="227"/>
      <c r="Q724" s="227"/>
      <c r="R724" s="227"/>
      <c r="S724" s="227"/>
      <c r="T724" s="228"/>
      <c r="AT724" s="229" t="s">
        <v>157</v>
      </c>
      <c r="AU724" s="229" t="s">
        <v>85</v>
      </c>
      <c r="AV724" s="15" t="s">
        <v>81</v>
      </c>
      <c r="AW724" s="15" t="s">
        <v>32</v>
      </c>
      <c r="AX724" s="15" t="s">
        <v>76</v>
      </c>
      <c r="AY724" s="229" t="s">
        <v>145</v>
      </c>
    </row>
    <row r="725" spans="1:65" s="13" customFormat="1">
      <c r="B725" s="197"/>
      <c r="C725" s="198"/>
      <c r="D725" s="199" t="s">
        <v>157</v>
      </c>
      <c r="E725" s="200" t="s">
        <v>1</v>
      </c>
      <c r="F725" s="201" t="s">
        <v>1060</v>
      </c>
      <c r="G725" s="198"/>
      <c r="H725" s="202">
        <v>20.3</v>
      </c>
      <c r="I725" s="203"/>
      <c r="J725" s="198"/>
      <c r="K725" s="198"/>
      <c r="L725" s="204"/>
      <c r="M725" s="205"/>
      <c r="N725" s="206"/>
      <c r="O725" s="206"/>
      <c r="P725" s="206"/>
      <c r="Q725" s="206"/>
      <c r="R725" s="206"/>
      <c r="S725" s="206"/>
      <c r="T725" s="207"/>
      <c r="AT725" s="208" t="s">
        <v>157</v>
      </c>
      <c r="AU725" s="208" t="s">
        <v>85</v>
      </c>
      <c r="AV725" s="13" t="s">
        <v>85</v>
      </c>
      <c r="AW725" s="13" t="s">
        <v>32</v>
      </c>
      <c r="AX725" s="13" t="s">
        <v>76</v>
      </c>
      <c r="AY725" s="208" t="s">
        <v>145</v>
      </c>
    </row>
    <row r="726" spans="1:65" s="13" customFormat="1">
      <c r="B726" s="197"/>
      <c r="C726" s="198"/>
      <c r="D726" s="199" t="s">
        <v>157</v>
      </c>
      <c r="E726" s="200" t="s">
        <v>1</v>
      </c>
      <c r="F726" s="201" t="s">
        <v>1061</v>
      </c>
      <c r="G726" s="198"/>
      <c r="H726" s="202">
        <v>15.917</v>
      </c>
      <c r="I726" s="203"/>
      <c r="J726" s="198"/>
      <c r="K726" s="198"/>
      <c r="L726" s="204"/>
      <c r="M726" s="205"/>
      <c r="N726" s="206"/>
      <c r="O726" s="206"/>
      <c r="P726" s="206"/>
      <c r="Q726" s="206"/>
      <c r="R726" s="206"/>
      <c r="S726" s="206"/>
      <c r="T726" s="207"/>
      <c r="AT726" s="208" t="s">
        <v>157</v>
      </c>
      <c r="AU726" s="208" t="s">
        <v>85</v>
      </c>
      <c r="AV726" s="13" t="s">
        <v>85</v>
      </c>
      <c r="AW726" s="13" t="s">
        <v>32</v>
      </c>
      <c r="AX726" s="13" t="s">
        <v>76</v>
      </c>
      <c r="AY726" s="208" t="s">
        <v>145</v>
      </c>
    </row>
    <row r="727" spans="1:65" s="13" customFormat="1">
      <c r="B727" s="197"/>
      <c r="C727" s="198"/>
      <c r="D727" s="199" t="s">
        <v>157</v>
      </c>
      <c r="E727" s="200" t="s">
        <v>1</v>
      </c>
      <c r="F727" s="201" t="s">
        <v>1062</v>
      </c>
      <c r="G727" s="198"/>
      <c r="H727" s="202">
        <v>2.31</v>
      </c>
      <c r="I727" s="203"/>
      <c r="J727" s="198"/>
      <c r="K727" s="198"/>
      <c r="L727" s="204"/>
      <c r="M727" s="205"/>
      <c r="N727" s="206"/>
      <c r="O727" s="206"/>
      <c r="P727" s="206"/>
      <c r="Q727" s="206"/>
      <c r="R727" s="206"/>
      <c r="S727" s="206"/>
      <c r="T727" s="207"/>
      <c r="AT727" s="208" t="s">
        <v>157</v>
      </c>
      <c r="AU727" s="208" t="s">
        <v>85</v>
      </c>
      <c r="AV727" s="13" t="s">
        <v>85</v>
      </c>
      <c r="AW727" s="13" t="s">
        <v>32</v>
      </c>
      <c r="AX727" s="13" t="s">
        <v>76</v>
      </c>
      <c r="AY727" s="208" t="s">
        <v>145</v>
      </c>
    </row>
    <row r="728" spans="1:65" s="13" customFormat="1">
      <c r="B728" s="197"/>
      <c r="C728" s="198"/>
      <c r="D728" s="199" t="s">
        <v>157</v>
      </c>
      <c r="E728" s="200" t="s">
        <v>1</v>
      </c>
      <c r="F728" s="201" t="s">
        <v>1063</v>
      </c>
      <c r="G728" s="198"/>
      <c r="H728" s="202">
        <v>89.944999999999993</v>
      </c>
      <c r="I728" s="203"/>
      <c r="J728" s="198"/>
      <c r="K728" s="198"/>
      <c r="L728" s="204"/>
      <c r="M728" s="205"/>
      <c r="N728" s="206"/>
      <c r="O728" s="206"/>
      <c r="P728" s="206"/>
      <c r="Q728" s="206"/>
      <c r="R728" s="206"/>
      <c r="S728" s="206"/>
      <c r="T728" s="207"/>
      <c r="AT728" s="208" t="s">
        <v>157</v>
      </c>
      <c r="AU728" s="208" t="s">
        <v>85</v>
      </c>
      <c r="AV728" s="13" t="s">
        <v>85</v>
      </c>
      <c r="AW728" s="13" t="s">
        <v>32</v>
      </c>
      <c r="AX728" s="13" t="s">
        <v>76</v>
      </c>
      <c r="AY728" s="208" t="s">
        <v>145</v>
      </c>
    </row>
    <row r="729" spans="1:65" s="14" customFormat="1">
      <c r="B729" s="209"/>
      <c r="C729" s="210"/>
      <c r="D729" s="199" t="s">
        <v>157</v>
      </c>
      <c r="E729" s="211" t="s">
        <v>1</v>
      </c>
      <c r="F729" s="212" t="s">
        <v>160</v>
      </c>
      <c r="G729" s="210"/>
      <c r="H729" s="213">
        <v>128.47200000000001</v>
      </c>
      <c r="I729" s="214"/>
      <c r="J729" s="210"/>
      <c r="K729" s="210"/>
      <c r="L729" s="215"/>
      <c r="M729" s="216"/>
      <c r="N729" s="217"/>
      <c r="O729" s="217"/>
      <c r="P729" s="217"/>
      <c r="Q729" s="217"/>
      <c r="R729" s="217"/>
      <c r="S729" s="217"/>
      <c r="T729" s="218"/>
      <c r="AT729" s="219" t="s">
        <v>157</v>
      </c>
      <c r="AU729" s="219" t="s">
        <v>85</v>
      </c>
      <c r="AV729" s="14" t="s">
        <v>151</v>
      </c>
      <c r="AW729" s="14" t="s">
        <v>32</v>
      </c>
      <c r="AX729" s="14" t="s">
        <v>81</v>
      </c>
      <c r="AY729" s="219" t="s">
        <v>145</v>
      </c>
    </row>
    <row r="730" spans="1:65" s="2" customFormat="1" ht="24.15" customHeight="1">
      <c r="A730" s="34"/>
      <c r="B730" s="35"/>
      <c r="C730" s="230" t="s">
        <v>1096</v>
      </c>
      <c r="D730" s="230" t="s">
        <v>706</v>
      </c>
      <c r="E730" s="231" t="s">
        <v>1097</v>
      </c>
      <c r="F730" s="232" t="s">
        <v>1098</v>
      </c>
      <c r="G730" s="233" t="s">
        <v>155</v>
      </c>
      <c r="H730" s="234">
        <v>156.864</v>
      </c>
      <c r="I730" s="235"/>
      <c r="J730" s="236">
        <f>ROUND(I730*H730,2)</f>
        <v>0</v>
      </c>
      <c r="K730" s="237"/>
      <c r="L730" s="238"/>
      <c r="M730" s="239" t="s">
        <v>1</v>
      </c>
      <c r="N730" s="240" t="s">
        <v>41</v>
      </c>
      <c r="O730" s="71"/>
      <c r="P730" s="193">
        <f>O730*H730</f>
        <v>0</v>
      </c>
      <c r="Q730" s="193">
        <v>6.4999999999999997E-4</v>
      </c>
      <c r="R730" s="193">
        <f>Q730*H730</f>
        <v>0.1019616</v>
      </c>
      <c r="S730" s="193">
        <v>0</v>
      </c>
      <c r="T730" s="194">
        <f>S730*H730</f>
        <v>0</v>
      </c>
      <c r="U730" s="34"/>
      <c r="V730" s="34"/>
      <c r="W730" s="34"/>
      <c r="X730" s="34"/>
      <c r="Y730" s="34"/>
      <c r="Z730" s="34"/>
      <c r="AA730" s="34"/>
      <c r="AB730" s="34"/>
      <c r="AC730" s="34"/>
      <c r="AD730" s="34"/>
      <c r="AE730" s="34"/>
      <c r="AR730" s="195" t="s">
        <v>366</v>
      </c>
      <c r="AT730" s="195" t="s">
        <v>706</v>
      </c>
      <c r="AU730" s="195" t="s">
        <v>85</v>
      </c>
      <c r="AY730" s="17" t="s">
        <v>145</v>
      </c>
      <c r="BE730" s="196">
        <f>IF(N730="základní",J730,0)</f>
        <v>0</v>
      </c>
      <c r="BF730" s="196">
        <f>IF(N730="snížená",J730,0)</f>
        <v>0</v>
      </c>
      <c r="BG730" s="196">
        <f>IF(N730="zákl. přenesená",J730,0)</f>
        <v>0</v>
      </c>
      <c r="BH730" s="196">
        <f>IF(N730="sníž. přenesená",J730,0)</f>
        <v>0</v>
      </c>
      <c r="BI730" s="196">
        <f>IF(N730="nulová",J730,0)</f>
        <v>0</v>
      </c>
      <c r="BJ730" s="17" t="s">
        <v>81</v>
      </c>
      <c r="BK730" s="196">
        <f>ROUND(I730*H730,2)</f>
        <v>0</v>
      </c>
      <c r="BL730" s="17" t="s">
        <v>237</v>
      </c>
      <c r="BM730" s="195" t="s">
        <v>1099</v>
      </c>
    </row>
    <row r="731" spans="1:65" s="13" customFormat="1">
      <c r="B731" s="197"/>
      <c r="C731" s="198"/>
      <c r="D731" s="199" t="s">
        <v>157</v>
      </c>
      <c r="E731" s="198"/>
      <c r="F731" s="201" t="s">
        <v>1100</v>
      </c>
      <c r="G731" s="198"/>
      <c r="H731" s="202">
        <v>156.864</v>
      </c>
      <c r="I731" s="203"/>
      <c r="J731" s="198"/>
      <c r="K731" s="198"/>
      <c r="L731" s="204"/>
      <c r="M731" s="205"/>
      <c r="N731" s="206"/>
      <c r="O731" s="206"/>
      <c r="P731" s="206"/>
      <c r="Q731" s="206"/>
      <c r="R731" s="206"/>
      <c r="S731" s="206"/>
      <c r="T731" s="207"/>
      <c r="AT731" s="208" t="s">
        <v>157</v>
      </c>
      <c r="AU731" s="208" t="s">
        <v>85</v>
      </c>
      <c r="AV731" s="13" t="s">
        <v>85</v>
      </c>
      <c r="AW731" s="13" t="s">
        <v>4</v>
      </c>
      <c r="AX731" s="13" t="s">
        <v>81</v>
      </c>
      <c r="AY731" s="208" t="s">
        <v>145</v>
      </c>
    </row>
    <row r="732" spans="1:65" s="2" customFormat="1" ht="24.15" customHeight="1">
      <c r="A732" s="34"/>
      <c r="B732" s="35"/>
      <c r="C732" s="183" t="s">
        <v>1101</v>
      </c>
      <c r="D732" s="183" t="s">
        <v>147</v>
      </c>
      <c r="E732" s="184" t="s">
        <v>1102</v>
      </c>
      <c r="F732" s="185" t="s">
        <v>1103</v>
      </c>
      <c r="G732" s="186" t="s">
        <v>155</v>
      </c>
      <c r="H732" s="187">
        <v>128.47200000000001</v>
      </c>
      <c r="I732" s="188"/>
      <c r="J732" s="189">
        <f>ROUND(I732*H732,2)</f>
        <v>0</v>
      </c>
      <c r="K732" s="190"/>
      <c r="L732" s="39"/>
      <c r="M732" s="191" t="s">
        <v>1</v>
      </c>
      <c r="N732" s="192" t="s">
        <v>41</v>
      </c>
      <c r="O732" s="71"/>
      <c r="P732" s="193">
        <f>O732*H732</f>
        <v>0</v>
      </c>
      <c r="Q732" s="193">
        <v>0</v>
      </c>
      <c r="R732" s="193">
        <f>Q732*H732</f>
        <v>0</v>
      </c>
      <c r="S732" s="193">
        <v>0</v>
      </c>
      <c r="T732" s="194">
        <f>S732*H732</f>
        <v>0</v>
      </c>
      <c r="U732" s="34"/>
      <c r="V732" s="34"/>
      <c r="W732" s="34"/>
      <c r="X732" s="34"/>
      <c r="Y732" s="34"/>
      <c r="Z732" s="34"/>
      <c r="AA732" s="34"/>
      <c r="AB732" s="34"/>
      <c r="AC732" s="34"/>
      <c r="AD732" s="34"/>
      <c r="AE732" s="34"/>
      <c r="AR732" s="195" t="s">
        <v>237</v>
      </c>
      <c r="AT732" s="195" t="s">
        <v>147</v>
      </c>
      <c r="AU732" s="195" t="s">
        <v>85</v>
      </c>
      <c r="AY732" s="17" t="s">
        <v>145</v>
      </c>
      <c r="BE732" s="196">
        <f>IF(N732="základní",J732,0)</f>
        <v>0</v>
      </c>
      <c r="BF732" s="196">
        <f>IF(N732="snížená",J732,0)</f>
        <v>0</v>
      </c>
      <c r="BG732" s="196">
        <f>IF(N732="zákl. přenesená",J732,0)</f>
        <v>0</v>
      </c>
      <c r="BH732" s="196">
        <f>IF(N732="sníž. přenesená",J732,0)</f>
        <v>0</v>
      </c>
      <c r="BI732" s="196">
        <f>IF(N732="nulová",J732,0)</f>
        <v>0</v>
      </c>
      <c r="BJ732" s="17" t="s">
        <v>81</v>
      </c>
      <c r="BK732" s="196">
        <f>ROUND(I732*H732,2)</f>
        <v>0</v>
      </c>
      <c r="BL732" s="17" t="s">
        <v>237</v>
      </c>
      <c r="BM732" s="195" t="s">
        <v>1104</v>
      </c>
    </row>
    <row r="733" spans="1:65" s="15" customFormat="1">
      <c r="B733" s="220"/>
      <c r="C733" s="221"/>
      <c r="D733" s="199" t="s">
        <v>157</v>
      </c>
      <c r="E733" s="222" t="s">
        <v>1</v>
      </c>
      <c r="F733" s="223" t="s">
        <v>1059</v>
      </c>
      <c r="G733" s="221"/>
      <c r="H733" s="222" t="s">
        <v>1</v>
      </c>
      <c r="I733" s="224"/>
      <c r="J733" s="221"/>
      <c r="K733" s="221"/>
      <c r="L733" s="225"/>
      <c r="M733" s="226"/>
      <c r="N733" s="227"/>
      <c r="O733" s="227"/>
      <c r="P733" s="227"/>
      <c r="Q733" s="227"/>
      <c r="R733" s="227"/>
      <c r="S733" s="227"/>
      <c r="T733" s="228"/>
      <c r="AT733" s="229" t="s">
        <v>157</v>
      </c>
      <c r="AU733" s="229" t="s">
        <v>85</v>
      </c>
      <c r="AV733" s="15" t="s">
        <v>81</v>
      </c>
      <c r="AW733" s="15" t="s">
        <v>32</v>
      </c>
      <c r="AX733" s="15" t="s">
        <v>76</v>
      </c>
      <c r="AY733" s="229" t="s">
        <v>145</v>
      </c>
    </row>
    <row r="734" spans="1:65" s="13" customFormat="1">
      <c r="B734" s="197"/>
      <c r="C734" s="198"/>
      <c r="D734" s="199" t="s">
        <v>157</v>
      </c>
      <c r="E734" s="200" t="s">
        <v>1</v>
      </c>
      <c r="F734" s="201" t="s">
        <v>1060</v>
      </c>
      <c r="G734" s="198"/>
      <c r="H734" s="202">
        <v>20.3</v>
      </c>
      <c r="I734" s="203"/>
      <c r="J734" s="198"/>
      <c r="K734" s="198"/>
      <c r="L734" s="204"/>
      <c r="M734" s="205"/>
      <c r="N734" s="206"/>
      <c r="O734" s="206"/>
      <c r="P734" s="206"/>
      <c r="Q734" s="206"/>
      <c r="R734" s="206"/>
      <c r="S734" s="206"/>
      <c r="T734" s="207"/>
      <c r="AT734" s="208" t="s">
        <v>157</v>
      </c>
      <c r="AU734" s="208" t="s">
        <v>85</v>
      </c>
      <c r="AV734" s="13" t="s">
        <v>85</v>
      </c>
      <c r="AW734" s="13" t="s">
        <v>32</v>
      </c>
      <c r="AX734" s="13" t="s">
        <v>76</v>
      </c>
      <c r="AY734" s="208" t="s">
        <v>145</v>
      </c>
    </row>
    <row r="735" spans="1:65" s="13" customFormat="1">
      <c r="B735" s="197"/>
      <c r="C735" s="198"/>
      <c r="D735" s="199" t="s">
        <v>157</v>
      </c>
      <c r="E735" s="200" t="s">
        <v>1</v>
      </c>
      <c r="F735" s="201" t="s">
        <v>1061</v>
      </c>
      <c r="G735" s="198"/>
      <c r="H735" s="202">
        <v>15.917</v>
      </c>
      <c r="I735" s="203"/>
      <c r="J735" s="198"/>
      <c r="K735" s="198"/>
      <c r="L735" s="204"/>
      <c r="M735" s="205"/>
      <c r="N735" s="206"/>
      <c r="O735" s="206"/>
      <c r="P735" s="206"/>
      <c r="Q735" s="206"/>
      <c r="R735" s="206"/>
      <c r="S735" s="206"/>
      <c r="T735" s="207"/>
      <c r="AT735" s="208" t="s">
        <v>157</v>
      </c>
      <c r="AU735" s="208" t="s">
        <v>85</v>
      </c>
      <c r="AV735" s="13" t="s">
        <v>85</v>
      </c>
      <c r="AW735" s="13" t="s">
        <v>32</v>
      </c>
      <c r="AX735" s="13" t="s">
        <v>76</v>
      </c>
      <c r="AY735" s="208" t="s">
        <v>145</v>
      </c>
    </row>
    <row r="736" spans="1:65" s="13" customFormat="1">
      <c r="B736" s="197"/>
      <c r="C736" s="198"/>
      <c r="D736" s="199" t="s">
        <v>157</v>
      </c>
      <c r="E736" s="200" t="s">
        <v>1</v>
      </c>
      <c r="F736" s="201" t="s">
        <v>1062</v>
      </c>
      <c r="G736" s="198"/>
      <c r="H736" s="202">
        <v>2.31</v>
      </c>
      <c r="I736" s="203"/>
      <c r="J736" s="198"/>
      <c r="K736" s="198"/>
      <c r="L736" s="204"/>
      <c r="M736" s="205"/>
      <c r="N736" s="206"/>
      <c r="O736" s="206"/>
      <c r="P736" s="206"/>
      <c r="Q736" s="206"/>
      <c r="R736" s="206"/>
      <c r="S736" s="206"/>
      <c r="T736" s="207"/>
      <c r="AT736" s="208" t="s">
        <v>157</v>
      </c>
      <c r="AU736" s="208" t="s">
        <v>85</v>
      </c>
      <c r="AV736" s="13" t="s">
        <v>85</v>
      </c>
      <c r="AW736" s="13" t="s">
        <v>32</v>
      </c>
      <c r="AX736" s="13" t="s">
        <v>76</v>
      </c>
      <c r="AY736" s="208" t="s">
        <v>145</v>
      </c>
    </row>
    <row r="737" spans="1:65" s="13" customFormat="1">
      <c r="B737" s="197"/>
      <c r="C737" s="198"/>
      <c r="D737" s="199" t="s">
        <v>157</v>
      </c>
      <c r="E737" s="200" t="s">
        <v>1</v>
      </c>
      <c r="F737" s="201" t="s">
        <v>1063</v>
      </c>
      <c r="G737" s="198"/>
      <c r="H737" s="202">
        <v>89.944999999999993</v>
      </c>
      <c r="I737" s="203"/>
      <c r="J737" s="198"/>
      <c r="K737" s="198"/>
      <c r="L737" s="204"/>
      <c r="M737" s="205"/>
      <c r="N737" s="206"/>
      <c r="O737" s="206"/>
      <c r="P737" s="206"/>
      <c r="Q737" s="206"/>
      <c r="R737" s="206"/>
      <c r="S737" s="206"/>
      <c r="T737" s="207"/>
      <c r="AT737" s="208" t="s">
        <v>157</v>
      </c>
      <c r="AU737" s="208" t="s">
        <v>85</v>
      </c>
      <c r="AV737" s="13" t="s">
        <v>85</v>
      </c>
      <c r="AW737" s="13" t="s">
        <v>32</v>
      </c>
      <c r="AX737" s="13" t="s">
        <v>76</v>
      </c>
      <c r="AY737" s="208" t="s">
        <v>145</v>
      </c>
    </row>
    <row r="738" spans="1:65" s="14" customFormat="1">
      <c r="B738" s="209"/>
      <c r="C738" s="210"/>
      <c r="D738" s="199" t="s">
        <v>157</v>
      </c>
      <c r="E738" s="211" t="s">
        <v>1</v>
      </c>
      <c r="F738" s="212" t="s">
        <v>160</v>
      </c>
      <c r="G738" s="210"/>
      <c r="H738" s="213">
        <v>128.47200000000001</v>
      </c>
      <c r="I738" s="214"/>
      <c r="J738" s="210"/>
      <c r="K738" s="210"/>
      <c r="L738" s="215"/>
      <c r="M738" s="216"/>
      <c r="N738" s="217"/>
      <c r="O738" s="217"/>
      <c r="P738" s="217"/>
      <c r="Q738" s="217"/>
      <c r="R738" s="217"/>
      <c r="S738" s="217"/>
      <c r="T738" s="218"/>
      <c r="AT738" s="219" t="s">
        <v>157</v>
      </c>
      <c r="AU738" s="219" t="s">
        <v>85</v>
      </c>
      <c r="AV738" s="14" t="s">
        <v>151</v>
      </c>
      <c r="AW738" s="14" t="s">
        <v>32</v>
      </c>
      <c r="AX738" s="14" t="s">
        <v>81</v>
      </c>
      <c r="AY738" s="219" t="s">
        <v>145</v>
      </c>
    </row>
    <row r="739" spans="1:65" s="2" customFormat="1" ht="24.15" customHeight="1">
      <c r="A739" s="34"/>
      <c r="B739" s="35"/>
      <c r="C739" s="230" t="s">
        <v>1105</v>
      </c>
      <c r="D739" s="230" t="s">
        <v>706</v>
      </c>
      <c r="E739" s="231" t="s">
        <v>1106</v>
      </c>
      <c r="F739" s="232" t="s">
        <v>1107</v>
      </c>
      <c r="G739" s="233" t="s">
        <v>155</v>
      </c>
      <c r="H739" s="234">
        <v>134.89599999999999</v>
      </c>
      <c r="I739" s="235"/>
      <c r="J739" s="236">
        <f>ROUND(I739*H739,2)</f>
        <v>0</v>
      </c>
      <c r="K739" s="237"/>
      <c r="L739" s="238"/>
      <c r="M739" s="239" t="s">
        <v>1</v>
      </c>
      <c r="N739" s="240" t="s">
        <v>41</v>
      </c>
      <c r="O739" s="71"/>
      <c r="P739" s="193">
        <f>O739*H739</f>
        <v>0</v>
      </c>
      <c r="Q739" s="193">
        <v>2.9999999999999997E-4</v>
      </c>
      <c r="R739" s="193">
        <f>Q739*H739</f>
        <v>4.0468799999999992E-2</v>
      </c>
      <c r="S739" s="193">
        <v>0</v>
      </c>
      <c r="T739" s="194">
        <f>S739*H739</f>
        <v>0</v>
      </c>
      <c r="U739" s="34"/>
      <c r="V739" s="34"/>
      <c r="W739" s="34"/>
      <c r="X739" s="34"/>
      <c r="Y739" s="34"/>
      <c r="Z739" s="34"/>
      <c r="AA739" s="34"/>
      <c r="AB739" s="34"/>
      <c r="AC739" s="34"/>
      <c r="AD739" s="34"/>
      <c r="AE739" s="34"/>
      <c r="AR739" s="195" t="s">
        <v>366</v>
      </c>
      <c r="AT739" s="195" t="s">
        <v>706</v>
      </c>
      <c r="AU739" s="195" t="s">
        <v>85</v>
      </c>
      <c r="AY739" s="17" t="s">
        <v>145</v>
      </c>
      <c r="BE739" s="196">
        <f>IF(N739="základní",J739,0)</f>
        <v>0</v>
      </c>
      <c r="BF739" s="196">
        <f>IF(N739="snížená",J739,0)</f>
        <v>0</v>
      </c>
      <c r="BG739" s="196">
        <f>IF(N739="zákl. přenesená",J739,0)</f>
        <v>0</v>
      </c>
      <c r="BH739" s="196">
        <f>IF(N739="sníž. přenesená",J739,0)</f>
        <v>0</v>
      </c>
      <c r="BI739" s="196">
        <f>IF(N739="nulová",J739,0)</f>
        <v>0</v>
      </c>
      <c r="BJ739" s="17" t="s">
        <v>81</v>
      </c>
      <c r="BK739" s="196">
        <f>ROUND(I739*H739,2)</f>
        <v>0</v>
      </c>
      <c r="BL739" s="17" t="s">
        <v>237</v>
      </c>
      <c r="BM739" s="195" t="s">
        <v>1108</v>
      </c>
    </row>
    <row r="740" spans="1:65" s="13" customFormat="1">
      <c r="B740" s="197"/>
      <c r="C740" s="198"/>
      <c r="D740" s="199" t="s">
        <v>157</v>
      </c>
      <c r="E740" s="198"/>
      <c r="F740" s="201" t="s">
        <v>1109</v>
      </c>
      <c r="G740" s="198"/>
      <c r="H740" s="202">
        <v>134.89599999999999</v>
      </c>
      <c r="I740" s="203"/>
      <c r="J740" s="198"/>
      <c r="K740" s="198"/>
      <c r="L740" s="204"/>
      <c r="M740" s="205"/>
      <c r="N740" s="206"/>
      <c r="O740" s="206"/>
      <c r="P740" s="206"/>
      <c r="Q740" s="206"/>
      <c r="R740" s="206"/>
      <c r="S740" s="206"/>
      <c r="T740" s="207"/>
      <c r="AT740" s="208" t="s">
        <v>157</v>
      </c>
      <c r="AU740" s="208" t="s">
        <v>85</v>
      </c>
      <c r="AV740" s="13" t="s">
        <v>85</v>
      </c>
      <c r="AW740" s="13" t="s">
        <v>4</v>
      </c>
      <c r="AX740" s="13" t="s">
        <v>81</v>
      </c>
      <c r="AY740" s="208" t="s">
        <v>145</v>
      </c>
    </row>
    <row r="741" spans="1:65" s="2" customFormat="1" ht="24.15" customHeight="1">
      <c r="A741" s="34"/>
      <c r="B741" s="35"/>
      <c r="C741" s="183" t="s">
        <v>1110</v>
      </c>
      <c r="D741" s="183" t="s">
        <v>147</v>
      </c>
      <c r="E741" s="184" t="s">
        <v>1102</v>
      </c>
      <c r="F741" s="185" t="s">
        <v>1103</v>
      </c>
      <c r="G741" s="186" t="s">
        <v>155</v>
      </c>
      <c r="H741" s="187">
        <v>281</v>
      </c>
      <c r="I741" s="188"/>
      <c r="J741" s="189">
        <f>ROUND(I741*H741,2)</f>
        <v>0</v>
      </c>
      <c r="K741" s="190"/>
      <c r="L741" s="39"/>
      <c r="M741" s="191" t="s">
        <v>1</v>
      </c>
      <c r="N741" s="192" t="s">
        <v>41</v>
      </c>
      <c r="O741" s="71"/>
      <c r="P741" s="193">
        <f>O741*H741</f>
        <v>0</v>
      </c>
      <c r="Q741" s="193">
        <v>0</v>
      </c>
      <c r="R741" s="193">
        <f>Q741*H741</f>
        <v>0</v>
      </c>
      <c r="S741" s="193">
        <v>0</v>
      </c>
      <c r="T741" s="194">
        <f>S741*H741</f>
        <v>0</v>
      </c>
      <c r="U741" s="34"/>
      <c r="V741" s="34"/>
      <c r="W741" s="34"/>
      <c r="X741" s="34"/>
      <c r="Y741" s="34"/>
      <c r="Z741" s="34"/>
      <c r="AA741" s="34"/>
      <c r="AB741" s="34"/>
      <c r="AC741" s="34"/>
      <c r="AD741" s="34"/>
      <c r="AE741" s="34"/>
      <c r="AR741" s="195" t="s">
        <v>237</v>
      </c>
      <c r="AT741" s="195" t="s">
        <v>147</v>
      </c>
      <c r="AU741" s="195" t="s">
        <v>85</v>
      </c>
      <c r="AY741" s="17" t="s">
        <v>145</v>
      </c>
      <c r="BE741" s="196">
        <f>IF(N741="základní",J741,0)</f>
        <v>0</v>
      </c>
      <c r="BF741" s="196">
        <f>IF(N741="snížená",J741,0)</f>
        <v>0</v>
      </c>
      <c r="BG741" s="196">
        <f>IF(N741="zákl. přenesená",J741,0)</f>
        <v>0</v>
      </c>
      <c r="BH741" s="196">
        <f>IF(N741="sníž. přenesená",J741,0)</f>
        <v>0</v>
      </c>
      <c r="BI741" s="196">
        <f>IF(N741="nulová",J741,0)</f>
        <v>0</v>
      </c>
      <c r="BJ741" s="17" t="s">
        <v>81</v>
      </c>
      <c r="BK741" s="196">
        <f>ROUND(I741*H741,2)</f>
        <v>0</v>
      </c>
      <c r="BL741" s="17" t="s">
        <v>237</v>
      </c>
      <c r="BM741" s="195" t="s">
        <v>1111</v>
      </c>
    </row>
    <row r="742" spans="1:65" s="15" customFormat="1">
      <c r="B742" s="220"/>
      <c r="C742" s="221"/>
      <c r="D742" s="199" t="s">
        <v>157</v>
      </c>
      <c r="E742" s="222" t="s">
        <v>1</v>
      </c>
      <c r="F742" s="223" t="s">
        <v>715</v>
      </c>
      <c r="G742" s="221"/>
      <c r="H742" s="222" t="s">
        <v>1</v>
      </c>
      <c r="I742" s="224"/>
      <c r="J742" s="221"/>
      <c r="K742" s="221"/>
      <c r="L742" s="225"/>
      <c r="M742" s="226"/>
      <c r="N742" s="227"/>
      <c r="O742" s="227"/>
      <c r="P742" s="227"/>
      <c r="Q742" s="227"/>
      <c r="R742" s="227"/>
      <c r="S742" s="227"/>
      <c r="T742" s="228"/>
      <c r="AT742" s="229" t="s">
        <v>157</v>
      </c>
      <c r="AU742" s="229" t="s">
        <v>85</v>
      </c>
      <c r="AV742" s="15" t="s">
        <v>81</v>
      </c>
      <c r="AW742" s="15" t="s">
        <v>32</v>
      </c>
      <c r="AX742" s="15" t="s">
        <v>76</v>
      </c>
      <c r="AY742" s="229" t="s">
        <v>145</v>
      </c>
    </row>
    <row r="743" spans="1:65" s="13" customFormat="1">
      <c r="B743" s="197"/>
      <c r="C743" s="198"/>
      <c r="D743" s="199" t="s">
        <v>157</v>
      </c>
      <c r="E743" s="200" t="s">
        <v>1</v>
      </c>
      <c r="F743" s="201" t="s">
        <v>716</v>
      </c>
      <c r="G743" s="198"/>
      <c r="H743" s="202">
        <v>35.6</v>
      </c>
      <c r="I743" s="203"/>
      <c r="J743" s="198"/>
      <c r="K743" s="198"/>
      <c r="L743" s="204"/>
      <c r="M743" s="205"/>
      <c r="N743" s="206"/>
      <c r="O743" s="206"/>
      <c r="P743" s="206"/>
      <c r="Q743" s="206"/>
      <c r="R743" s="206"/>
      <c r="S743" s="206"/>
      <c r="T743" s="207"/>
      <c r="AT743" s="208" t="s">
        <v>157</v>
      </c>
      <c r="AU743" s="208" t="s">
        <v>85</v>
      </c>
      <c r="AV743" s="13" t="s">
        <v>85</v>
      </c>
      <c r="AW743" s="13" t="s">
        <v>32</v>
      </c>
      <c r="AX743" s="13" t="s">
        <v>76</v>
      </c>
      <c r="AY743" s="208" t="s">
        <v>145</v>
      </c>
    </row>
    <row r="744" spans="1:65" s="13" customFormat="1">
      <c r="B744" s="197"/>
      <c r="C744" s="198"/>
      <c r="D744" s="199" t="s">
        <v>157</v>
      </c>
      <c r="E744" s="200" t="s">
        <v>1</v>
      </c>
      <c r="F744" s="201" t="s">
        <v>717</v>
      </c>
      <c r="G744" s="198"/>
      <c r="H744" s="202">
        <v>175.9</v>
      </c>
      <c r="I744" s="203"/>
      <c r="J744" s="198"/>
      <c r="K744" s="198"/>
      <c r="L744" s="204"/>
      <c r="M744" s="205"/>
      <c r="N744" s="206"/>
      <c r="O744" s="206"/>
      <c r="P744" s="206"/>
      <c r="Q744" s="206"/>
      <c r="R744" s="206"/>
      <c r="S744" s="206"/>
      <c r="T744" s="207"/>
      <c r="AT744" s="208" t="s">
        <v>157</v>
      </c>
      <c r="AU744" s="208" t="s">
        <v>85</v>
      </c>
      <c r="AV744" s="13" t="s">
        <v>85</v>
      </c>
      <c r="AW744" s="13" t="s">
        <v>32</v>
      </c>
      <c r="AX744" s="13" t="s">
        <v>76</v>
      </c>
      <c r="AY744" s="208" t="s">
        <v>145</v>
      </c>
    </row>
    <row r="745" spans="1:65" s="13" customFormat="1">
      <c r="B745" s="197"/>
      <c r="C745" s="198"/>
      <c r="D745" s="199" t="s">
        <v>157</v>
      </c>
      <c r="E745" s="200" t="s">
        <v>1</v>
      </c>
      <c r="F745" s="201" t="s">
        <v>718</v>
      </c>
      <c r="G745" s="198"/>
      <c r="H745" s="202">
        <v>69.5</v>
      </c>
      <c r="I745" s="203"/>
      <c r="J745" s="198"/>
      <c r="K745" s="198"/>
      <c r="L745" s="204"/>
      <c r="M745" s="205"/>
      <c r="N745" s="206"/>
      <c r="O745" s="206"/>
      <c r="P745" s="206"/>
      <c r="Q745" s="206"/>
      <c r="R745" s="206"/>
      <c r="S745" s="206"/>
      <c r="T745" s="207"/>
      <c r="AT745" s="208" t="s">
        <v>157</v>
      </c>
      <c r="AU745" s="208" t="s">
        <v>85</v>
      </c>
      <c r="AV745" s="13" t="s">
        <v>85</v>
      </c>
      <c r="AW745" s="13" t="s">
        <v>32</v>
      </c>
      <c r="AX745" s="13" t="s">
        <v>76</v>
      </c>
      <c r="AY745" s="208" t="s">
        <v>145</v>
      </c>
    </row>
    <row r="746" spans="1:65" s="14" customFormat="1">
      <c r="B746" s="209"/>
      <c r="C746" s="210"/>
      <c r="D746" s="199" t="s">
        <v>157</v>
      </c>
      <c r="E746" s="211" t="s">
        <v>1</v>
      </c>
      <c r="F746" s="212" t="s">
        <v>160</v>
      </c>
      <c r="G746" s="210"/>
      <c r="H746" s="213">
        <v>281</v>
      </c>
      <c r="I746" s="214"/>
      <c r="J746" s="210"/>
      <c r="K746" s="210"/>
      <c r="L746" s="215"/>
      <c r="M746" s="216"/>
      <c r="N746" s="217"/>
      <c r="O746" s="217"/>
      <c r="P746" s="217"/>
      <c r="Q746" s="217"/>
      <c r="R746" s="217"/>
      <c r="S746" s="217"/>
      <c r="T746" s="218"/>
      <c r="AT746" s="219" t="s">
        <v>157</v>
      </c>
      <c r="AU746" s="219" t="s">
        <v>85</v>
      </c>
      <c r="AV746" s="14" t="s">
        <v>151</v>
      </c>
      <c r="AW746" s="14" t="s">
        <v>32</v>
      </c>
      <c r="AX746" s="14" t="s">
        <v>81</v>
      </c>
      <c r="AY746" s="219" t="s">
        <v>145</v>
      </c>
    </row>
    <row r="747" spans="1:65" s="2" customFormat="1" ht="24.15" customHeight="1">
      <c r="A747" s="34"/>
      <c r="B747" s="35"/>
      <c r="C747" s="230" t="s">
        <v>1112</v>
      </c>
      <c r="D747" s="230" t="s">
        <v>706</v>
      </c>
      <c r="E747" s="231" t="s">
        <v>1106</v>
      </c>
      <c r="F747" s="232" t="s">
        <v>1107</v>
      </c>
      <c r="G747" s="233" t="s">
        <v>155</v>
      </c>
      <c r="H747" s="234">
        <v>295.05</v>
      </c>
      <c r="I747" s="235"/>
      <c r="J747" s="236">
        <f>ROUND(I747*H747,2)</f>
        <v>0</v>
      </c>
      <c r="K747" s="237"/>
      <c r="L747" s="238"/>
      <c r="M747" s="239" t="s">
        <v>1</v>
      </c>
      <c r="N747" s="240" t="s">
        <v>41</v>
      </c>
      <c r="O747" s="71"/>
      <c r="P747" s="193">
        <f>O747*H747</f>
        <v>0</v>
      </c>
      <c r="Q747" s="193">
        <v>2.9999999999999997E-4</v>
      </c>
      <c r="R747" s="193">
        <f>Q747*H747</f>
        <v>8.8514999999999996E-2</v>
      </c>
      <c r="S747" s="193">
        <v>0</v>
      </c>
      <c r="T747" s="194">
        <f>S747*H747</f>
        <v>0</v>
      </c>
      <c r="U747" s="34"/>
      <c r="V747" s="34"/>
      <c r="W747" s="34"/>
      <c r="X747" s="34"/>
      <c r="Y747" s="34"/>
      <c r="Z747" s="34"/>
      <c r="AA747" s="34"/>
      <c r="AB747" s="34"/>
      <c r="AC747" s="34"/>
      <c r="AD747" s="34"/>
      <c r="AE747" s="34"/>
      <c r="AR747" s="195" t="s">
        <v>366</v>
      </c>
      <c r="AT747" s="195" t="s">
        <v>706</v>
      </c>
      <c r="AU747" s="195" t="s">
        <v>85</v>
      </c>
      <c r="AY747" s="17" t="s">
        <v>145</v>
      </c>
      <c r="BE747" s="196">
        <f>IF(N747="základní",J747,0)</f>
        <v>0</v>
      </c>
      <c r="BF747" s="196">
        <f>IF(N747="snížená",J747,0)</f>
        <v>0</v>
      </c>
      <c r="BG747" s="196">
        <f>IF(N747="zákl. přenesená",J747,0)</f>
        <v>0</v>
      </c>
      <c r="BH747" s="196">
        <f>IF(N747="sníž. přenesená",J747,0)</f>
        <v>0</v>
      </c>
      <c r="BI747" s="196">
        <f>IF(N747="nulová",J747,0)</f>
        <v>0</v>
      </c>
      <c r="BJ747" s="17" t="s">
        <v>81</v>
      </c>
      <c r="BK747" s="196">
        <f>ROUND(I747*H747,2)</f>
        <v>0</v>
      </c>
      <c r="BL747" s="17" t="s">
        <v>237</v>
      </c>
      <c r="BM747" s="195" t="s">
        <v>1113</v>
      </c>
    </row>
    <row r="748" spans="1:65" s="13" customFormat="1">
      <c r="B748" s="197"/>
      <c r="C748" s="198"/>
      <c r="D748" s="199" t="s">
        <v>157</v>
      </c>
      <c r="E748" s="198"/>
      <c r="F748" s="201" t="s">
        <v>723</v>
      </c>
      <c r="G748" s="198"/>
      <c r="H748" s="202">
        <v>295.05</v>
      </c>
      <c r="I748" s="203"/>
      <c r="J748" s="198"/>
      <c r="K748" s="198"/>
      <c r="L748" s="204"/>
      <c r="M748" s="205"/>
      <c r="N748" s="206"/>
      <c r="O748" s="206"/>
      <c r="P748" s="206"/>
      <c r="Q748" s="206"/>
      <c r="R748" s="206"/>
      <c r="S748" s="206"/>
      <c r="T748" s="207"/>
      <c r="AT748" s="208" t="s">
        <v>157</v>
      </c>
      <c r="AU748" s="208" t="s">
        <v>85</v>
      </c>
      <c r="AV748" s="13" t="s">
        <v>85</v>
      </c>
      <c r="AW748" s="13" t="s">
        <v>4</v>
      </c>
      <c r="AX748" s="13" t="s">
        <v>81</v>
      </c>
      <c r="AY748" s="208" t="s">
        <v>145</v>
      </c>
    </row>
    <row r="749" spans="1:65" s="2" customFormat="1" ht="16.5" customHeight="1">
      <c r="A749" s="34"/>
      <c r="B749" s="35"/>
      <c r="C749" s="183" t="s">
        <v>1114</v>
      </c>
      <c r="D749" s="183" t="s">
        <v>147</v>
      </c>
      <c r="E749" s="184" t="s">
        <v>1115</v>
      </c>
      <c r="F749" s="185" t="s">
        <v>1116</v>
      </c>
      <c r="G749" s="186" t="s">
        <v>224</v>
      </c>
      <c r="H749" s="187">
        <v>64.7</v>
      </c>
      <c r="I749" s="188"/>
      <c r="J749" s="189">
        <f>ROUND(I749*H749,2)</f>
        <v>0</v>
      </c>
      <c r="K749" s="190"/>
      <c r="L749" s="39"/>
      <c r="M749" s="191" t="s">
        <v>1</v>
      </c>
      <c r="N749" s="192" t="s">
        <v>41</v>
      </c>
      <c r="O749" s="71"/>
      <c r="P749" s="193">
        <f>O749*H749</f>
        <v>0</v>
      </c>
      <c r="Q749" s="193">
        <v>0</v>
      </c>
      <c r="R749" s="193">
        <f>Q749*H749</f>
        <v>0</v>
      </c>
      <c r="S749" s="193">
        <v>0</v>
      </c>
      <c r="T749" s="194">
        <f>S749*H749</f>
        <v>0</v>
      </c>
      <c r="U749" s="34"/>
      <c r="V749" s="34"/>
      <c r="W749" s="34"/>
      <c r="X749" s="34"/>
      <c r="Y749" s="34"/>
      <c r="Z749" s="34"/>
      <c r="AA749" s="34"/>
      <c r="AB749" s="34"/>
      <c r="AC749" s="34"/>
      <c r="AD749" s="34"/>
      <c r="AE749" s="34"/>
      <c r="AR749" s="195" t="s">
        <v>237</v>
      </c>
      <c r="AT749" s="195" t="s">
        <v>147</v>
      </c>
      <c r="AU749" s="195" t="s">
        <v>85</v>
      </c>
      <c r="AY749" s="17" t="s">
        <v>145</v>
      </c>
      <c r="BE749" s="196">
        <f>IF(N749="základní",J749,0)</f>
        <v>0</v>
      </c>
      <c r="BF749" s="196">
        <f>IF(N749="snížená",J749,0)</f>
        <v>0</v>
      </c>
      <c r="BG749" s="196">
        <f>IF(N749="zákl. přenesená",J749,0)</f>
        <v>0</v>
      </c>
      <c r="BH749" s="196">
        <f>IF(N749="sníž. přenesená",J749,0)</f>
        <v>0</v>
      </c>
      <c r="BI749" s="196">
        <f>IF(N749="nulová",J749,0)</f>
        <v>0</v>
      </c>
      <c r="BJ749" s="17" t="s">
        <v>81</v>
      </c>
      <c r="BK749" s="196">
        <f>ROUND(I749*H749,2)</f>
        <v>0</v>
      </c>
      <c r="BL749" s="17" t="s">
        <v>237</v>
      </c>
      <c r="BM749" s="195" t="s">
        <v>1117</v>
      </c>
    </row>
    <row r="750" spans="1:65" s="15" customFormat="1">
      <c r="B750" s="220"/>
      <c r="C750" s="221"/>
      <c r="D750" s="199" t="s">
        <v>157</v>
      </c>
      <c r="E750" s="222" t="s">
        <v>1</v>
      </c>
      <c r="F750" s="223" t="s">
        <v>1059</v>
      </c>
      <c r="G750" s="221"/>
      <c r="H750" s="222" t="s">
        <v>1</v>
      </c>
      <c r="I750" s="224"/>
      <c r="J750" s="221"/>
      <c r="K750" s="221"/>
      <c r="L750" s="225"/>
      <c r="M750" s="226"/>
      <c r="N750" s="227"/>
      <c r="O750" s="227"/>
      <c r="P750" s="227"/>
      <c r="Q750" s="227"/>
      <c r="R750" s="227"/>
      <c r="S750" s="227"/>
      <c r="T750" s="228"/>
      <c r="AT750" s="229" t="s">
        <v>157</v>
      </c>
      <c r="AU750" s="229" t="s">
        <v>85</v>
      </c>
      <c r="AV750" s="15" t="s">
        <v>81</v>
      </c>
      <c r="AW750" s="15" t="s">
        <v>32</v>
      </c>
      <c r="AX750" s="15" t="s">
        <v>76</v>
      </c>
      <c r="AY750" s="229" t="s">
        <v>145</v>
      </c>
    </row>
    <row r="751" spans="1:65" s="13" customFormat="1">
      <c r="B751" s="197"/>
      <c r="C751" s="198"/>
      <c r="D751" s="199" t="s">
        <v>157</v>
      </c>
      <c r="E751" s="200" t="s">
        <v>1</v>
      </c>
      <c r="F751" s="201" t="s">
        <v>1118</v>
      </c>
      <c r="G751" s="198"/>
      <c r="H751" s="202">
        <v>5.8</v>
      </c>
      <c r="I751" s="203"/>
      <c r="J751" s="198"/>
      <c r="K751" s="198"/>
      <c r="L751" s="204"/>
      <c r="M751" s="205"/>
      <c r="N751" s="206"/>
      <c r="O751" s="206"/>
      <c r="P751" s="206"/>
      <c r="Q751" s="206"/>
      <c r="R751" s="206"/>
      <c r="S751" s="206"/>
      <c r="T751" s="207"/>
      <c r="AT751" s="208" t="s">
        <v>157</v>
      </c>
      <c r="AU751" s="208" t="s">
        <v>85</v>
      </c>
      <c r="AV751" s="13" t="s">
        <v>85</v>
      </c>
      <c r="AW751" s="13" t="s">
        <v>32</v>
      </c>
      <c r="AX751" s="13" t="s">
        <v>76</v>
      </c>
      <c r="AY751" s="208" t="s">
        <v>145</v>
      </c>
    </row>
    <row r="752" spans="1:65" s="13" customFormat="1">
      <c r="B752" s="197"/>
      <c r="C752" s="198"/>
      <c r="D752" s="199" t="s">
        <v>157</v>
      </c>
      <c r="E752" s="200" t="s">
        <v>1</v>
      </c>
      <c r="F752" s="201" t="s">
        <v>1119</v>
      </c>
      <c r="G752" s="198"/>
      <c r="H752" s="202">
        <v>6.55</v>
      </c>
      <c r="I752" s="203"/>
      <c r="J752" s="198"/>
      <c r="K752" s="198"/>
      <c r="L752" s="204"/>
      <c r="M752" s="205"/>
      <c r="N752" s="206"/>
      <c r="O752" s="206"/>
      <c r="P752" s="206"/>
      <c r="Q752" s="206"/>
      <c r="R752" s="206"/>
      <c r="S752" s="206"/>
      <c r="T752" s="207"/>
      <c r="AT752" s="208" t="s">
        <v>157</v>
      </c>
      <c r="AU752" s="208" t="s">
        <v>85</v>
      </c>
      <c r="AV752" s="13" t="s">
        <v>85</v>
      </c>
      <c r="AW752" s="13" t="s">
        <v>32</v>
      </c>
      <c r="AX752" s="13" t="s">
        <v>76</v>
      </c>
      <c r="AY752" s="208" t="s">
        <v>145</v>
      </c>
    </row>
    <row r="753" spans="1:65" s="13" customFormat="1">
      <c r="B753" s="197"/>
      <c r="C753" s="198"/>
      <c r="D753" s="199" t="s">
        <v>157</v>
      </c>
      <c r="E753" s="200" t="s">
        <v>1</v>
      </c>
      <c r="F753" s="201" t="s">
        <v>1120</v>
      </c>
      <c r="G753" s="198"/>
      <c r="H753" s="202">
        <v>1.1000000000000001</v>
      </c>
      <c r="I753" s="203"/>
      <c r="J753" s="198"/>
      <c r="K753" s="198"/>
      <c r="L753" s="204"/>
      <c r="M753" s="205"/>
      <c r="N753" s="206"/>
      <c r="O753" s="206"/>
      <c r="P753" s="206"/>
      <c r="Q753" s="206"/>
      <c r="R753" s="206"/>
      <c r="S753" s="206"/>
      <c r="T753" s="207"/>
      <c r="AT753" s="208" t="s">
        <v>157</v>
      </c>
      <c r="AU753" s="208" t="s">
        <v>85</v>
      </c>
      <c r="AV753" s="13" t="s">
        <v>85</v>
      </c>
      <c r="AW753" s="13" t="s">
        <v>32</v>
      </c>
      <c r="AX753" s="13" t="s">
        <v>76</v>
      </c>
      <c r="AY753" s="208" t="s">
        <v>145</v>
      </c>
    </row>
    <row r="754" spans="1:65" s="13" customFormat="1">
      <c r="B754" s="197"/>
      <c r="C754" s="198"/>
      <c r="D754" s="199" t="s">
        <v>157</v>
      </c>
      <c r="E754" s="200" t="s">
        <v>1</v>
      </c>
      <c r="F754" s="201" t="s">
        <v>1121</v>
      </c>
      <c r="G754" s="198"/>
      <c r="H754" s="202">
        <v>51.25</v>
      </c>
      <c r="I754" s="203"/>
      <c r="J754" s="198"/>
      <c r="K754" s="198"/>
      <c r="L754" s="204"/>
      <c r="M754" s="205"/>
      <c r="N754" s="206"/>
      <c r="O754" s="206"/>
      <c r="P754" s="206"/>
      <c r="Q754" s="206"/>
      <c r="R754" s="206"/>
      <c r="S754" s="206"/>
      <c r="T754" s="207"/>
      <c r="AT754" s="208" t="s">
        <v>157</v>
      </c>
      <c r="AU754" s="208" t="s">
        <v>85</v>
      </c>
      <c r="AV754" s="13" t="s">
        <v>85</v>
      </c>
      <c r="AW754" s="13" t="s">
        <v>32</v>
      </c>
      <c r="AX754" s="13" t="s">
        <v>76</v>
      </c>
      <c r="AY754" s="208" t="s">
        <v>145</v>
      </c>
    </row>
    <row r="755" spans="1:65" s="14" customFormat="1">
      <c r="B755" s="209"/>
      <c r="C755" s="210"/>
      <c r="D755" s="199" t="s">
        <v>157</v>
      </c>
      <c r="E755" s="211" t="s">
        <v>1</v>
      </c>
      <c r="F755" s="212" t="s">
        <v>160</v>
      </c>
      <c r="G755" s="210"/>
      <c r="H755" s="213">
        <v>64.7</v>
      </c>
      <c r="I755" s="214"/>
      <c r="J755" s="210"/>
      <c r="K755" s="210"/>
      <c r="L755" s="215"/>
      <c r="M755" s="216"/>
      <c r="N755" s="217"/>
      <c r="O755" s="217"/>
      <c r="P755" s="217"/>
      <c r="Q755" s="217"/>
      <c r="R755" s="217"/>
      <c r="S755" s="217"/>
      <c r="T755" s="218"/>
      <c r="AT755" s="219" t="s">
        <v>157</v>
      </c>
      <c r="AU755" s="219" t="s">
        <v>85</v>
      </c>
      <c r="AV755" s="14" t="s">
        <v>151</v>
      </c>
      <c r="AW755" s="14" t="s">
        <v>32</v>
      </c>
      <c r="AX755" s="14" t="s">
        <v>81</v>
      </c>
      <c r="AY755" s="219" t="s">
        <v>145</v>
      </c>
    </row>
    <row r="756" spans="1:65" s="2" customFormat="1" ht="24.15" customHeight="1">
      <c r="A756" s="34"/>
      <c r="B756" s="35"/>
      <c r="C756" s="230" t="s">
        <v>1122</v>
      </c>
      <c r="D756" s="230" t="s">
        <v>706</v>
      </c>
      <c r="E756" s="231" t="s">
        <v>1123</v>
      </c>
      <c r="F756" s="232" t="s">
        <v>1124</v>
      </c>
      <c r="G756" s="233" t="s">
        <v>224</v>
      </c>
      <c r="H756" s="234">
        <v>69.876000000000005</v>
      </c>
      <c r="I756" s="235"/>
      <c r="J756" s="236">
        <f>ROUND(I756*H756,2)</f>
        <v>0</v>
      </c>
      <c r="K756" s="237"/>
      <c r="L756" s="238"/>
      <c r="M756" s="239" t="s">
        <v>1</v>
      </c>
      <c r="N756" s="240" t="s">
        <v>41</v>
      </c>
      <c r="O756" s="71"/>
      <c r="P756" s="193">
        <f>O756*H756</f>
        <v>0</v>
      </c>
      <c r="Q756" s="193">
        <v>4.0000000000000002E-4</v>
      </c>
      <c r="R756" s="193">
        <f>Q756*H756</f>
        <v>2.7950400000000004E-2</v>
      </c>
      <c r="S756" s="193">
        <v>0</v>
      </c>
      <c r="T756" s="194">
        <f>S756*H756</f>
        <v>0</v>
      </c>
      <c r="U756" s="34"/>
      <c r="V756" s="34"/>
      <c r="W756" s="34"/>
      <c r="X756" s="34"/>
      <c r="Y756" s="34"/>
      <c r="Z756" s="34"/>
      <c r="AA756" s="34"/>
      <c r="AB756" s="34"/>
      <c r="AC756" s="34"/>
      <c r="AD756" s="34"/>
      <c r="AE756" s="34"/>
      <c r="AR756" s="195" t="s">
        <v>366</v>
      </c>
      <c r="AT756" s="195" t="s">
        <v>706</v>
      </c>
      <c r="AU756" s="195" t="s">
        <v>85</v>
      </c>
      <c r="AY756" s="17" t="s">
        <v>145</v>
      </c>
      <c r="BE756" s="196">
        <f>IF(N756="základní",J756,0)</f>
        <v>0</v>
      </c>
      <c r="BF756" s="196">
        <f>IF(N756="snížená",J756,0)</f>
        <v>0</v>
      </c>
      <c r="BG756" s="196">
        <f>IF(N756="zákl. přenesená",J756,0)</f>
        <v>0</v>
      </c>
      <c r="BH756" s="196">
        <f>IF(N756="sníž. přenesená",J756,0)</f>
        <v>0</v>
      </c>
      <c r="BI756" s="196">
        <f>IF(N756="nulová",J756,0)</f>
        <v>0</v>
      </c>
      <c r="BJ756" s="17" t="s">
        <v>81</v>
      </c>
      <c r="BK756" s="196">
        <f>ROUND(I756*H756,2)</f>
        <v>0</v>
      </c>
      <c r="BL756" s="17" t="s">
        <v>237</v>
      </c>
      <c r="BM756" s="195" t="s">
        <v>1125</v>
      </c>
    </row>
    <row r="757" spans="1:65" s="13" customFormat="1">
      <c r="B757" s="197"/>
      <c r="C757" s="198"/>
      <c r="D757" s="199" t="s">
        <v>157</v>
      </c>
      <c r="E757" s="198"/>
      <c r="F757" s="201" t="s">
        <v>1126</v>
      </c>
      <c r="G757" s="198"/>
      <c r="H757" s="202">
        <v>69.876000000000005</v>
      </c>
      <c r="I757" s="203"/>
      <c r="J757" s="198"/>
      <c r="K757" s="198"/>
      <c r="L757" s="204"/>
      <c r="M757" s="205"/>
      <c r="N757" s="206"/>
      <c r="O757" s="206"/>
      <c r="P757" s="206"/>
      <c r="Q757" s="206"/>
      <c r="R757" s="206"/>
      <c r="S757" s="206"/>
      <c r="T757" s="207"/>
      <c r="AT757" s="208" t="s">
        <v>157</v>
      </c>
      <c r="AU757" s="208" t="s">
        <v>85</v>
      </c>
      <c r="AV757" s="13" t="s">
        <v>85</v>
      </c>
      <c r="AW757" s="13" t="s">
        <v>4</v>
      </c>
      <c r="AX757" s="13" t="s">
        <v>81</v>
      </c>
      <c r="AY757" s="208" t="s">
        <v>145</v>
      </c>
    </row>
    <row r="758" spans="1:65" s="2" customFormat="1" ht="33" customHeight="1">
      <c r="A758" s="34"/>
      <c r="B758" s="35"/>
      <c r="C758" s="183" t="s">
        <v>1127</v>
      </c>
      <c r="D758" s="183" t="s">
        <v>147</v>
      </c>
      <c r="E758" s="184" t="s">
        <v>1128</v>
      </c>
      <c r="F758" s="185" t="s">
        <v>1129</v>
      </c>
      <c r="G758" s="186" t="s">
        <v>1130</v>
      </c>
      <c r="H758" s="241"/>
      <c r="I758" s="188"/>
      <c r="J758" s="189">
        <f>ROUND(I758*H758,2)</f>
        <v>0</v>
      </c>
      <c r="K758" s="190"/>
      <c r="L758" s="39"/>
      <c r="M758" s="191" t="s">
        <v>1</v>
      </c>
      <c r="N758" s="192" t="s">
        <v>41</v>
      </c>
      <c r="O758" s="71"/>
      <c r="P758" s="193">
        <f>O758*H758</f>
        <v>0</v>
      </c>
      <c r="Q758" s="193">
        <v>0</v>
      </c>
      <c r="R758" s="193">
        <f>Q758*H758</f>
        <v>0</v>
      </c>
      <c r="S758" s="193">
        <v>0</v>
      </c>
      <c r="T758" s="194">
        <f>S758*H758</f>
        <v>0</v>
      </c>
      <c r="U758" s="34"/>
      <c r="V758" s="34"/>
      <c r="W758" s="34"/>
      <c r="X758" s="34"/>
      <c r="Y758" s="34"/>
      <c r="Z758" s="34"/>
      <c r="AA758" s="34"/>
      <c r="AB758" s="34"/>
      <c r="AC758" s="34"/>
      <c r="AD758" s="34"/>
      <c r="AE758" s="34"/>
      <c r="AR758" s="195" t="s">
        <v>237</v>
      </c>
      <c r="AT758" s="195" t="s">
        <v>147</v>
      </c>
      <c r="AU758" s="195" t="s">
        <v>85</v>
      </c>
      <c r="AY758" s="17" t="s">
        <v>145</v>
      </c>
      <c r="BE758" s="196">
        <f>IF(N758="základní",J758,0)</f>
        <v>0</v>
      </c>
      <c r="BF758" s="196">
        <f>IF(N758="snížená",J758,0)</f>
        <v>0</v>
      </c>
      <c r="BG758" s="196">
        <f>IF(N758="zákl. přenesená",J758,0)</f>
        <v>0</v>
      </c>
      <c r="BH758" s="196">
        <f>IF(N758="sníž. přenesená",J758,0)</f>
        <v>0</v>
      </c>
      <c r="BI758" s="196">
        <f>IF(N758="nulová",J758,0)</f>
        <v>0</v>
      </c>
      <c r="BJ758" s="17" t="s">
        <v>81</v>
      </c>
      <c r="BK758" s="196">
        <f>ROUND(I758*H758,2)</f>
        <v>0</v>
      </c>
      <c r="BL758" s="17" t="s">
        <v>237</v>
      </c>
      <c r="BM758" s="195" t="s">
        <v>1131</v>
      </c>
    </row>
    <row r="759" spans="1:65" s="12" customFormat="1" ht="22.8" customHeight="1">
      <c r="B759" s="167"/>
      <c r="C759" s="168"/>
      <c r="D759" s="169" t="s">
        <v>75</v>
      </c>
      <c r="E759" s="181" t="s">
        <v>1132</v>
      </c>
      <c r="F759" s="181" t="s">
        <v>1133</v>
      </c>
      <c r="G759" s="168"/>
      <c r="H759" s="168"/>
      <c r="I759" s="171"/>
      <c r="J759" s="182">
        <f>BK759</f>
        <v>0</v>
      </c>
      <c r="K759" s="168"/>
      <c r="L759" s="173"/>
      <c r="M759" s="174"/>
      <c r="N759" s="175"/>
      <c r="O759" s="175"/>
      <c r="P759" s="176">
        <f>SUM(P760:P794)</f>
        <v>0</v>
      </c>
      <c r="Q759" s="175"/>
      <c r="R759" s="176">
        <f>SUM(R760:R794)</f>
        <v>24.692251399999996</v>
      </c>
      <c r="S759" s="175"/>
      <c r="T759" s="177">
        <f>SUM(T760:T794)</f>
        <v>0</v>
      </c>
      <c r="AR759" s="178" t="s">
        <v>85</v>
      </c>
      <c r="AT759" s="179" t="s">
        <v>75</v>
      </c>
      <c r="AU759" s="179" t="s">
        <v>81</v>
      </c>
      <c r="AY759" s="178" t="s">
        <v>145</v>
      </c>
      <c r="BK759" s="180">
        <f>SUM(BK760:BK794)</f>
        <v>0</v>
      </c>
    </row>
    <row r="760" spans="1:65" s="2" customFormat="1" ht="24.15" customHeight="1">
      <c r="A760" s="34"/>
      <c r="B760" s="35"/>
      <c r="C760" s="183" t="s">
        <v>1134</v>
      </c>
      <c r="D760" s="183" t="s">
        <v>147</v>
      </c>
      <c r="E760" s="184" t="s">
        <v>1135</v>
      </c>
      <c r="F760" s="185" t="s">
        <v>1136</v>
      </c>
      <c r="G760" s="186" t="s">
        <v>155</v>
      </c>
      <c r="H760" s="187">
        <v>440.98</v>
      </c>
      <c r="I760" s="188"/>
      <c r="J760" s="189">
        <f>ROUND(I760*H760,2)</f>
        <v>0</v>
      </c>
      <c r="K760" s="190"/>
      <c r="L760" s="39"/>
      <c r="M760" s="191" t="s">
        <v>1</v>
      </c>
      <c r="N760" s="192" t="s">
        <v>41</v>
      </c>
      <c r="O760" s="71"/>
      <c r="P760" s="193">
        <f>O760*H760</f>
        <v>0</v>
      </c>
      <c r="Q760" s="193">
        <v>8.8000000000000003E-4</v>
      </c>
      <c r="R760" s="193">
        <f>Q760*H760</f>
        <v>0.38806240000000003</v>
      </c>
      <c r="S760" s="193">
        <v>0</v>
      </c>
      <c r="T760" s="194">
        <f>S760*H760</f>
        <v>0</v>
      </c>
      <c r="U760" s="34"/>
      <c r="V760" s="34"/>
      <c r="W760" s="34"/>
      <c r="X760" s="34"/>
      <c r="Y760" s="34"/>
      <c r="Z760" s="34"/>
      <c r="AA760" s="34"/>
      <c r="AB760" s="34"/>
      <c r="AC760" s="34"/>
      <c r="AD760" s="34"/>
      <c r="AE760" s="34"/>
      <c r="AR760" s="195" t="s">
        <v>237</v>
      </c>
      <c r="AT760" s="195" t="s">
        <v>147</v>
      </c>
      <c r="AU760" s="195" t="s">
        <v>85</v>
      </c>
      <c r="AY760" s="17" t="s">
        <v>145</v>
      </c>
      <c r="BE760" s="196">
        <f>IF(N760="základní",J760,0)</f>
        <v>0</v>
      </c>
      <c r="BF760" s="196">
        <f>IF(N760="snížená",J760,0)</f>
        <v>0</v>
      </c>
      <c r="BG760" s="196">
        <f>IF(N760="zákl. přenesená",J760,0)</f>
        <v>0</v>
      </c>
      <c r="BH760" s="196">
        <f>IF(N760="sníž. přenesená",J760,0)</f>
        <v>0</v>
      </c>
      <c r="BI760" s="196">
        <f>IF(N760="nulová",J760,0)</f>
        <v>0</v>
      </c>
      <c r="BJ760" s="17" t="s">
        <v>81</v>
      </c>
      <c r="BK760" s="196">
        <f>ROUND(I760*H760,2)</f>
        <v>0</v>
      </c>
      <c r="BL760" s="17" t="s">
        <v>237</v>
      </c>
      <c r="BM760" s="195" t="s">
        <v>1137</v>
      </c>
    </row>
    <row r="761" spans="1:65" s="13" customFormat="1" ht="20.399999999999999">
      <c r="B761" s="197"/>
      <c r="C761" s="198"/>
      <c r="D761" s="199" t="s">
        <v>157</v>
      </c>
      <c r="E761" s="200" t="s">
        <v>1</v>
      </c>
      <c r="F761" s="201" t="s">
        <v>1138</v>
      </c>
      <c r="G761" s="198"/>
      <c r="H761" s="202">
        <v>440.98</v>
      </c>
      <c r="I761" s="203"/>
      <c r="J761" s="198"/>
      <c r="K761" s="198"/>
      <c r="L761" s="204"/>
      <c r="M761" s="205"/>
      <c r="N761" s="206"/>
      <c r="O761" s="206"/>
      <c r="P761" s="206"/>
      <c r="Q761" s="206"/>
      <c r="R761" s="206"/>
      <c r="S761" s="206"/>
      <c r="T761" s="207"/>
      <c r="AT761" s="208" t="s">
        <v>157</v>
      </c>
      <c r="AU761" s="208" t="s">
        <v>85</v>
      </c>
      <c r="AV761" s="13" t="s">
        <v>85</v>
      </c>
      <c r="AW761" s="13" t="s">
        <v>32</v>
      </c>
      <c r="AX761" s="13" t="s">
        <v>81</v>
      </c>
      <c r="AY761" s="208" t="s">
        <v>145</v>
      </c>
    </row>
    <row r="762" spans="1:65" s="2" customFormat="1" ht="49.05" customHeight="1">
      <c r="A762" s="34"/>
      <c r="B762" s="35"/>
      <c r="C762" s="230" t="s">
        <v>1139</v>
      </c>
      <c r="D762" s="230" t="s">
        <v>706</v>
      </c>
      <c r="E762" s="231" t="s">
        <v>1140</v>
      </c>
      <c r="F762" s="232" t="s">
        <v>1141</v>
      </c>
      <c r="G762" s="233" t="s">
        <v>155</v>
      </c>
      <c r="H762" s="234">
        <v>507.12700000000001</v>
      </c>
      <c r="I762" s="235"/>
      <c r="J762" s="236">
        <f>ROUND(I762*H762,2)</f>
        <v>0</v>
      </c>
      <c r="K762" s="237"/>
      <c r="L762" s="238"/>
      <c r="M762" s="239" t="s">
        <v>1</v>
      </c>
      <c r="N762" s="240" t="s">
        <v>41</v>
      </c>
      <c r="O762" s="71"/>
      <c r="P762" s="193">
        <f>O762*H762</f>
        <v>0</v>
      </c>
      <c r="Q762" s="193">
        <v>5.3E-3</v>
      </c>
      <c r="R762" s="193">
        <f>Q762*H762</f>
        <v>2.6877731000000002</v>
      </c>
      <c r="S762" s="193">
        <v>0</v>
      </c>
      <c r="T762" s="194">
        <f>S762*H762</f>
        <v>0</v>
      </c>
      <c r="U762" s="34"/>
      <c r="V762" s="34"/>
      <c r="W762" s="34"/>
      <c r="X762" s="34"/>
      <c r="Y762" s="34"/>
      <c r="Z762" s="34"/>
      <c r="AA762" s="34"/>
      <c r="AB762" s="34"/>
      <c r="AC762" s="34"/>
      <c r="AD762" s="34"/>
      <c r="AE762" s="34"/>
      <c r="AR762" s="195" t="s">
        <v>366</v>
      </c>
      <c r="AT762" s="195" t="s">
        <v>706</v>
      </c>
      <c r="AU762" s="195" t="s">
        <v>85</v>
      </c>
      <c r="AY762" s="17" t="s">
        <v>145</v>
      </c>
      <c r="BE762" s="196">
        <f>IF(N762="základní",J762,0)</f>
        <v>0</v>
      </c>
      <c r="BF762" s="196">
        <f>IF(N762="snížená",J762,0)</f>
        <v>0</v>
      </c>
      <c r="BG762" s="196">
        <f>IF(N762="zákl. přenesená",J762,0)</f>
        <v>0</v>
      </c>
      <c r="BH762" s="196">
        <f>IF(N762="sníž. přenesená",J762,0)</f>
        <v>0</v>
      </c>
      <c r="BI762" s="196">
        <f>IF(N762="nulová",J762,0)</f>
        <v>0</v>
      </c>
      <c r="BJ762" s="17" t="s">
        <v>81</v>
      </c>
      <c r="BK762" s="196">
        <f>ROUND(I762*H762,2)</f>
        <v>0</v>
      </c>
      <c r="BL762" s="17" t="s">
        <v>237</v>
      </c>
      <c r="BM762" s="195" t="s">
        <v>1142</v>
      </c>
    </row>
    <row r="763" spans="1:65" s="13" customFormat="1">
      <c r="B763" s="197"/>
      <c r="C763" s="198"/>
      <c r="D763" s="199" t="s">
        <v>157</v>
      </c>
      <c r="E763" s="198"/>
      <c r="F763" s="201" t="s">
        <v>1143</v>
      </c>
      <c r="G763" s="198"/>
      <c r="H763" s="202">
        <v>507.12700000000001</v>
      </c>
      <c r="I763" s="203"/>
      <c r="J763" s="198"/>
      <c r="K763" s="198"/>
      <c r="L763" s="204"/>
      <c r="M763" s="205"/>
      <c r="N763" s="206"/>
      <c r="O763" s="206"/>
      <c r="P763" s="206"/>
      <c r="Q763" s="206"/>
      <c r="R763" s="206"/>
      <c r="S763" s="206"/>
      <c r="T763" s="207"/>
      <c r="AT763" s="208" t="s">
        <v>157</v>
      </c>
      <c r="AU763" s="208" t="s">
        <v>85</v>
      </c>
      <c r="AV763" s="13" t="s">
        <v>85</v>
      </c>
      <c r="AW763" s="13" t="s">
        <v>4</v>
      </c>
      <c r="AX763" s="13" t="s">
        <v>81</v>
      </c>
      <c r="AY763" s="208" t="s">
        <v>145</v>
      </c>
    </row>
    <row r="764" spans="1:65" s="2" customFormat="1" ht="33" customHeight="1">
      <c r="A764" s="34"/>
      <c r="B764" s="35"/>
      <c r="C764" s="183" t="s">
        <v>1144</v>
      </c>
      <c r="D764" s="183" t="s">
        <v>147</v>
      </c>
      <c r="E764" s="184" t="s">
        <v>1145</v>
      </c>
      <c r="F764" s="185" t="s">
        <v>1146</v>
      </c>
      <c r="G764" s="186" t="s">
        <v>155</v>
      </c>
      <c r="H764" s="187">
        <v>391.3</v>
      </c>
      <c r="I764" s="188"/>
      <c r="J764" s="189">
        <f>ROUND(I764*H764,2)</f>
        <v>0</v>
      </c>
      <c r="K764" s="190"/>
      <c r="L764" s="39"/>
      <c r="M764" s="191" t="s">
        <v>1</v>
      </c>
      <c r="N764" s="192" t="s">
        <v>41</v>
      </c>
      <c r="O764" s="71"/>
      <c r="P764" s="193">
        <f>O764*H764</f>
        <v>0</v>
      </c>
      <c r="Q764" s="193">
        <v>0</v>
      </c>
      <c r="R764" s="193">
        <f>Q764*H764</f>
        <v>0</v>
      </c>
      <c r="S764" s="193">
        <v>0</v>
      </c>
      <c r="T764" s="194">
        <f>S764*H764</f>
        <v>0</v>
      </c>
      <c r="U764" s="34"/>
      <c r="V764" s="34"/>
      <c r="W764" s="34"/>
      <c r="X764" s="34"/>
      <c r="Y764" s="34"/>
      <c r="Z764" s="34"/>
      <c r="AA764" s="34"/>
      <c r="AB764" s="34"/>
      <c r="AC764" s="34"/>
      <c r="AD764" s="34"/>
      <c r="AE764" s="34"/>
      <c r="AR764" s="195" t="s">
        <v>237</v>
      </c>
      <c r="AT764" s="195" t="s">
        <v>147</v>
      </c>
      <c r="AU764" s="195" t="s">
        <v>85</v>
      </c>
      <c r="AY764" s="17" t="s">
        <v>145</v>
      </c>
      <c r="BE764" s="196">
        <f>IF(N764="základní",J764,0)</f>
        <v>0</v>
      </c>
      <c r="BF764" s="196">
        <f>IF(N764="snížená",J764,0)</f>
        <v>0</v>
      </c>
      <c r="BG764" s="196">
        <f>IF(N764="zákl. přenesená",J764,0)</f>
        <v>0</v>
      </c>
      <c r="BH764" s="196">
        <f>IF(N764="sníž. přenesená",J764,0)</f>
        <v>0</v>
      </c>
      <c r="BI764" s="196">
        <f>IF(N764="nulová",J764,0)</f>
        <v>0</v>
      </c>
      <c r="BJ764" s="17" t="s">
        <v>81</v>
      </c>
      <c r="BK764" s="196">
        <f>ROUND(I764*H764,2)</f>
        <v>0</v>
      </c>
      <c r="BL764" s="17" t="s">
        <v>237</v>
      </c>
      <c r="BM764" s="195" t="s">
        <v>1147</v>
      </c>
    </row>
    <row r="765" spans="1:65" s="13" customFormat="1">
      <c r="B765" s="197"/>
      <c r="C765" s="198"/>
      <c r="D765" s="199" t="s">
        <v>157</v>
      </c>
      <c r="E765" s="200" t="s">
        <v>1</v>
      </c>
      <c r="F765" s="201" t="s">
        <v>1148</v>
      </c>
      <c r="G765" s="198"/>
      <c r="H765" s="202">
        <v>391.3</v>
      </c>
      <c r="I765" s="203"/>
      <c r="J765" s="198"/>
      <c r="K765" s="198"/>
      <c r="L765" s="204"/>
      <c r="M765" s="205"/>
      <c r="N765" s="206"/>
      <c r="O765" s="206"/>
      <c r="P765" s="206"/>
      <c r="Q765" s="206"/>
      <c r="R765" s="206"/>
      <c r="S765" s="206"/>
      <c r="T765" s="207"/>
      <c r="AT765" s="208" t="s">
        <v>157</v>
      </c>
      <c r="AU765" s="208" t="s">
        <v>85</v>
      </c>
      <c r="AV765" s="13" t="s">
        <v>85</v>
      </c>
      <c r="AW765" s="13" t="s">
        <v>32</v>
      </c>
      <c r="AX765" s="13" t="s">
        <v>81</v>
      </c>
      <c r="AY765" s="208" t="s">
        <v>145</v>
      </c>
    </row>
    <row r="766" spans="1:65" s="2" customFormat="1" ht="16.5" customHeight="1">
      <c r="A766" s="34"/>
      <c r="B766" s="35"/>
      <c r="C766" s="230" t="s">
        <v>1149</v>
      </c>
      <c r="D766" s="230" t="s">
        <v>706</v>
      </c>
      <c r="E766" s="231" t="s">
        <v>1150</v>
      </c>
      <c r="F766" s="232" t="s">
        <v>1151</v>
      </c>
      <c r="G766" s="233" t="s">
        <v>155</v>
      </c>
      <c r="H766" s="234">
        <v>456.25599999999997</v>
      </c>
      <c r="I766" s="235"/>
      <c r="J766" s="236">
        <f>ROUND(I766*H766,2)</f>
        <v>0</v>
      </c>
      <c r="K766" s="237"/>
      <c r="L766" s="238"/>
      <c r="M766" s="239" t="s">
        <v>1</v>
      </c>
      <c r="N766" s="240" t="s">
        <v>41</v>
      </c>
      <c r="O766" s="71"/>
      <c r="P766" s="193">
        <f>O766*H766</f>
        <v>0</v>
      </c>
      <c r="Q766" s="193">
        <v>2.5000000000000001E-3</v>
      </c>
      <c r="R766" s="193">
        <f>Q766*H766</f>
        <v>1.1406399999999999</v>
      </c>
      <c r="S766" s="193">
        <v>0</v>
      </c>
      <c r="T766" s="194">
        <f>S766*H766</f>
        <v>0</v>
      </c>
      <c r="U766" s="34"/>
      <c r="V766" s="34"/>
      <c r="W766" s="34"/>
      <c r="X766" s="34"/>
      <c r="Y766" s="34"/>
      <c r="Z766" s="34"/>
      <c r="AA766" s="34"/>
      <c r="AB766" s="34"/>
      <c r="AC766" s="34"/>
      <c r="AD766" s="34"/>
      <c r="AE766" s="34"/>
      <c r="AR766" s="195" t="s">
        <v>366</v>
      </c>
      <c r="AT766" s="195" t="s">
        <v>706</v>
      </c>
      <c r="AU766" s="195" t="s">
        <v>85</v>
      </c>
      <c r="AY766" s="17" t="s">
        <v>145</v>
      </c>
      <c r="BE766" s="196">
        <f>IF(N766="základní",J766,0)</f>
        <v>0</v>
      </c>
      <c r="BF766" s="196">
        <f>IF(N766="snížená",J766,0)</f>
        <v>0</v>
      </c>
      <c r="BG766" s="196">
        <f>IF(N766="zákl. přenesená",J766,0)</f>
        <v>0</v>
      </c>
      <c r="BH766" s="196">
        <f>IF(N766="sníž. přenesená",J766,0)</f>
        <v>0</v>
      </c>
      <c r="BI766" s="196">
        <f>IF(N766="nulová",J766,0)</f>
        <v>0</v>
      </c>
      <c r="BJ766" s="17" t="s">
        <v>81</v>
      </c>
      <c r="BK766" s="196">
        <f>ROUND(I766*H766,2)</f>
        <v>0</v>
      </c>
      <c r="BL766" s="17" t="s">
        <v>237</v>
      </c>
      <c r="BM766" s="195" t="s">
        <v>1152</v>
      </c>
    </row>
    <row r="767" spans="1:65" s="13" customFormat="1">
      <c r="B767" s="197"/>
      <c r="C767" s="198"/>
      <c r="D767" s="199" t="s">
        <v>157</v>
      </c>
      <c r="E767" s="198"/>
      <c r="F767" s="201" t="s">
        <v>1153</v>
      </c>
      <c r="G767" s="198"/>
      <c r="H767" s="202">
        <v>456.25599999999997</v>
      </c>
      <c r="I767" s="203"/>
      <c r="J767" s="198"/>
      <c r="K767" s="198"/>
      <c r="L767" s="204"/>
      <c r="M767" s="205"/>
      <c r="N767" s="206"/>
      <c r="O767" s="206"/>
      <c r="P767" s="206"/>
      <c r="Q767" s="206"/>
      <c r="R767" s="206"/>
      <c r="S767" s="206"/>
      <c r="T767" s="207"/>
      <c r="AT767" s="208" t="s">
        <v>157</v>
      </c>
      <c r="AU767" s="208" t="s">
        <v>85</v>
      </c>
      <c r="AV767" s="13" t="s">
        <v>85</v>
      </c>
      <c r="AW767" s="13" t="s">
        <v>4</v>
      </c>
      <c r="AX767" s="13" t="s">
        <v>81</v>
      </c>
      <c r="AY767" s="208" t="s">
        <v>145</v>
      </c>
    </row>
    <row r="768" spans="1:65" s="2" customFormat="1" ht="24.15" customHeight="1">
      <c r="A768" s="34"/>
      <c r="B768" s="35"/>
      <c r="C768" s="183" t="s">
        <v>1154</v>
      </c>
      <c r="D768" s="183" t="s">
        <v>147</v>
      </c>
      <c r="E768" s="184" t="s">
        <v>1155</v>
      </c>
      <c r="F768" s="185" t="s">
        <v>1156</v>
      </c>
      <c r="G768" s="186" t="s">
        <v>155</v>
      </c>
      <c r="H768" s="187">
        <v>391.3</v>
      </c>
      <c r="I768" s="188"/>
      <c r="J768" s="189">
        <f>ROUND(I768*H768,2)</f>
        <v>0</v>
      </c>
      <c r="K768" s="190"/>
      <c r="L768" s="39"/>
      <c r="M768" s="191" t="s">
        <v>1</v>
      </c>
      <c r="N768" s="192" t="s">
        <v>41</v>
      </c>
      <c r="O768" s="71"/>
      <c r="P768" s="193">
        <f>O768*H768</f>
        <v>0</v>
      </c>
      <c r="Q768" s="193">
        <v>0</v>
      </c>
      <c r="R768" s="193">
        <f>Q768*H768</f>
        <v>0</v>
      </c>
      <c r="S768" s="193">
        <v>0</v>
      </c>
      <c r="T768" s="194">
        <f>S768*H768</f>
        <v>0</v>
      </c>
      <c r="U768" s="34"/>
      <c r="V768" s="34"/>
      <c r="W768" s="34"/>
      <c r="X768" s="34"/>
      <c r="Y768" s="34"/>
      <c r="Z768" s="34"/>
      <c r="AA768" s="34"/>
      <c r="AB768" s="34"/>
      <c r="AC768" s="34"/>
      <c r="AD768" s="34"/>
      <c r="AE768" s="34"/>
      <c r="AR768" s="195" t="s">
        <v>237</v>
      </c>
      <c r="AT768" s="195" t="s">
        <v>147</v>
      </c>
      <c r="AU768" s="195" t="s">
        <v>85</v>
      </c>
      <c r="AY768" s="17" t="s">
        <v>145</v>
      </c>
      <c r="BE768" s="196">
        <f>IF(N768="základní",J768,0)</f>
        <v>0</v>
      </c>
      <c r="BF768" s="196">
        <f>IF(N768="snížená",J768,0)</f>
        <v>0</v>
      </c>
      <c r="BG768" s="196">
        <f>IF(N768="zákl. přenesená",J768,0)</f>
        <v>0</v>
      </c>
      <c r="BH768" s="196">
        <f>IF(N768="sníž. přenesená",J768,0)</f>
        <v>0</v>
      </c>
      <c r="BI768" s="196">
        <f>IF(N768="nulová",J768,0)</f>
        <v>0</v>
      </c>
      <c r="BJ768" s="17" t="s">
        <v>81</v>
      </c>
      <c r="BK768" s="196">
        <f>ROUND(I768*H768,2)</f>
        <v>0</v>
      </c>
      <c r="BL768" s="17" t="s">
        <v>237</v>
      </c>
      <c r="BM768" s="195" t="s">
        <v>1157</v>
      </c>
    </row>
    <row r="769" spans="1:65" s="13" customFormat="1">
      <c r="B769" s="197"/>
      <c r="C769" s="198"/>
      <c r="D769" s="199" t="s">
        <v>157</v>
      </c>
      <c r="E769" s="200" t="s">
        <v>1</v>
      </c>
      <c r="F769" s="201" t="s">
        <v>1148</v>
      </c>
      <c r="G769" s="198"/>
      <c r="H769" s="202">
        <v>391.3</v>
      </c>
      <c r="I769" s="203"/>
      <c r="J769" s="198"/>
      <c r="K769" s="198"/>
      <c r="L769" s="204"/>
      <c r="M769" s="205"/>
      <c r="N769" s="206"/>
      <c r="O769" s="206"/>
      <c r="P769" s="206"/>
      <c r="Q769" s="206"/>
      <c r="R769" s="206"/>
      <c r="S769" s="206"/>
      <c r="T769" s="207"/>
      <c r="AT769" s="208" t="s">
        <v>157</v>
      </c>
      <c r="AU769" s="208" t="s">
        <v>85</v>
      </c>
      <c r="AV769" s="13" t="s">
        <v>85</v>
      </c>
      <c r="AW769" s="13" t="s">
        <v>32</v>
      </c>
      <c r="AX769" s="13" t="s">
        <v>81</v>
      </c>
      <c r="AY769" s="208" t="s">
        <v>145</v>
      </c>
    </row>
    <row r="770" spans="1:65" s="2" customFormat="1" ht="16.5" customHeight="1">
      <c r="A770" s="34"/>
      <c r="B770" s="35"/>
      <c r="C770" s="230" t="s">
        <v>1158</v>
      </c>
      <c r="D770" s="230" t="s">
        <v>706</v>
      </c>
      <c r="E770" s="231" t="s">
        <v>1159</v>
      </c>
      <c r="F770" s="232" t="s">
        <v>1160</v>
      </c>
      <c r="G770" s="233" t="s">
        <v>155</v>
      </c>
      <c r="H770" s="234">
        <v>410.86500000000001</v>
      </c>
      <c r="I770" s="235"/>
      <c r="J770" s="236">
        <f>ROUND(I770*H770,2)</f>
        <v>0</v>
      </c>
      <c r="K770" s="237"/>
      <c r="L770" s="238"/>
      <c r="M770" s="239" t="s">
        <v>1</v>
      </c>
      <c r="N770" s="240" t="s">
        <v>41</v>
      </c>
      <c r="O770" s="71"/>
      <c r="P770" s="193">
        <f>O770*H770</f>
        <v>0</v>
      </c>
      <c r="Q770" s="193">
        <v>2.9999999999999997E-4</v>
      </c>
      <c r="R770" s="193">
        <f>Q770*H770</f>
        <v>0.12325949999999999</v>
      </c>
      <c r="S770" s="193">
        <v>0</v>
      </c>
      <c r="T770" s="194">
        <f>S770*H770</f>
        <v>0</v>
      </c>
      <c r="U770" s="34"/>
      <c r="V770" s="34"/>
      <c r="W770" s="34"/>
      <c r="X770" s="34"/>
      <c r="Y770" s="34"/>
      <c r="Z770" s="34"/>
      <c r="AA770" s="34"/>
      <c r="AB770" s="34"/>
      <c r="AC770" s="34"/>
      <c r="AD770" s="34"/>
      <c r="AE770" s="34"/>
      <c r="AR770" s="195" t="s">
        <v>366</v>
      </c>
      <c r="AT770" s="195" t="s">
        <v>706</v>
      </c>
      <c r="AU770" s="195" t="s">
        <v>85</v>
      </c>
      <c r="AY770" s="17" t="s">
        <v>145</v>
      </c>
      <c r="BE770" s="196">
        <f>IF(N770="základní",J770,0)</f>
        <v>0</v>
      </c>
      <c r="BF770" s="196">
        <f>IF(N770="snížená",J770,0)</f>
        <v>0</v>
      </c>
      <c r="BG770" s="196">
        <f>IF(N770="zákl. přenesená",J770,0)</f>
        <v>0</v>
      </c>
      <c r="BH770" s="196">
        <f>IF(N770="sníž. přenesená",J770,0)</f>
        <v>0</v>
      </c>
      <c r="BI770" s="196">
        <f>IF(N770="nulová",J770,0)</f>
        <v>0</v>
      </c>
      <c r="BJ770" s="17" t="s">
        <v>81</v>
      </c>
      <c r="BK770" s="196">
        <f>ROUND(I770*H770,2)</f>
        <v>0</v>
      </c>
      <c r="BL770" s="17" t="s">
        <v>237</v>
      </c>
      <c r="BM770" s="195" t="s">
        <v>1161</v>
      </c>
    </row>
    <row r="771" spans="1:65" s="13" customFormat="1">
      <c r="B771" s="197"/>
      <c r="C771" s="198"/>
      <c r="D771" s="199" t="s">
        <v>157</v>
      </c>
      <c r="E771" s="198"/>
      <c r="F771" s="201" t="s">
        <v>1162</v>
      </c>
      <c r="G771" s="198"/>
      <c r="H771" s="202">
        <v>410.86500000000001</v>
      </c>
      <c r="I771" s="203"/>
      <c r="J771" s="198"/>
      <c r="K771" s="198"/>
      <c r="L771" s="204"/>
      <c r="M771" s="205"/>
      <c r="N771" s="206"/>
      <c r="O771" s="206"/>
      <c r="P771" s="206"/>
      <c r="Q771" s="206"/>
      <c r="R771" s="206"/>
      <c r="S771" s="206"/>
      <c r="T771" s="207"/>
      <c r="AT771" s="208" t="s">
        <v>157</v>
      </c>
      <c r="AU771" s="208" t="s">
        <v>85</v>
      </c>
      <c r="AV771" s="13" t="s">
        <v>85</v>
      </c>
      <c r="AW771" s="13" t="s">
        <v>4</v>
      </c>
      <c r="AX771" s="13" t="s">
        <v>81</v>
      </c>
      <c r="AY771" s="208" t="s">
        <v>145</v>
      </c>
    </row>
    <row r="772" spans="1:65" s="2" customFormat="1" ht="24.15" customHeight="1">
      <c r="A772" s="34"/>
      <c r="B772" s="35"/>
      <c r="C772" s="183" t="s">
        <v>1163</v>
      </c>
      <c r="D772" s="183" t="s">
        <v>147</v>
      </c>
      <c r="E772" s="184" t="s">
        <v>1164</v>
      </c>
      <c r="F772" s="185" t="s">
        <v>1165</v>
      </c>
      <c r="G772" s="186" t="s">
        <v>155</v>
      </c>
      <c r="H772" s="187">
        <v>391.3</v>
      </c>
      <c r="I772" s="188"/>
      <c r="J772" s="189">
        <f>ROUND(I772*H772,2)</f>
        <v>0</v>
      </c>
      <c r="K772" s="190"/>
      <c r="L772" s="39"/>
      <c r="M772" s="191" t="s">
        <v>1</v>
      </c>
      <c r="N772" s="192" t="s">
        <v>41</v>
      </c>
      <c r="O772" s="71"/>
      <c r="P772" s="193">
        <f>O772*H772</f>
        <v>0</v>
      </c>
      <c r="Q772" s="193">
        <v>0</v>
      </c>
      <c r="R772" s="193">
        <f>Q772*H772</f>
        <v>0</v>
      </c>
      <c r="S772" s="193">
        <v>0</v>
      </c>
      <c r="T772" s="194">
        <f>S772*H772</f>
        <v>0</v>
      </c>
      <c r="U772" s="34"/>
      <c r="V772" s="34"/>
      <c r="W772" s="34"/>
      <c r="X772" s="34"/>
      <c r="Y772" s="34"/>
      <c r="Z772" s="34"/>
      <c r="AA772" s="34"/>
      <c r="AB772" s="34"/>
      <c r="AC772" s="34"/>
      <c r="AD772" s="34"/>
      <c r="AE772" s="34"/>
      <c r="AR772" s="195" t="s">
        <v>237</v>
      </c>
      <c r="AT772" s="195" t="s">
        <v>147</v>
      </c>
      <c r="AU772" s="195" t="s">
        <v>85</v>
      </c>
      <c r="AY772" s="17" t="s">
        <v>145</v>
      </c>
      <c r="BE772" s="196">
        <f>IF(N772="základní",J772,0)</f>
        <v>0</v>
      </c>
      <c r="BF772" s="196">
        <f>IF(N772="snížená",J772,0)</f>
        <v>0</v>
      </c>
      <c r="BG772" s="196">
        <f>IF(N772="zákl. přenesená",J772,0)</f>
        <v>0</v>
      </c>
      <c r="BH772" s="196">
        <f>IF(N772="sníž. přenesená",J772,0)</f>
        <v>0</v>
      </c>
      <c r="BI772" s="196">
        <f>IF(N772="nulová",J772,0)</f>
        <v>0</v>
      </c>
      <c r="BJ772" s="17" t="s">
        <v>81</v>
      </c>
      <c r="BK772" s="196">
        <f>ROUND(I772*H772,2)</f>
        <v>0</v>
      </c>
      <c r="BL772" s="17" t="s">
        <v>237</v>
      </c>
      <c r="BM772" s="195" t="s">
        <v>1166</v>
      </c>
    </row>
    <row r="773" spans="1:65" s="13" customFormat="1">
      <c r="B773" s="197"/>
      <c r="C773" s="198"/>
      <c r="D773" s="199" t="s">
        <v>157</v>
      </c>
      <c r="E773" s="200" t="s">
        <v>1</v>
      </c>
      <c r="F773" s="201" t="s">
        <v>1148</v>
      </c>
      <c r="G773" s="198"/>
      <c r="H773" s="202">
        <v>391.3</v>
      </c>
      <c r="I773" s="203"/>
      <c r="J773" s="198"/>
      <c r="K773" s="198"/>
      <c r="L773" s="204"/>
      <c r="M773" s="205"/>
      <c r="N773" s="206"/>
      <c r="O773" s="206"/>
      <c r="P773" s="206"/>
      <c r="Q773" s="206"/>
      <c r="R773" s="206"/>
      <c r="S773" s="206"/>
      <c r="T773" s="207"/>
      <c r="AT773" s="208" t="s">
        <v>157</v>
      </c>
      <c r="AU773" s="208" t="s">
        <v>85</v>
      </c>
      <c r="AV773" s="13" t="s">
        <v>85</v>
      </c>
      <c r="AW773" s="13" t="s">
        <v>32</v>
      </c>
      <c r="AX773" s="13" t="s">
        <v>81</v>
      </c>
      <c r="AY773" s="208" t="s">
        <v>145</v>
      </c>
    </row>
    <row r="774" spans="1:65" s="2" customFormat="1" ht="24.15" customHeight="1">
      <c r="A774" s="34"/>
      <c r="B774" s="35"/>
      <c r="C774" s="230" t="s">
        <v>1167</v>
      </c>
      <c r="D774" s="230" t="s">
        <v>706</v>
      </c>
      <c r="E774" s="231" t="s">
        <v>1168</v>
      </c>
      <c r="F774" s="232" t="s">
        <v>1169</v>
      </c>
      <c r="G774" s="233" t="s">
        <v>155</v>
      </c>
      <c r="H774" s="234">
        <v>430.43</v>
      </c>
      <c r="I774" s="235"/>
      <c r="J774" s="236">
        <f>ROUND(I774*H774,2)</f>
        <v>0</v>
      </c>
      <c r="K774" s="237"/>
      <c r="L774" s="238"/>
      <c r="M774" s="239" t="s">
        <v>1</v>
      </c>
      <c r="N774" s="240" t="s">
        <v>41</v>
      </c>
      <c r="O774" s="71"/>
      <c r="P774" s="193">
        <f>O774*H774</f>
        <v>0</v>
      </c>
      <c r="Q774" s="193">
        <v>1E-4</v>
      </c>
      <c r="R774" s="193">
        <f>Q774*H774</f>
        <v>4.3043000000000005E-2</v>
      </c>
      <c r="S774" s="193">
        <v>0</v>
      </c>
      <c r="T774" s="194">
        <f>S774*H774</f>
        <v>0</v>
      </c>
      <c r="U774" s="34"/>
      <c r="V774" s="34"/>
      <c r="W774" s="34"/>
      <c r="X774" s="34"/>
      <c r="Y774" s="34"/>
      <c r="Z774" s="34"/>
      <c r="AA774" s="34"/>
      <c r="AB774" s="34"/>
      <c r="AC774" s="34"/>
      <c r="AD774" s="34"/>
      <c r="AE774" s="34"/>
      <c r="AR774" s="195" t="s">
        <v>366</v>
      </c>
      <c r="AT774" s="195" t="s">
        <v>706</v>
      </c>
      <c r="AU774" s="195" t="s">
        <v>85</v>
      </c>
      <c r="AY774" s="17" t="s">
        <v>145</v>
      </c>
      <c r="BE774" s="196">
        <f>IF(N774="základní",J774,0)</f>
        <v>0</v>
      </c>
      <c r="BF774" s="196">
        <f>IF(N774="snížená",J774,0)</f>
        <v>0</v>
      </c>
      <c r="BG774" s="196">
        <f>IF(N774="zákl. přenesená",J774,0)</f>
        <v>0</v>
      </c>
      <c r="BH774" s="196">
        <f>IF(N774="sníž. přenesená",J774,0)</f>
        <v>0</v>
      </c>
      <c r="BI774" s="196">
        <f>IF(N774="nulová",J774,0)</f>
        <v>0</v>
      </c>
      <c r="BJ774" s="17" t="s">
        <v>81</v>
      </c>
      <c r="BK774" s="196">
        <f>ROUND(I774*H774,2)</f>
        <v>0</v>
      </c>
      <c r="BL774" s="17" t="s">
        <v>237</v>
      </c>
      <c r="BM774" s="195" t="s">
        <v>1170</v>
      </c>
    </row>
    <row r="775" spans="1:65" s="13" customFormat="1">
      <c r="B775" s="197"/>
      <c r="C775" s="198"/>
      <c r="D775" s="199" t="s">
        <v>157</v>
      </c>
      <c r="E775" s="198"/>
      <c r="F775" s="201" t="s">
        <v>1171</v>
      </c>
      <c r="G775" s="198"/>
      <c r="H775" s="202">
        <v>430.43</v>
      </c>
      <c r="I775" s="203"/>
      <c r="J775" s="198"/>
      <c r="K775" s="198"/>
      <c r="L775" s="204"/>
      <c r="M775" s="205"/>
      <c r="N775" s="206"/>
      <c r="O775" s="206"/>
      <c r="P775" s="206"/>
      <c r="Q775" s="206"/>
      <c r="R775" s="206"/>
      <c r="S775" s="206"/>
      <c r="T775" s="207"/>
      <c r="AT775" s="208" t="s">
        <v>157</v>
      </c>
      <c r="AU775" s="208" t="s">
        <v>85</v>
      </c>
      <c r="AV775" s="13" t="s">
        <v>85</v>
      </c>
      <c r="AW775" s="13" t="s">
        <v>4</v>
      </c>
      <c r="AX775" s="13" t="s">
        <v>81</v>
      </c>
      <c r="AY775" s="208" t="s">
        <v>145</v>
      </c>
    </row>
    <row r="776" spans="1:65" s="2" customFormat="1" ht="24.15" customHeight="1">
      <c r="A776" s="34"/>
      <c r="B776" s="35"/>
      <c r="C776" s="183" t="s">
        <v>1172</v>
      </c>
      <c r="D776" s="183" t="s">
        <v>147</v>
      </c>
      <c r="E776" s="184" t="s">
        <v>1173</v>
      </c>
      <c r="F776" s="185" t="s">
        <v>1174</v>
      </c>
      <c r="G776" s="186" t="s">
        <v>155</v>
      </c>
      <c r="H776" s="187">
        <v>329.2</v>
      </c>
      <c r="I776" s="188"/>
      <c r="J776" s="189">
        <f>ROUND(I776*H776,2)</f>
        <v>0</v>
      </c>
      <c r="K776" s="190"/>
      <c r="L776" s="39"/>
      <c r="M776" s="191" t="s">
        <v>1</v>
      </c>
      <c r="N776" s="192" t="s">
        <v>41</v>
      </c>
      <c r="O776" s="71"/>
      <c r="P776" s="193">
        <f>O776*H776</f>
        <v>0</v>
      </c>
      <c r="Q776" s="193">
        <v>0</v>
      </c>
      <c r="R776" s="193">
        <f>Q776*H776</f>
        <v>0</v>
      </c>
      <c r="S776" s="193">
        <v>0</v>
      </c>
      <c r="T776" s="194">
        <f>S776*H776</f>
        <v>0</v>
      </c>
      <c r="U776" s="34"/>
      <c r="V776" s="34"/>
      <c r="W776" s="34"/>
      <c r="X776" s="34"/>
      <c r="Y776" s="34"/>
      <c r="Z776" s="34"/>
      <c r="AA776" s="34"/>
      <c r="AB776" s="34"/>
      <c r="AC776" s="34"/>
      <c r="AD776" s="34"/>
      <c r="AE776" s="34"/>
      <c r="AR776" s="195" t="s">
        <v>237</v>
      </c>
      <c r="AT776" s="195" t="s">
        <v>147</v>
      </c>
      <c r="AU776" s="195" t="s">
        <v>85</v>
      </c>
      <c r="AY776" s="17" t="s">
        <v>145</v>
      </c>
      <c r="BE776" s="196">
        <f>IF(N776="základní",J776,0)</f>
        <v>0</v>
      </c>
      <c r="BF776" s="196">
        <f>IF(N776="snížená",J776,0)</f>
        <v>0</v>
      </c>
      <c r="BG776" s="196">
        <f>IF(N776="zákl. přenesená",J776,0)</f>
        <v>0</v>
      </c>
      <c r="BH776" s="196">
        <f>IF(N776="sníž. přenesená",J776,0)</f>
        <v>0</v>
      </c>
      <c r="BI776" s="196">
        <f>IF(N776="nulová",J776,0)</f>
        <v>0</v>
      </c>
      <c r="BJ776" s="17" t="s">
        <v>81</v>
      </c>
      <c r="BK776" s="196">
        <f>ROUND(I776*H776,2)</f>
        <v>0</v>
      </c>
      <c r="BL776" s="17" t="s">
        <v>237</v>
      </c>
      <c r="BM776" s="195" t="s">
        <v>1175</v>
      </c>
    </row>
    <row r="777" spans="1:65" s="13" customFormat="1">
      <c r="B777" s="197"/>
      <c r="C777" s="198"/>
      <c r="D777" s="199" t="s">
        <v>157</v>
      </c>
      <c r="E777" s="200" t="s">
        <v>1</v>
      </c>
      <c r="F777" s="201" t="s">
        <v>756</v>
      </c>
      <c r="G777" s="198"/>
      <c r="H777" s="202">
        <v>329.2</v>
      </c>
      <c r="I777" s="203"/>
      <c r="J777" s="198"/>
      <c r="K777" s="198"/>
      <c r="L777" s="204"/>
      <c r="M777" s="205"/>
      <c r="N777" s="206"/>
      <c r="O777" s="206"/>
      <c r="P777" s="206"/>
      <c r="Q777" s="206"/>
      <c r="R777" s="206"/>
      <c r="S777" s="206"/>
      <c r="T777" s="207"/>
      <c r="AT777" s="208" t="s">
        <v>157</v>
      </c>
      <c r="AU777" s="208" t="s">
        <v>85</v>
      </c>
      <c r="AV777" s="13" t="s">
        <v>85</v>
      </c>
      <c r="AW777" s="13" t="s">
        <v>32</v>
      </c>
      <c r="AX777" s="13" t="s">
        <v>81</v>
      </c>
      <c r="AY777" s="208" t="s">
        <v>145</v>
      </c>
    </row>
    <row r="778" spans="1:65" s="2" customFormat="1" ht="37.799999999999997" customHeight="1">
      <c r="A778" s="34"/>
      <c r="B778" s="35"/>
      <c r="C778" s="230" t="s">
        <v>1176</v>
      </c>
      <c r="D778" s="230" t="s">
        <v>706</v>
      </c>
      <c r="E778" s="231" t="s">
        <v>1177</v>
      </c>
      <c r="F778" s="232" t="s">
        <v>1178</v>
      </c>
      <c r="G778" s="233" t="s">
        <v>155</v>
      </c>
      <c r="H778" s="234">
        <v>329.2</v>
      </c>
      <c r="I778" s="235"/>
      <c r="J778" s="236">
        <f>ROUND(I778*H778,2)</f>
        <v>0</v>
      </c>
      <c r="K778" s="237"/>
      <c r="L778" s="238"/>
      <c r="M778" s="239" t="s">
        <v>1</v>
      </c>
      <c r="N778" s="240" t="s">
        <v>41</v>
      </c>
      <c r="O778" s="71"/>
      <c r="P778" s="193">
        <f>O778*H778</f>
        <v>0</v>
      </c>
      <c r="Q778" s="193">
        <v>1.3500000000000001E-3</v>
      </c>
      <c r="R778" s="193">
        <f>Q778*H778</f>
        <v>0.44441999999999998</v>
      </c>
      <c r="S778" s="193">
        <v>0</v>
      </c>
      <c r="T778" s="194">
        <f>S778*H778</f>
        <v>0</v>
      </c>
      <c r="U778" s="34"/>
      <c r="V778" s="34"/>
      <c r="W778" s="34"/>
      <c r="X778" s="34"/>
      <c r="Y778" s="34"/>
      <c r="Z778" s="34"/>
      <c r="AA778" s="34"/>
      <c r="AB778" s="34"/>
      <c r="AC778" s="34"/>
      <c r="AD778" s="34"/>
      <c r="AE778" s="34"/>
      <c r="AR778" s="195" t="s">
        <v>366</v>
      </c>
      <c r="AT778" s="195" t="s">
        <v>706</v>
      </c>
      <c r="AU778" s="195" t="s">
        <v>85</v>
      </c>
      <c r="AY778" s="17" t="s">
        <v>145</v>
      </c>
      <c r="BE778" s="196">
        <f>IF(N778="základní",J778,0)</f>
        <v>0</v>
      </c>
      <c r="BF778" s="196">
        <f>IF(N778="snížená",J778,0)</f>
        <v>0</v>
      </c>
      <c r="BG778" s="196">
        <f>IF(N778="zákl. přenesená",J778,0)</f>
        <v>0</v>
      </c>
      <c r="BH778" s="196">
        <f>IF(N778="sníž. přenesená",J778,0)</f>
        <v>0</v>
      </c>
      <c r="BI778" s="196">
        <f>IF(N778="nulová",J778,0)</f>
        <v>0</v>
      </c>
      <c r="BJ778" s="17" t="s">
        <v>81</v>
      </c>
      <c r="BK778" s="196">
        <f>ROUND(I778*H778,2)</f>
        <v>0</v>
      </c>
      <c r="BL778" s="17" t="s">
        <v>237</v>
      </c>
      <c r="BM778" s="195" t="s">
        <v>1179</v>
      </c>
    </row>
    <row r="779" spans="1:65" s="2" customFormat="1" ht="24.15" customHeight="1">
      <c r="A779" s="34"/>
      <c r="B779" s="35"/>
      <c r="C779" s="183" t="s">
        <v>1180</v>
      </c>
      <c r="D779" s="183" t="s">
        <v>147</v>
      </c>
      <c r="E779" s="184" t="s">
        <v>1181</v>
      </c>
      <c r="F779" s="185" t="s">
        <v>1182</v>
      </c>
      <c r="G779" s="186" t="s">
        <v>155</v>
      </c>
      <c r="H779" s="187">
        <v>313.67500000000001</v>
      </c>
      <c r="I779" s="188"/>
      <c r="J779" s="189">
        <f>ROUND(I779*H779,2)</f>
        <v>0</v>
      </c>
      <c r="K779" s="190"/>
      <c r="L779" s="39"/>
      <c r="M779" s="191" t="s">
        <v>1</v>
      </c>
      <c r="N779" s="192" t="s">
        <v>41</v>
      </c>
      <c r="O779" s="71"/>
      <c r="P779" s="193">
        <f>O779*H779</f>
        <v>0</v>
      </c>
      <c r="Q779" s="193">
        <v>0</v>
      </c>
      <c r="R779" s="193">
        <f>Q779*H779</f>
        <v>0</v>
      </c>
      <c r="S779" s="193">
        <v>0</v>
      </c>
      <c r="T779" s="194">
        <f>S779*H779</f>
        <v>0</v>
      </c>
      <c r="U779" s="34"/>
      <c r="V779" s="34"/>
      <c r="W779" s="34"/>
      <c r="X779" s="34"/>
      <c r="Y779" s="34"/>
      <c r="Z779" s="34"/>
      <c r="AA779" s="34"/>
      <c r="AB779" s="34"/>
      <c r="AC779" s="34"/>
      <c r="AD779" s="34"/>
      <c r="AE779" s="34"/>
      <c r="AR779" s="195" t="s">
        <v>237</v>
      </c>
      <c r="AT779" s="195" t="s">
        <v>147</v>
      </c>
      <c r="AU779" s="195" t="s">
        <v>85</v>
      </c>
      <c r="AY779" s="17" t="s">
        <v>145</v>
      </c>
      <c r="BE779" s="196">
        <f>IF(N779="základní",J779,0)</f>
        <v>0</v>
      </c>
      <c r="BF779" s="196">
        <f>IF(N779="snížená",J779,0)</f>
        <v>0</v>
      </c>
      <c r="BG779" s="196">
        <f>IF(N779="zákl. přenesená",J779,0)</f>
        <v>0</v>
      </c>
      <c r="BH779" s="196">
        <f>IF(N779="sníž. přenesená",J779,0)</f>
        <v>0</v>
      </c>
      <c r="BI779" s="196">
        <f>IF(N779="nulová",J779,0)</f>
        <v>0</v>
      </c>
      <c r="BJ779" s="17" t="s">
        <v>81</v>
      </c>
      <c r="BK779" s="196">
        <f>ROUND(I779*H779,2)</f>
        <v>0</v>
      </c>
      <c r="BL779" s="17" t="s">
        <v>237</v>
      </c>
      <c r="BM779" s="195" t="s">
        <v>1183</v>
      </c>
    </row>
    <row r="780" spans="1:65" s="13" customFormat="1">
      <c r="B780" s="197"/>
      <c r="C780" s="198"/>
      <c r="D780" s="199" t="s">
        <v>157</v>
      </c>
      <c r="E780" s="200" t="s">
        <v>1</v>
      </c>
      <c r="F780" s="201" t="s">
        <v>1184</v>
      </c>
      <c r="G780" s="198"/>
      <c r="H780" s="202">
        <v>313.67500000000001</v>
      </c>
      <c r="I780" s="203"/>
      <c r="J780" s="198"/>
      <c r="K780" s="198"/>
      <c r="L780" s="204"/>
      <c r="M780" s="205"/>
      <c r="N780" s="206"/>
      <c r="O780" s="206"/>
      <c r="P780" s="206"/>
      <c r="Q780" s="206"/>
      <c r="R780" s="206"/>
      <c r="S780" s="206"/>
      <c r="T780" s="207"/>
      <c r="AT780" s="208" t="s">
        <v>157</v>
      </c>
      <c r="AU780" s="208" t="s">
        <v>85</v>
      </c>
      <c r="AV780" s="13" t="s">
        <v>85</v>
      </c>
      <c r="AW780" s="13" t="s">
        <v>32</v>
      </c>
      <c r="AX780" s="13" t="s">
        <v>81</v>
      </c>
      <c r="AY780" s="208" t="s">
        <v>145</v>
      </c>
    </row>
    <row r="781" spans="1:65" s="2" customFormat="1" ht="24.15" customHeight="1">
      <c r="A781" s="34"/>
      <c r="B781" s="35"/>
      <c r="C781" s="230" t="s">
        <v>1185</v>
      </c>
      <c r="D781" s="230" t="s">
        <v>706</v>
      </c>
      <c r="E781" s="231" t="s">
        <v>1186</v>
      </c>
      <c r="F781" s="232" t="s">
        <v>1187</v>
      </c>
      <c r="G781" s="233" t="s">
        <v>164</v>
      </c>
      <c r="H781" s="234">
        <v>18.821000000000002</v>
      </c>
      <c r="I781" s="235"/>
      <c r="J781" s="236">
        <f>ROUND(I781*H781,2)</f>
        <v>0</v>
      </c>
      <c r="K781" s="237"/>
      <c r="L781" s="238"/>
      <c r="M781" s="239" t="s">
        <v>1</v>
      </c>
      <c r="N781" s="240" t="s">
        <v>41</v>
      </c>
      <c r="O781" s="71"/>
      <c r="P781" s="193">
        <f>O781*H781</f>
        <v>0</v>
      </c>
      <c r="Q781" s="193">
        <v>0.75</v>
      </c>
      <c r="R781" s="193">
        <f>Q781*H781</f>
        <v>14.115750000000002</v>
      </c>
      <c r="S781" s="193">
        <v>0</v>
      </c>
      <c r="T781" s="194">
        <f>S781*H781</f>
        <v>0</v>
      </c>
      <c r="U781" s="34"/>
      <c r="V781" s="34"/>
      <c r="W781" s="34"/>
      <c r="X781" s="34"/>
      <c r="Y781" s="34"/>
      <c r="Z781" s="34"/>
      <c r="AA781" s="34"/>
      <c r="AB781" s="34"/>
      <c r="AC781" s="34"/>
      <c r="AD781" s="34"/>
      <c r="AE781" s="34"/>
      <c r="AR781" s="195" t="s">
        <v>366</v>
      </c>
      <c r="AT781" s="195" t="s">
        <v>706</v>
      </c>
      <c r="AU781" s="195" t="s">
        <v>85</v>
      </c>
      <c r="AY781" s="17" t="s">
        <v>145</v>
      </c>
      <c r="BE781" s="196">
        <f>IF(N781="základní",J781,0)</f>
        <v>0</v>
      </c>
      <c r="BF781" s="196">
        <f>IF(N781="snížená",J781,0)</f>
        <v>0</v>
      </c>
      <c r="BG781" s="196">
        <f>IF(N781="zákl. přenesená",J781,0)</f>
        <v>0</v>
      </c>
      <c r="BH781" s="196">
        <f>IF(N781="sníž. přenesená",J781,0)</f>
        <v>0</v>
      </c>
      <c r="BI781" s="196">
        <f>IF(N781="nulová",J781,0)</f>
        <v>0</v>
      </c>
      <c r="BJ781" s="17" t="s">
        <v>81</v>
      </c>
      <c r="BK781" s="196">
        <f>ROUND(I781*H781,2)</f>
        <v>0</v>
      </c>
      <c r="BL781" s="17" t="s">
        <v>237</v>
      </c>
      <c r="BM781" s="195" t="s">
        <v>1188</v>
      </c>
    </row>
    <row r="782" spans="1:65" s="13" customFormat="1">
      <c r="B782" s="197"/>
      <c r="C782" s="198"/>
      <c r="D782" s="199" t="s">
        <v>157</v>
      </c>
      <c r="E782" s="200" t="s">
        <v>1</v>
      </c>
      <c r="F782" s="201" t="s">
        <v>1189</v>
      </c>
      <c r="G782" s="198"/>
      <c r="H782" s="202">
        <v>18.821000000000002</v>
      </c>
      <c r="I782" s="203"/>
      <c r="J782" s="198"/>
      <c r="K782" s="198"/>
      <c r="L782" s="204"/>
      <c r="M782" s="205"/>
      <c r="N782" s="206"/>
      <c r="O782" s="206"/>
      <c r="P782" s="206"/>
      <c r="Q782" s="206"/>
      <c r="R782" s="206"/>
      <c r="S782" s="206"/>
      <c r="T782" s="207"/>
      <c r="AT782" s="208" t="s">
        <v>157</v>
      </c>
      <c r="AU782" s="208" t="s">
        <v>85</v>
      </c>
      <c r="AV782" s="13" t="s">
        <v>85</v>
      </c>
      <c r="AW782" s="13" t="s">
        <v>32</v>
      </c>
      <c r="AX782" s="13" t="s">
        <v>81</v>
      </c>
      <c r="AY782" s="208" t="s">
        <v>145</v>
      </c>
    </row>
    <row r="783" spans="1:65" s="2" customFormat="1" ht="24.15" customHeight="1">
      <c r="A783" s="34"/>
      <c r="B783" s="35"/>
      <c r="C783" s="183" t="s">
        <v>1190</v>
      </c>
      <c r="D783" s="183" t="s">
        <v>147</v>
      </c>
      <c r="E783" s="184" t="s">
        <v>1191</v>
      </c>
      <c r="F783" s="185" t="s">
        <v>1192</v>
      </c>
      <c r="G783" s="186" t="s">
        <v>155</v>
      </c>
      <c r="H783" s="187">
        <v>313.67500000000001</v>
      </c>
      <c r="I783" s="188"/>
      <c r="J783" s="189">
        <f>ROUND(I783*H783,2)</f>
        <v>0</v>
      </c>
      <c r="K783" s="190"/>
      <c r="L783" s="39"/>
      <c r="M783" s="191" t="s">
        <v>1</v>
      </c>
      <c r="N783" s="192" t="s">
        <v>41</v>
      </c>
      <c r="O783" s="71"/>
      <c r="P783" s="193">
        <f>O783*H783</f>
        <v>0</v>
      </c>
      <c r="Q783" s="193">
        <v>0</v>
      </c>
      <c r="R783" s="193">
        <f>Q783*H783</f>
        <v>0</v>
      </c>
      <c r="S783" s="193">
        <v>0</v>
      </c>
      <c r="T783" s="194">
        <f>S783*H783</f>
        <v>0</v>
      </c>
      <c r="U783" s="34"/>
      <c r="V783" s="34"/>
      <c r="W783" s="34"/>
      <c r="X783" s="34"/>
      <c r="Y783" s="34"/>
      <c r="Z783" s="34"/>
      <c r="AA783" s="34"/>
      <c r="AB783" s="34"/>
      <c r="AC783" s="34"/>
      <c r="AD783" s="34"/>
      <c r="AE783" s="34"/>
      <c r="AR783" s="195" t="s">
        <v>237</v>
      </c>
      <c r="AT783" s="195" t="s">
        <v>147</v>
      </c>
      <c r="AU783" s="195" t="s">
        <v>85</v>
      </c>
      <c r="AY783" s="17" t="s">
        <v>145</v>
      </c>
      <c r="BE783" s="196">
        <f>IF(N783="základní",J783,0)</f>
        <v>0</v>
      </c>
      <c r="BF783" s="196">
        <f>IF(N783="snížená",J783,0)</f>
        <v>0</v>
      </c>
      <c r="BG783" s="196">
        <f>IF(N783="zákl. přenesená",J783,0)</f>
        <v>0</v>
      </c>
      <c r="BH783" s="196">
        <f>IF(N783="sníž. přenesená",J783,0)</f>
        <v>0</v>
      </c>
      <c r="BI783" s="196">
        <f>IF(N783="nulová",J783,0)</f>
        <v>0</v>
      </c>
      <c r="BJ783" s="17" t="s">
        <v>81</v>
      </c>
      <c r="BK783" s="196">
        <f>ROUND(I783*H783,2)</f>
        <v>0</v>
      </c>
      <c r="BL783" s="17" t="s">
        <v>237</v>
      </c>
      <c r="BM783" s="195" t="s">
        <v>1193</v>
      </c>
    </row>
    <row r="784" spans="1:65" s="13" customFormat="1">
      <c r="B784" s="197"/>
      <c r="C784" s="198"/>
      <c r="D784" s="199" t="s">
        <v>157</v>
      </c>
      <c r="E784" s="200" t="s">
        <v>1</v>
      </c>
      <c r="F784" s="201" t="s">
        <v>1184</v>
      </c>
      <c r="G784" s="198"/>
      <c r="H784" s="202">
        <v>313.67500000000001</v>
      </c>
      <c r="I784" s="203"/>
      <c r="J784" s="198"/>
      <c r="K784" s="198"/>
      <c r="L784" s="204"/>
      <c r="M784" s="205"/>
      <c r="N784" s="206"/>
      <c r="O784" s="206"/>
      <c r="P784" s="206"/>
      <c r="Q784" s="206"/>
      <c r="R784" s="206"/>
      <c r="S784" s="206"/>
      <c r="T784" s="207"/>
      <c r="AT784" s="208" t="s">
        <v>157</v>
      </c>
      <c r="AU784" s="208" t="s">
        <v>85</v>
      </c>
      <c r="AV784" s="13" t="s">
        <v>85</v>
      </c>
      <c r="AW784" s="13" t="s">
        <v>32</v>
      </c>
      <c r="AX784" s="13" t="s">
        <v>81</v>
      </c>
      <c r="AY784" s="208" t="s">
        <v>145</v>
      </c>
    </row>
    <row r="785" spans="1:65" s="2" customFormat="1" ht="16.5" customHeight="1">
      <c r="A785" s="34"/>
      <c r="B785" s="35"/>
      <c r="C785" s="230" t="s">
        <v>1194</v>
      </c>
      <c r="D785" s="230" t="s">
        <v>706</v>
      </c>
      <c r="E785" s="231" t="s">
        <v>1195</v>
      </c>
      <c r="F785" s="232" t="s">
        <v>1196</v>
      </c>
      <c r="G785" s="233" t="s">
        <v>155</v>
      </c>
      <c r="H785" s="234">
        <v>313.67500000000001</v>
      </c>
      <c r="I785" s="235"/>
      <c r="J785" s="236">
        <f>ROUND(I785*H785,2)</f>
        <v>0</v>
      </c>
      <c r="K785" s="237"/>
      <c r="L785" s="238"/>
      <c r="M785" s="239" t="s">
        <v>1</v>
      </c>
      <c r="N785" s="240" t="s">
        <v>41</v>
      </c>
      <c r="O785" s="71"/>
      <c r="P785" s="193">
        <f>O785*H785</f>
        <v>0</v>
      </c>
      <c r="Q785" s="193">
        <v>1.0999999999999999E-2</v>
      </c>
      <c r="R785" s="193">
        <f>Q785*H785</f>
        <v>3.4504250000000001</v>
      </c>
      <c r="S785" s="193">
        <v>0</v>
      </c>
      <c r="T785" s="194">
        <f>S785*H785</f>
        <v>0</v>
      </c>
      <c r="U785" s="34"/>
      <c r="V785" s="34"/>
      <c r="W785" s="34"/>
      <c r="X785" s="34"/>
      <c r="Y785" s="34"/>
      <c r="Z785" s="34"/>
      <c r="AA785" s="34"/>
      <c r="AB785" s="34"/>
      <c r="AC785" s="34"/>
      <c r="AD785" s="34"/>
      <c r="AE785" s="34"/>
      <c r="AR785" s="195" t="s">
        <v>366</v>
      </c>
      <c r="AT785" s="195" t="s">
        <v>706</v>
      </c>
      <c r="AU785" s="195" t="s">
        <v>85</v>
      </c>
      <c r="AY785" s="17" t="s">
        <v>145</v>
      </c>
      <c r="BE785" s="196">
        <f>IF(N785="základní",J785,0)</f>
        <v>0</v>
      </c>
      <c r="BF785" s="196">
        <f>IF(N785="snížená",J785,0)</f>
        <v>0</v>
      </c>
      <c r="BG785" s="196">
        <f>IF(N785="zákl. přenesená",J785,0)</f>
        <v>0</v>
      </c>
      <c r="BH785" s="196">
        <f>IF(N785="sníž. přenesená",J785,0)</f>
        <v>0</v>
      </c>
      <c r="BI785" s="196">
        <f>IF(N785="nulová",J785,0)</f>
        <v>0</v>
      </c>
      <c r="BJ785" s="17" t="s">
        <v>81</v>
      </c>
      <c r="BK785" s="196">
        <f>ROUND(I785*H785,2)</f>
        <v>0</v>
      </c>
      <c r="BL785" s="17" t="s">
        <v>237</v>
      </c>
      <c r="BM785" s="195" t="s">
        <v>1197</v>
      </c>
    </row>
    <row r="786" spans="1:65" s="2" customFormat="1" ht="24.15" customHeight="1">
      <c r="A786" s="34"/>
      <c r="B786" s="35"/>
      <c r="C786" s="183" t="s">
        <v>1198</v>
      </c>
      <c r="D786" s="183" t="s">
        <v>147</v>
      </c>
      <c r="E786" s="184" t="s">
        <v>1199</v>
      </c>
      <c r="F786" s="185" t="s">
        <v>1200</v>
      </c>
      <c r="G786" s="186" t="s">
        <v>164</v>
      </c>
      <c r="H786" s="187">
        <v>7.38</v>
      </c>
      <c r="I786" s="188"/>
      <c r="J786" s="189">
        <f>ROUND(I786*H786,2)</f>
        <v>0</v>
      </c>
      <c r="K786" s="190"/>
      <c r="L786" s="39"/>
      <c r="M786" s="191" t="s">
        <v>1</v>
      </c>
      <c r="N786" s="192" t="s">
        <v>41</v>
      </c>
      <c r="O786" s="71"/>
      <c r="P786" s="193">
        <f>O786*H786</f>
        <v>0</v>
      </c>
      <c r="Q786" s="193">
        <v>0</v>
      </c>
      <c r="R786" s="193">
        <f>Q786*H786</f>
        <v>0</v>
      </c>
      <c r="S786" s="193">
        <v>0</v>
      </c>
      <c r="T786" s="194">
        <f>S786*H786</f>
        <v>0</v>
      </c>
      <c r="U786" s="34"/>
      <c r="V786" s="34"/>
      <c r="W786" s="34"/>
      <c r="X786" s="34"/>
      <c r="Y786" s="34"/>
      <c r="Z786" s="34"/>
      <c r="AA786" s="34"/>
      <c r="AB786" s="34"/>
      <c r="AC786" s="34"/>
      <c r="AD786" s="34"/>
      <c r="AE786" s="34"/>
      <c r="AR786" s="195" t="s">
        <v>237</v>
      </c>
      <c r="AT786" s="195" t="s">
        <v>147</v>
      </c>
      <c r="AU786" s="195" t="s">
        <v>85</v>
      </c>
      <c r="AY786" s="17" t="s">
        <v>145</v>
      </c>
      <c r="BE786" s="196">
        <f>IF(N786="základní",J786,0)</f>
        <v>0</v>
      </c>
      <c r="BF786" s="196">
        <f>IF(N786="snížená",J786,0)</f>
        <v>0</v>
      </c>
      <c r="BG786" s="196">
        <f>IF(N786="zákl. přenesená",J786,0)</f>
        <v>0</v>
      </c>
      <c r="BH786" s="196">
        <f>IF(N786="sníž. přenesená",J786,0)</f>
        <v>0</v>
      </c>
      <c r="BI786" s="196">
        <f>IF(N786="nulová",J786,0)</f>
        <v>0</v>
      </c>
      <c r="BJ786" s="17" t="s">
        <v>81</v>
      </c>
      <c r="BK786" s="196">
        <f>ROUND(I786*H786,2)</f>
        <v>0</v>
      </c>
      <c r="BL786" s="17" t="s">
        <v>237</v>
      </c>
      <c r="BM786" s="195" t="s">
        <v>1201</v>
      </c>
    </row>
    <row r="787" spans="1:65" s="13" customFormat="1">
      <c r="B787" s="197"/>
      <c r="C787" s="198"/>
      <c r="D787" s="199" t="s">
        <v>157</v>
      </c>
      <c r="E787" s="200" t="s">
        <v>1</v>
      </c>
      <c r="F787" s="201" t="s">
        <v>1202</v>
      </c>
      <c r="G787" s="198"/>
      <c r="H787" s="202">
        <v>7.38</v>
      </c>
      <c r="I787" s="203"/>
      <c r="J787" s="198"/>
      <c r="K787" s="198"/>
      <c r="L787" s="204"/>
      <c r="M787" s="205"/>
      <c r="N787" s="206"/>
      <c r="O787" s="206"/>
      <c r="P787" s="206"/>
      <c r="Q787" s="206"/>
      <c r="R787" s="206"/>
      <c r="S787" s="206"/>
      <c r="T787" s="207"/>
      <c r="AT787" s="208" t="s">
        <v>157</v>
      </c>
      <c r="AU787" s="208" t="s">
        <v>85</v>
      </c>
      <c r="AV787" s="13" t="s">
        <v>85</v>
      </c>
      <c r="AW787" s="13" t="s">
        <v>32</v>
      </c>
      <c r="AX787" s="13" t="s">
        <v>81</v>
      </c>
      <c r="AY787" s="208" t="s">
        <v>145</v>
      </c>
    </row>
    <row r="788" spans="1:65" s="2" customFormat="1" ht="16.5" customHeight="1">
      <c r="A788" s="34"/>
      <c r="B788" s="35"/>
      <c r="C788" s="230" t="s">
        <v>1203</v>
      </c>
      <c r="D788" s="230" t="s">
        <v>706</v>
      </c>
      <c r="E788" s="231" t="s">
        <v>1204</v>
      </c>
      <c r="F788" s="232" t="s">
        <v>1205</v>
      </c>
      <c r="G788" s="233" t="s">
        <v>186</v>
      </c>
      <c r="H788" s="234">
        <v>2.2949999999999999</v>
      </c>
      <c r="I788" s="235"/>
      <c r="J788" s="236">
        <f>ROUND(I788*H788,2)</f>
        <v>0</v>
      </c>
      <c r="K788" s="237"/>
      <c r="L788" s="238"/>
      <c r="M788" s="239" t="s">
        <v>1</v>
      </c>
      <c r="N788" s="240" t="s">
        <v>41</v>
      </c>
      <c r="O788" s="71"/>
      <c r="P788" s="193">
        <f>O788*H788</f>
        <v>0</v>
      </c>
      <c r="Q788" s="193">
        <v>1</v>
      </c>
      <c r="R788" s="193">
        <f>Q788*H788</f>
        <v>2.2949999999999999</v>
      </c>
      <c r="S788" s="193">
        <v>0</v>
      </c>
      <c r="T788" s="194">
        <f>S788*H788</f>
        <v>0</v>
      </c>
      <c r="U788" s="34"/>
      <c r="V788" s="34"/>
      <c r="W788" s="34"/>
      <c r="X788" s="34"/>
      <c r="Y788" s="34"/>
      <c r="Z788" s="34"/>
      <c r="AA788" s="34"/>
      <c r="AB788" s="34"/>
      <c r="AC788" s="34"/>
      <c r="AD788" s="34"/>
      <c r="AE788" s="34"/>
      <c r="AR788" s="195" t="s">
        <v>366</v>
      </c>
      <c r="AT788" s="195" t="s">
        <v>706</v>
      </c>
      <c r="AU788" s="195" t="s">
        <v>85</v>
      </c>
      <c r="AY788" s="17" t="s">
        <v>145</v>
      </c>
      <c r="BE788" s="196">
        <f>IF(N788="základní",J788,0)</f>
        <v>0</v>
      </c>
      <c r="BF788" s="196">
        <f>IF(N788="snížená",J788,0)</f>
        <v>0</v>
      </c>
      <c r="BG788" s="196">
        <f>IF(N788="zákl. přenesená",J788,0)</f>
        <v>0</v>
      </c>
      <c r="BH788" s="196">
        <f>IF(N788="sníž. přenesená",J788,0)</f>
        <v>0</v>
      </c>
      <c r="BI788" s="196">
        <f>IF(N788="nulová",J788,0)</f>
        <v>0</v>
      </c>
      <c r="BJ788" s="17" t="s">
        <v>81</v>
      </c>
      <c r="BK788" s="196">
        <f>ROUND(I788*H788,2)</f>
        <v>0</v>
      </c>
      <c r="BL788" s="17" t="s">
        <v>237</v>
      </c>
      <c r="BM788" s="195" t="s">
        <v>1206</v>
      </c>
    </row>
    <row r="789" spans="1:65" s="13" customFormat="1">
      <c r="B789" s="197"/>
      <c r="C789" s="198"/>
      <c r="D789" s="199" t="s">
        <v>157</v>
      </c>
      <c r="E789" s="198"/>
      <c r="F789" s="201" t="s">
        <v>1207</v>
      </c>
      <c r="G789" s="198"/>
      <c r="H789" s="202">
        <v>2.2949999999999999</v>
      </c>
      <c r="I789" s="203"/>
      <c r="J789" s="198"/>
      <c r="K789" s="198"/>
      <c r="L789" s="204"/>
      <c r="M789" s="205"/>
      <c r="N789" s="206"/>
      <c r="O789" s="206"/>
      <c r="P789" s="206"/>
      <c r="Q789" s="206"/>
      <c r="R789" s="206"/>
      <c r="S789" s="206"/>
      <c r="T789" s="207"/>
      <c r="AT789" s="208" t="s">
        <v>157</v>
      </c>
      <c r="AU789" s="208" t="s">
        <v>85</v>
      </c>
      <c r="AV789" s="13" t="s">
        <v>85</v>
      </c>
      <c r="AW789" s="13" t="s">
        <v>4</v>
      </c>
      <c r="AX789" s="13" t="s">
        <v>81</v>
      </c>
      <c r="AY789" s="208" t="s">
        <v>145</v>
      </c>
    </row>
    <row r="790" spans="1:65" s="2" customFormat="1" ht="24.15" customHeight="1">
      <c r="A790" s="34"/>
      <c r="B790" s="35"/>
      <c r="C790" s="183" t="s">
        <v>1208</v>
      </c>
      <c r="D790" s="183" t="s">
        <v>147</v>
      </c>
      <c r="E790" s="184" t="s">
        <v>1209</v>
      </c>
      <c r="F790" s="185" t="s">
        <v>1210</v>
      </c>
      <c r="G790" s="186" t="s">
        <v>224</v>
      </c>
      <c r="H790" s="187">
        <v>96</v>
      </c>
      <c r="I790" s="188"/>
      <c r="J790" s="189">
        <f>ROUND(I790*H790,2)</f>
        <v>0</v>
      </c>
      <c r="K790" s="190"/>
      <c r="L790" s="39"/>
      <c r="M790" s="191" t="s">
        <v>1</v>
      </c>
      <c r="N790" s="192" t="s">
        <v>41</v>
      </c>
      <c r="O790" s="71"/>
      <c r="P790" s="193">
        <f>O790*H790</f>
        <v>0</v>
      </c>
      <c r="Q790" s="193">
        <v>2.0000000000000002E-5</v>
      </c>
      <c r="R790" s="193">
        <f>Q790*H790</f>
        <v>1.9200000000000003E-3</v>
      </c>
      <c r="S790" s="193">
        <v>0</v>
      </c>
      <c r="T790" s="194">
        <f>S790*H790</f>
        <v>0</v>
      </c>
      <c r="U790" s="34"/>
      <c r="V790" s="34"/>
      <c r="W790" s="34"/>
      <c r="X790" s="34"/>
      <c r="Y790" s="34"/>
      <c r="Z790" s="34"/>
      <c r="AA790" s="34"/>
      <c r="AB790" s="34"/>
      <c r="AC790" s="34"/>
      <c r="AD790" s="34"/>
      <c r="AE790" s="34"/>
      <c r="AR790" s="195" t="s">
        <v>237</v>
      </c>
      <c r="AT790" s="195" t="s">
        <v>147</v>
      </c>
      <c r="AU790" s="195" t="s">
        <v>85</v>
      </c>
      <c r="AY790" s="17" t="s">
        <v>145</v>
      </c>
      <c r="BE790" s="196">
        <f>IF(N790="základní",J790,0)</f>
        <v>0</v>
      </c>
      <c r="BF790" s="196">
        <f>IF(N790="snížená",J790,0)</f>
        <v>0</v>
      </c>
      <c r="BG790" s="196">
        <f>IF(N790="zákl. přenesená",J790,0)</f>
        <v>0</v>
      </c>
      <c r="BH790" s="196">
        <f>IF(N790="sníž. přenesená",J790,0)</f>
        <v>0</v>
      </c>
      <c r="BI790" s="196">
        <f>IF(N790="nulová",J790,0)</f>
        <v>0</v>
      </c>
      <c r="BJ790" s="17" t="s">
        <v>81</v>
      </c>
      <c r="BK790" s="196">
        <f>ROUND(I790*H790,2)</f>
        <v>0</v>
      </c>
      <c r="BL790" s="17" t="s">
        <v>237</v>
      </c>
      <c r="BM790" s="195" t="s">
        <v>1211</v>
      </c>
    </row>
    <row r="791" spans="1:65" s="13" customFormat="1">
      <c r="B791" s="197"/>
      <c r="C791" s="198"/>
      <c r="D791" s="199" t="s">
        <v>157</v>
      </c>
      <c r="E791" s="200" t="s">
        <v>1</v>
      </c>
      <c r="F791" s="201" t="s">
        <v>1212</v>
      </c>
      <c r="G791" s="198"/>
      <c r="H791" s="202">
        <v>96</v>
      </c>
      <c r="I791" s="203"/>
      <c r="J791" s="198"/>
      <c r="K791" s="198"/>
      <c r="L791" s="204"/>
      <c r="M791" s="205"/>
      <c r="N791" s="206"/>
      <c r="O791" s="206"/>
      <c r="P791" s="206"/>
      <c r="Q791" s="206"/>
      <c r="R791" s="206"/>
      <c r="S791" s="206"/>
      <c r="T791" s="207"/>
      <c r="AT791" s="208" t="s">
        <v>157</v>
      </c>
      <c r="AU791" s="208" t="s">
        <v>85</v>
      </c>
      <c r="AV791" s="13" t="s">
        <v>85</v>
      </c>
      <c r="AW791" s="13" t="s">
        <v>32</v>
      </c>
      <c r="AX791" s="13" t="s">
        <v>81</v>
      </c>
      <c r="AY791" s="208" t="s">
        <v>145</v>
      </c>
    </row>
    <row r="792" spans="1:65" s="2" customFormat="1" ht="16.5" customHeight="1">
      <c r="A792" s="34"/>
      <c r="B792" s="35"/>
      <c r="C792" s="230" t="s">
        <v>1213</v>
      </c>
      <c r="D792" s="230" t="s">
        <v>706</v>
      </c>
      <c r="E792" s="231" t="s">
        <v>1214</v>
      </c>
      <c r="F792" s="232" t="s">
        <v>1215</v>
      </c>
      <c r="G792" s="233" t="s">
        <v>224</v>
      </c>
      <c r="H792" s="234">
        <v>97.92</v>
      </c>
      <c r="I792" s="235"/>
      <c r="J792" s="236">
        <f>ROUND(I792*H792,2)</f>
        <v>0</v>
      </c>
      <c r="K792" s="237"/>
      <c r="L792" s="238"/>
      <c r="M792" s="239" t="s">
        <v>1</v>
      </c>
      <c r="N792" s="240" t="s">
        <v>41</v>
      </c>
      <c r="O792" s="71"/>
      <c r="P792" s="193">
        <f>O792*H792</f>
        <v>0</v>
      </c>
      <c r="Q792" s="193">
        <v>2.0000000000000002E-5</v>
      </c>
      <c r="R792" s="193">
        <f>Q792*H792</f>
        <v>1.9584000000000003E-3</v>
      </c>
      <c r="S792" s="193">
        <v>0</v>
      </c>
      <c r="T792" s="194">
        <f>S792*H792</f>
        <v>0</v>
      </c>
      <c r="U792" s="34"/>
      <c r="V792" s="34"/>
      <c r="W792" s="34"/>
      <c r="X792" s="34"/>
      <c r="Y792" s="34"/>
      <c r="Z792" s="34"/>
      <c r="AA792" s="34"/>
      <c r="AB792" s="34"/>
      <c r="AC792" s="34"/>
      <c r="AD792" s="34"/>
      <c r="AE792" s="34"/>
      <c r="AR792" s="195" t="s">
        <v>366</v>
      </c>
      <c r="AT792" s="195" t="s">
        <v>706</v>
      </c>
      <c r="AU792" s="195" t="s">
        <v>85</v>
      </c>
      <c r="AY792" s="17" t="s">
        <v>145</v>
      </c>
      <c r="BE792" s="196">
        <f>IF(N792="základní",J792,0)</f>
        <v>0</v>
      </c>
      <c r="BF792" s="196">
        <f>IF(N792="snížená",J792,0)</f>
        <v>0</v>
      </c>
      <c r="BG792" s="196">
        <f>IF(N792="zákl. přenesená",J792,0)</f>
        <v>0</v>
      </c>
      <c r="BH792" s="196">
        <f>IF(N792="sníž. přenesená",J792,0)</f>
        <v>0</v>
      </c>
      <c r="BI792" s="196">
        <f>IF(N792="nulová",J792,0)</f>
        <v>0</v>
      </c>
      <c r="BJ792" s="17" t="s">
        <v>81</v>
      </c>
      <c r="BK792" s="196">
        <f>ROUND(I792*H792,2)</f>
        <v>0</v>
      </c>
      <c r="BL792" s="17" t="s">
        <v>237</v>
      </c>
      <c r="BM792" s="195" t="s">
        <v>1216</v>
      </c>
    </row>
    <row r="793" spans="1:65" s="13" customFormat="1">
      <c r="B793" s="197"/>
      <c r="C793" s="198"/>
      <c r="D793" s="199" t="s">
        <v>157</v>
      </c>
      <c r="E793" s="198"/>
      <c r="F793" s="201" t="s">
        <v>1217</v>
      </c>
      <c r="G793" s="198"/>
      <c r="H793" s="202">
        <v>97.92</v>
      </c>
      <c r="I793" s="203"/>
      <c r="J793" s="198"/>
      <c r="K793" s="198"/>
      <c r="L793" s="204"/>
      <c r="M793" s="205"/>
      <c r="N793" s="206"/>
      <c r="O793" s="206"/>
      <c r="P793" s="206"/>
      <c r="Q793" s="206"/>
      <c r="R793" s="206"/>
      <c r="S793" s="206"/>
      <c r="T793" s="207"/>
      <c r="AT793" s="208" t="s">
        <v>157</v>
      </c>
      <c r="AU793" s="208" t="s">
        <v>85</v>
      </c>
      <c r="AV793" s="13" t="s">
        <v>85</v>
      </c>
      <c r="AW793" s="13" t="s">
        <v>4</v>
      </c>
      <c r="AX793" s="13" t="s">
        <v>81</v>
      </c>
      <c r="AY793" s="208" t="s">
        <v>145</v>
      </c>
    </row>
    <row r="794" spans="1:65" s="2" customFormat="1" ht="24.15" customHeight="1">
      <c r="A794" s="34"/>
      <c r="B794" s="35"/>
      <c r="C794" s="183" t="s">
        <v>1218</v>
      </c>
      <c r="D794" s="183" t="s">
        <v>147</v>
      </c>
      <c r="E794" s="184" t="s">
        <v>1219</v>
      </c>
      <c r="F794" s="185" t="s">
        <v>1220</v>
      </c>
      <c r="G794" s="186" t="s">
        <v>1130</v>
      </c>
      <c r="H794" s="241"/>
      <c r="I794" s="188"/>
      <c r="J794" s="189">
        <f>ROUND(I794*H794,2)</f>
        <v>0</v>
      </c>
      <c r="K794" s="190"/>
      <c r="L794" s="39"/>
      <c r="M794" s="191" t="s">
        <v>1</v>
      </c>
      <c r="N794" s="192" t="s">
        <v>41</v>
      </c>
      <c r="O794" s="71"/>
      <c r="P794" s="193">
        <f>O794*H794</f>
        <v>0</v>
      </c>
      <c r="Q794" s="193">
        <v>0</v>
      </c>
      <c r="R794" s="193">
        <f>Q794*H794</f>
        <v>0</v>
      </c>
      <c r="S794" s="193">
        <v>0</v>
      </c>
      <c r="T794" s="194">
        <f>S794*H794</f>
        <v>0</v>
      </c>
      <c r="U794" s="34"/>
      <c r="V794" s="34"/>
      <c r="W794" s="34"/>
      <c r="X794" s="34"/>
      <c r="Y794" s="34"/>
      <c r="Z794" s="34"/>
      <c r="AA794" s="34"/>
      <c r="AB794" s="34"/>
      <c r="AC794" s="34"/>
      <c r="AD794" s="34"/>
      <c r="AE794" s="34"/>
      <c r="AR794" s="195" t="s">
        <v>237</v>
      </c>
      <c r="AT794" s="195" t="s">
        <v>147</v>
      </c>
      <c r="AU794" s="195" t="s">
        <v>85</v>
      </c>
      <c r="AY794" s="17" t="s">
        <v>145</v>
      </c>
      <c r="BE794" s="196">
        <f>IF(N794="základní",J794,0)</f>
        <v>0</v>
      </c>
      <c r="BF794" s="196">
        <f>IF(N794="snížená",J794,0)</f>
        <v>0</v>
      </c>
      <c r="BG794" s="196">
        <f>IF(N794="zákl. přenesená",J794,0)</f>
        <v>0</v>
      </c>
      <c r="BH794" s="196">
        <f>IF(N794="sníž. přenesená",J794,0)</f>
        <v>0</v>
      </c>
      <c r="BI794" s="196">
        <f>IF(N794="nulová",J794,0)</f>
        <v>0</v>
      </c>
      <c r="BJ794" s="17" t="s">
        <v>81</v>
      </c>
      <c r="BK794" s="196">
        <f>ROUND(I794*H794,2)</f>
        <v>0</v>
      </c>
      <c r="BL794" s="17" t="s">
        <v>237</v>
      </c>
      <c r="BM794" s="195" t="s">
        <v>1221</v>
      </c>
    </row>
    <row r="795" spans="1:65" s="12" customFormat="1" ht="22.8" customHeight="1">
      <c r="B795" s="167"/>
      <c r="C795" s="168"/>
      <c r="D795" s="169" t="s">
        <v>75</v>
      </c>
      <c r="E795" s="181" t="s">
        <v>1222</v>
      </c>
      <c r="F795" s="181" t="s">
        <v>1223</v>
      </c>
      <c r="G795" s="168"/>
      <c r="H795" s="168"/>
      <c r="I795" s="171"/>
      <c r="J795" s="182">
        <f>BK795</f>
        <v>0</v>
      </c>
      <c r="K795" s="168"/>
      <c r="L795" s="173"/>
      <c r="M795" s="174"/>
      <c r="N795" s="175"/>
      <c r="O795" s="175"/>
      <c r="P795" s="176">
        <f>SUM(P796:P828)</f>
        <v>0</v>
      </c>
      <c r="Q795" s="175"/>
      <c r="R795" s="176">
        <f>SUM(R796:R828)</f>
        <v>5.3675524000000001</v>
      </c>
      <c r="S795" s="175"/>
      <c r="T795" s="177">
        <f>SUM(T796:T828)</f>
        <v>0</v>
      </c>
      <c r="AR795" s="178" t="s">
        <v>85</v>
      </c>
      <c r="AT795" s="179" t="s">
        <v>75</v>
      </c>
      <c r="AU795" s="179" t="s">
        <v>81</v>
      </c>
      <c r="AY795" s="178" t="s">
        <v>145</v>
      </c>
      <c r="BK795" s="180">
        <f>SUM(BK796:BK828)</f>
        <v>0</v>
      </c>
    </row>
    <row r="796" spans="1:65" s="2" customFormat="1" ht="24.15" customHeight="1">
      <c r="A796" s="34"/>
      <c r="B796" s="35"/>
      <c r="C796" s="183" t="s">
        <v>1224</v>
      </c>
      <c r="D796" s="183" t="s">
        <v>147</v>
      </c>
      <c r="E796" s="184" t="s">
        <v>1225</v>
      </c>
      <c r="F796" s="185" t="s">
        <v>1226</v>
      </c>
      <c r="G796" s="186" t="s">
        <v>155</v>
      </c>
      <c r="H796" s="187">
        <v>285.2</v>
      </c>
      <c r="I796" s="188"/>
      <c r="J796" s="189">
        <f>ROUND(I796*H796,2)</f>
        <v>0</v>
      </c>
      <c r="K796" s="190"/>
      <c r="L796" s="39"/>
      <c r="M796" s="191" t="s">
        <v>1</v>
      </c>
      <c r="N796" s="192" t="s">
        <v>41</v>
      </c>
      <c r="O796" s="71"/>
      <c r="P796" s="193">
        <f>O796*H796</f>
        <v>0</v>
      </c>
      <c r="Q796" s="193">
        <v>0</v>
      </c>
      <c r="R796" s="193">
        <f>Q796*H796</f>
        <v>0</v>
      </c>
      <c r="S796" s="193">
        <v>0</v>
      </c>
      <c r="T796" s="194">
        <f>S796*H796</f>
        <v>0</v>
      </c>
      <c r="U796" s="34"/>
      <c r="V796" s="34"/>
      <c r="W796" s="34"/>
      <c r="X796" s="34"/>
      <c r="Y796" s="34"/>
      <c r="Z796" s="34"/>
      <c r="AA796" s="34"/>
      <c r="AB796" s="34"/>
      <c r="AC796" s="34"/>
      <c r="AD796" s="34"/>
      <c r="AE796" s="34"/>
      <c r="AR796" s="195" t="s">
        <v>237</v>
      </c>
      <c r="AT796" s="195" t="s">
        <v>147</v>
      </c>
      <c r="AU796" s="195" t="s">
        <v>85</v>
      </c>
      <c r="AY796" s="17" t="s">
        <v>145</v>
      </c>
      <c r="BE796" s="196">
        <f>IF(N796="základní",J796,0)</f>
        <v>0</v>
      </c>
      <c r="BF796" s="196">
        <f>IF(N796="snížená",J796,0)</f>
        <v>0</v>
      </c>
      <c r="BG796" s="196">
        <f>IF(N796="zákl. přenesená",J796,0)</f>
        <v>0</v>
      </c>
      <c r="BH796" s="196">
        <f>IF(N796="sníž. přenesená",J796,0)</f>
        <v>0</v>
      </c>
      <c r="BI796" s="196">
        <f>IF(N796="nulová",J796,0)</f>
        <v>0</v>
      </c>
      <c r="BJ796" s="17" t="s">
        <v>81</v>
      </c>
      <c r="BK796" s="196">
        <f>ROUND(I796*H796,2)</f>
        <v>0</v>
      </c>
      <c r="BL796" s="17" t="s">
        <v>237</v>
      </c>
      <c r="BM796" s="195" t="s">
        <v>1227</v>
      </c>
    </row>
    <row r="797" spans="1:65" s="13" customFormat="1">
      <c r="B797" s="197"/>
      <c r="C797" s="198"/>
      <c r="D797" s="199" t="s">
        <v>157</v>
      </c>
      <c r="E797" s="200" t="s">
        <v>1</v>
      </c>
      <c r="F797" s="201" t="s">
        <v>1228</v>
      </c>
      <c r="G797" s="198"/>
      <c r="H797" s="202">
        <v>285.2</v>
      </c>
      <c r="I797" s="203"/>
      <c r="J797" s="198"/>
      <c r="K797" s="198"/>
      <c r="L797" s="204"/>
      <c r="M797" s="205"/>
      <c r="N797" s="206"/>
      <c r="O797" s="206"/>
      <c r="P797" s="206"/>
      <c r="Q797" s="206"/>
      <c r="R797" s="206"/>
      <c r="S797" s="206"/>
      <c r="T797" s="207"/>
      <c r="AT797" s="208" t="s">
        <v>157</v>
      </c>
      <c r="AU797" s="208" t="s">
        <v>85</v>
      </c>
      <c r="AV797" s="13" t="s">
        <v>85</v>
      </c>
      <c r="AW797" s="13" t="s">
        <v>32</v>
      </c>
      <c r="AX797" s="13" t="s">
        <v>81</v>
      </c>
      <c r="AY797" s="208" t="s">
        <v>145</v>
      </c>
    </row>
    <row r="798" spans="1:65" s="2" customFormat="1" ht="24.15" customHeight="1">
      <c r="A798" s="34"/>
      <c r="B798" s="35"/>
      <c r="C798" s="230" t="s">
        <v>1229</v>
      </c>
      <c r="D798" s="230" t="s">
        <v>706</v>
      </c>
      <c r="E798" s="231" t="s">
        <v>1230</v>
      </c>
      <c r="F798" s="232" t="s">
        <v>1231</v>
      </c>
      <c r="G798" s="233" t="s">
        <v>155</v>
      </c>
      <c r="H798" s="234">
        <v>290.904</v>
      </c>
      <c r="I798" s="235"/>
      <c r="J798" s="236">
        <f>ROUND(I798*H798,2)</f>
        <v>0</v>
      </c>
      <c r="K798" s="237"/>
      <c r="L798" s="238"/>
      <c r="M798" s="239" t="s">
        <v>1</v>
      </c>
      <c r="N798" s="240" t="s">
        <v>41</v>
      </c>
      <c r="O798" s="71"/>
      <c r="P798" s="193">
        <f>O798*H798</f>
        <v>0</v>
      </c>
      <c r="Q798" s="193">
        <v>3.0000000000000001E-3</v>
      </c>
      <c r="R798" s="193">
        <f>Q798*H798</f>
        <v>0.87271200000000004</v>
      </c>
      <c r="S798" s="193">
        <v>0</v>
      </c>
      <c r="T798" s="194">
        <f>S798*H798</f>
        <v>0</v>
      </c>
      <c r="U798" s="34"/>
      <c r="V798" s="34"/>
      <c r="W798" s="34"/>
      <c r="X798" s="34"/>
      <c r="Y798" s="34"/>
      <c r="Z798" s="34"/>
      <c r="AA798" s="34"/>
      <c r="AB798" s="34"/>
      <c r="AC798" s="34"/>
      <c r="AD798" s="34"/>
      <c r="AE798" s="34"/>
      <c r="AR798" s="195" t="s">
        <v>366</v>
      </c>
      <c r="AT798" s="195" t="s">
        <v>706</v>
      </c>
      <c r="AU798" s="195" t="s">
        <v>85</v>
      </c>
      <c r="AY798" s="17" t="s">
        <v>145</v>
      </c>
      <c r="BE798" s="196">
        <f>IF(N798="základní",J798,0)</f>
        <v>0</v>
      </c>
      <c r="BF798" s="196">
        <f>IF(N798="snížená",J798,0)</f>
        <v>0</v>
      </c>
      <c r="BG798" s="196">
        <f>IF(N798="zákl. přenesená",J798,0)</f>
        <v>0</v>
      </c>
      <c r="BH798" s="196">
        <f>IF(N798="sníž. přenesená",J798,0)</f>
        <v>0</v>
      </c>
      <c r="BI798" s="196">
        <f>IF(N798="nulová",J798,0)</f>
        <v>0</v>
      </c>
      <c r="BJ798" s="17" t="s">
        <v>81</v>
      </c>
      <c r="BK798" s="196">
        <f>ROUND(I798*H798,2)</f>
        <v>0</v>
      </c>
      <c r="BL798" s="17" t="s">
        <v>237</v>
      </c>
      <c r="BM798" s="195" t="s">
        <v>1232</v>
      </c>
    </row>
    <row r="799" spans="1:65" s="13" customFormat="1">
      <c r="B799" s="197"/>
      <c r="C799" s="198"/>
      <c r="D799" s="199" t="s">
        <v>157</v>
      </c>
      <c r="E799" s="198"/>
      <c r="F799" s="201" t="s">
        <v>1233</v>
      </c>
      <c r="G799" s="198"/>
      <c r="H799" s="202">
        <v>290.904</v>
      </c>
      <c r="I799" s="203"/>
      <c r="J799" s="198"/>
      <c r="K799" s="198"/>
      <c r="L799" s="204"/>
      <c r="M799" s="205"/>
      <c r="N799" s="206"/>
      <c r="O799" s="206"/>
      <c r="P799" s="206"/>
      <c r="Q799" s="206"/>
      <c r="R799" s="206"/>
      <c r="S799" s="206"/>
      <c r="T799" s="207"/>
      <c r="AT799" s="208" t="s">
        <v>157</v>
      </c>
      <c r="AU799" s="208" t="s">
        <v>85</v>
      </c>
      <c r="AV799" s="13" t="s">
        <v>85</v>
      </c>
      <c r="AW799" s="13" t="s">
        <v>4</v>
      </c>
      <c r="AX799" s="13" t="s">
        <v>81</v>
      </c>
      <c r="AY799" s="208" t="s">
        <v>145</v>
      </c>
    </row>
    <row r="800" spans="1:65" s="2" customFormat="1" ht="24.15" customHeight="1">
      <c r="A800" s="34"/>
      <c r="B800" s="35"/>
      <c r="C800" s="183" t="s">
        <v>1234</v>
      </c>
      <c r="D800" s="183" t="s">
        <v>147</v>
      </c>
      <c r="E800" s="184" t="s">
        <v>1235</v>
      </c>
      <c r="F800" s="185" t="s">
        <v>1236</v>
      </c>
      <c r="G800" s="186" t="s">
        <v>155</v>
      </c>
      <c r="H800" s="187">
        <v>128.47200000000001</v>
      </c>
      <c r="I800" s="188"/>
      <c r="J800" s="189">
        <f>ROUND(I800*H800,2)</f>
        <v>0</v>
      </c>
      <c r="K800" s="190"/>
      <c r="L800" s="39"/>
      <c r="M800" s="191" t="s">
        <v>1</v>
      </c>
      <c r="N800" s="192" t="s">
        <v>41</v>
      </c>
      <c r="O800" s="71"/>
      <c r="P800" s="193">
        <f>O800*H800</f>
        <v>0</v>
      </c>
      <c r="Q800" s="193">
        <v>6.0000000000000001E-3</v>
      </c>
      <c r="R800" s="193">
        <f>Q800*H800</f>
        <v>0.77083200000000007</v>
      </c>
      <c r="S800" s="193">
        <v>0</v>
      </c>
      <c r="T800" s="194">
        <f>S800*H800</f>
        <v>0</v>
      </c>
      <c r="U800" s="34"/>
      <c r="V800" s="34"/>
      <c r="W800" s="34"/>
      <c r="X800" s="34"/>
      <c r="Y800" s="34"/>
      <c r="Z800" s="34"/>
      <c r="AA800" s="34"/>
      <c r="AB800" s="34"/>
      <c r="AC800" s="34"/>
      <c r="AD800" s="34"/>
      <c r="AE800" s="34"/>
      <c r="AR800" s="195" t="s">
        <v>237</v>
      </c>
      <c r="AT800" s="195" t="s">
        <v>147</v>
      </c>
      <c r="AU800" s="195" t="s">
        <v>85</v>
      </c>
      <c r="AY800" s="17" t="s">
        <v>145</v>
      </c>
      <c r="BE800" s="196">
        <f>IF(N800="základní",J800,0)</f>
        <v>0</v>
      </c>
      <c r="BF800" s="196">
        <f>IF(N800="snížená",J800,0)</f>
        <v>0</v>
      </c>
      <c r="BG800" s="196">
        <f>IF(N800="zákl. přenesená",J800,0)</f>
        <v>0</v>
      </c>
      <c r="BH800" s="196">
        <f>IF(N800="sníž. přenesená",J800,0)</f>
        <v>0</v>
      </c>
      <c r="BI800" s="196">
        <f>IF(N800="nulová",J800,0)</f>
        <v>0</v>
      </c>
      <c r="BJ800" s="17" t="s">
        <v>81</v>
      </c>
      <c r="BK800" s="196">
        <f>ROUND(I800*H800,2)</f>
        <v>0</v>
      </c>
      <c r="BL800" s="17" t="s">
        <v>237</v>
      </c>
      <c r="BM800" s="195" t="s">
        <v>1237</v>
      </c>
    </row>
    <row r="801" spans="1:65" s="15" customFormat="1">
      <c r="B801" s="220"/>
      <c r="C801" s="221"/>
      <c r="D801" s="199" t="s">
        <v>157</v>
      </c>
      <c r="E801" s="222" t="s">
        <v>1</v>
      </c>
      <c r="F801" s="223" t="s">
        <v>1059</v>
      </c>
      <c r="G801" s="221"/>
      <c r="H801" s="222" t="s">
        <v>1</v>
      </c>
      <c r="I801" s="224"/>
      <c r="J801" s="221"/>
      <c r="K801" s="221"/>
      <c r="L801" s="225"/>
      <c r="M801" s="226"/>
      <c r="N801" s="227"/>
      <c r="O801" s="227"/>
      <c r="P801" s="227"/>
      <c r="Q801" s="227"/>
      <c r="R801" s="227"/>
      <c r="S801" s="227"/>
      <c r="T801" s="228"/>
      <c r="AT801" s="229" t="s">
        <v>157</v>
      </c>
      <c r="AU801" s="229" t="s">
        <v>85</v>
      </c>
      <c r="AV801" s="15" t="s">
        <v>81</v>
      </c>
      <c r="AW801" s="15" t="s">
        <v>32</v>
      </c>
      <c r="AX801" s="15" t="s">
        <v>76</v>
      </c>
      <c r="AY801" s="229" t="s">
        <v>145</v>
      </c>
    </row>
    <row r="802" spans="1:65" s="13" customFormat="1">
      <c r="B802" s="197"/>
      <c r="C802" s="198"/>
      <c r="D802" s="199" t="s">
        <v>157</v>
      </c>
      <c r="E802" s="200" t="s">
        <v>1</v>
      </c>
      <c r="F802" s="201" t="s">
        <v>1060</v>
      </c>
      <c r="G802" s="198"/>
      <c r="H802" s="202">
        <v>20.3</v>
      </c>
      <c r="I802" s="203"/>
      <c r="J802" s="198"/>
      <c r="K802" s="198"/>
      <c r="L802" s="204"/>
      <c r="M802" s="205"/>
      <c r="N802" s="206"/>
      <c r="O802" s="206"/>
      <c r="P802" s="206"/>
      <c r="Q802" s="206"/>
      <c r="R802" s="206"/>
      <c r="S802" s="206"/>
      <c r="T802" s="207"/>
      <c r="AT802" s="208" t="s">
        <v>157</v>
      </c>
      <c r="AU802" s="208" t="s">
        <v>85</v>
      </c>
      <c r="AV802" s="13" t="s">
        <v>85</v>
      </c>
      <c r="AW802" s="13" t="s">
        <v>32</v>
      </c>
      <c r="AX802" s="13" t="s">
        <v>76</v>
      </c>
      <c r="AY802" s="208" t="s">
        <v>145</v>
      </c>
    </row>
    <row r="803" spans="1:65" s="13" customFormat="1">
      <c r="B803" s="197"/>
      <c r="C803" s="198"/>
      <c r="D803" s="199" t="s">
        <v>157</v>
      </c>
      <c r="E803" s="200" t="s">
        <v>1</v>
      </c>
      <c r="F803" s="201" t="s">
        <v>1061</v>
      </c>
      <c r="G803" s="198"/>
      <c r="H803" s="202">
        <v>15.917</v>
      </c>
      <c r="I803" s="203"/>
      <c r="J803" s="198"/>
      <c r="K803" s="198"/>
      <c r="L803" s="204"/>
      <c r="M803" s="205"/>
      <c r="N803" s="206"/>
      <c r="O803" s="206"/>
      <c r="P803" s="206"/>
      <c r="Q803" s="206"/>
      <c r="R803" s="206"/>
      <c r="S803" s="206"/>
      <c r="T803" s="207"/>
      <c r="AT803" s="208" t="s">
        <v>157</v>
      </c>
      <c r="AU803" s="208" t="s">
        <v>85</v>
      </c>
      <c r="AV803" s="13" t="s">
        <v>85</v>
      </c>
      <c r="AW803" s="13" t="s">
        <v>32</v>
      </c>
      <c r="AX803" s="13" t="s">
        <v>76</v>
      </c>
      <c r="AY803" s="208" t="s">
        <v>145</v>
      </c>
    </row>
    <row r="804" spans="1:65" s="13" customFormat="1">
      <c r="B804" s="197"/>
      <c r="C804" s="198"/>
      <c r="D804" s="199" t="s">
        <v>157</v>
      </c>
      <c r="E804" s="200" t="s">
        <v>1</v>
      </c>
      <c r="F804" s="201" t="s">
        <v>1062</v>
      </c>
      <c r="G804" s="198"/>
      <c r="H804" s="202">
        <v>2.31</v>
      </c>
      <c r="I804" s="203"/>
      <c r="J804" s="198"/>
      <c r="K804" s="198"/>
      <c r="L804" s="204"/>
      <c r="M804" s="205"/>
      <c r="N804" s="206"/>
      <c r="O804" s="206"/>
      <c r="P804" s="206"/>
      <c r="Q804" s="206"/>
      <c r="R804" s="206"/>
      <c r="S804" s="206"/>
      <c r="T804" s="207"/>
      <c r="AT804" s="208" t="s">
        <v>157</v>
      </c>
      <c r="AU804" s="208" t="s">
        <v>85</v>
      </c>
      <c r="AV804" s="13" t="s">
        <v>85</v>
      </c>
      <c r="AW804" s="13" t="s">
        <v>32</v>
      </c>
      <c r="AX804" s="13" t="s">
        <v>76</v>
      </c>
      <c r="AY804" s="208" t="s">
        <v>145</v>
      </c>
    </row>
    <row r="805" spans="1:65" s="13" customFormat="1">
      <c r="B805" s="197"/>
      <c r="C805" s="198"/>
      <c r="D805" s="199" t="s">
        <v>157</v>
      </c>
      <c r="E805" s="200" t="s">
        <v>1</v>
      </c>
      <c r="F805" s="201" t="s">
        <v>1063</v>
      </c>
      <c r="G805" s="198"/>
      <c r="H805" s="202">
        <v>89.944999999999993</v>
      </c>
      <c r="I805" s="203"/>
      <c r="J805" s="198"/>
      <c r="K805" s="198"/>
      <c r="L805" s="204"/>
      <c r="M805" s="205"/>
      <c r="N805" s="206"/>
      <c r="O805" s="206"/>
      <c r="P805" s="206"/>
      <c r="Q805" s="206"/>
      <c r="R805" s="206"/>
      <c r="S805" s="206"/>
      <c r="T805" s="207"/>
      <c r="AT805" s="208" t="s">
        <v>157</v>
      </c>
      <c r="AU805" s="208" t="s">
        <v>85</v>
      </c>
      <c r="AV805" s="13" t="s">
        <v>85</v>
      </c>
      <c r="AW805" s="13" t="s">
        <v>32</v>
      </c>
      <c r="AX805" s="13" t="s">
        <v>76</v>
      </c>
      <c r="AY805" s="208" t="s">
        <v>145</v>
      </c>
    </row>
    <row r="806" spans="1:65" s="14" customFormat="1">
      <c r="B806" s="209"/>
      <c r="C806" s="210"/>
      <c r="D806" s="199" t="s">
        <v>157</v>
      </c>
      <c r="E806" s="211" t="s">
        <v>1</v>
      </c>
      <c r="F806" s="212" t="s">
        <v>160</v>
      </c>
      <c r="G806" s="210"/>
      <c r="H806" s="213">
        <v>128.47200000000001</v>
      </c>
      <c r="I806" s="214"/>
      <c r="J806" s="210"/>
      <c r="K806" s="210"/>
      <c r="L806" s="215"/>
      <c r="M806" s="216"/>
      <c r="N806" s="217"/>
      <c r="O806" s="217"/>
      <c r="P806" s="217"/>
      <c r="Q806" s="217"/>
      <c r="R806" s="217"/>
      <c r="S806" s="217"/>
      <c r="T806" s="218"/>
      <c r="AT806" s="219" t="s">
        <v>157</v>
      </c>
      <c r="AU806" s="219" t="s">
        <v>85</v>
      </c>
      <c r="AV806" s="14" t="s">
        <v>151</v>
      </c>
      <c r="AW806" s="14" t="s">
        <v>32</v>
      </c>
      <c r="AX806" s="14" t="s">
        <v>81</v>
      </c>
      <c r="AY806" s="219" t="s">
        <v>145</v>
      </c>
    </row>
    <row r="807" spans="1:65" s="2" customFormat="1" ht="24.15" customHeight="1">
      <c r="A807" s="34"/>
      <c r="B807" s="35"/>
      <c r="C807" s="230" t="s">
        <v>1238</v>
      </c>
      <c r="D807" s="230" t="s">
        <v>706</v>
      </c>
      <c r="E807" s="231" t="s">
        <v>1239</v>
      </c>
      <c r="F807" s="232" t="s">
        <v>1240</v>
      </c>
      <c r="G807" s="233" t="s">
        <v>155</v>
      </c>
      <c r="H807" s="234">
        <v>134.89599999999999</v>
      </c>
      <c r="I807" s="235"/>
      <c r="J807" s="236">
        <f>ROUND(I807*H807,2)</f>
        <v>0</v>
      </c>
      <c r="K807" s="237"/>
      <c r="L807" s="238"/>
      <c r="M807" s="239" t="s">
        <v>1</v>
      </c>
      <c r="N807" s="240" t="s">
        <v>41</v>
      </c>
      <c r="O807" s="71"/>
      <c r="P807" s="193">
        <f>O807*H807</f>
        <v>0</v>
      </c>
      <c r="Q807" s="193">
        <v>4.1000000000000003E-3</v>
      </c>
      <c r="R807" s="193">
        <f>Q807*H807</f>
        <v>0.55307359999999994</v>
      </c>
      <c r="S807" s="193">
        <v>0</v>
      </c>
      <c r="T807" s="194">
        <f>S807*H807</f>
        <v>0</v>
      </c>
      <c r="U807" s="34"/>
      <c r="V807" s="34"/>
      <c r="W807" s="34"/>
      <c r="X807" s="34"/>
      <c r="Y807" s="34"/>
      <c r="Z807" s="34"/>
      <c r="AA807" s="34"/>
      <c r="AB807" s="34"/>
      <c r="AC807" s="34"/>
      <c r="AD807" s="34"/>
      <c r="AE807" s="34"/>
      <c r="AR807" s="195" t="s">
        <v>366</v>
      </c>
      <c r="AT807" s="195" t="s">
        <v>706</v>
      </c>
      <c r="AU807" s="195" t="s">
        <v>85</v>
      </c>
      <c r="AY807" s="17" t="s">
        <v>145</v>
      </c>
      <c r="BE807" s="196">
        <f>IF(N807="základní",J807,0)</f>
        <v>0</v>
      </c>
      <c r="BF807" s="196">
        <f>IF(N807="snížená",J807,0)</f>
        <v>0</v>
      </c>
      <c r="BG807" s="196">
        <f>IF(N807="zákl. přenesená",J807,0)</f>
        <v>0</v>
      </c>
      <c r="BH807" s="196">
        <f>IF(N807="sníž. přenesená",J807,0)</f>
        <v>0</v>
      </c>
      <c r="BI807" s="196">
        <f>IF(N807="nulová",J807,0)</f>
        <v>0</v>
      </c>
      <c r="BJ807" s="17" t="s">
        <v>81</v>
      </c>
      <c r="BK807" s="196">
        <f>ROUND(I807*H807,2)</f>
        <v>0</v>
      </c>
      <c r="BL807" s="17" t="s">
        <v>237</v>
      </c>
      <c r="BM807" s="195" t="s">
        <v>1241</v>
      </c>
    </row>
    <row r="808" spans="1:65" s="13" customFormat="1">
      <c r="B808" s="197"/>
      <c r="C808" s="198"/>
      <c r="D808" s="199" t="s">
        <v>157</v>
      </c>
      <c r="E808" s="198"/>
      <c r="F808" s="201" t="s">
        <v>1109</v>
      </c>
      <c r="G808" s="198"/>
      <c r="H808" s="202">
        <v>134.89599999999999</v>
      </c>
      <c r="I808" s="203"/>
      <c r="J808" s="198"/>
      <c r="K808" s="198"/>
      <c r="L808" s="204"/>
      <c r="M808" s="205"/>
      <c r="N808" s="206"/>
      <c r="O808" s="206"/>
      <c r="P808" s="206"/>
      <c r="Q808" s="206"/>
      <c r="R808" s="206"/>
      <c r="S808" s="206"/>
      <c r="T808" s="207"/>
      <c r="AT808" s="208" t="s">
        <v>157</v>
      </c>
      <c r="AU808" s="208" t="s">
        <v>85</v>
      </c>
      <c r="AV808" s="13" t="s">
        <v>85</v>
      </c>
      <c r="AW808" s="13" t="s">
        <v>4</v>
      </c>
      <c r="AX808" s="13" t="s">
        <v>81</v>
      </c>
      <c r="AY808" s="208" t="s">
        <v>145</v>
      </c>
    </row>
    <row r="809" spans="1:65" s="2" customFormat="1" ht="24.15" customHeight="1">
      <c r="A809" s="34"/>
      <c r="B809" s="35"/>
      <c r="C809" s="183" t="s">
        <v>1242</v>
      </c>
      <c r="D809" s="183" t="s">
        <v>147</v>
      </c>
      <c r="E809" s="184" t="s">
        <v>1243</v>
      </c>
      <c r="F809" s="185" t="s">
        <v>1244</v>
      </c>
      <c r="G809" s="186" t="s">
        <v>155</v>
      </c>
      <c r="H809" s="187">
        <v>344.78500000000003</v>
      </c>
      <c r="I809" s="188"/>
      <c r="J809" s="189">
        <f>ROUND(I809*H809,2)</f>
        <v>0</v>
      </c>
      <c r="K809" s="190"/>
      <c r="L809" s="39"/>
      <c r="M809" s="191" t="s">
        <v>1</v>
      </c>
      <c r="N809" s="192" t="s">
        <v>41</v>
      </c>
      <c r="O809" s="71"/>
      <c r="P809" s="193">
        <f>O809*H809</f>
        <v>0</v>
      </c>
      <c r="Q809" s="193">
        <v>0</v>
      </c>
      <c r="R809" s="193">
        <f>Q809*H809</f>
        <v>0</v>
      </c>
      <c r="S809" s="193">
        <v>0</v>
      </c>
      <c r="T809" s="194">
        <f>S809*H809</f>
        <v>0</v>
      </c>
      <c r="U809" s="34"/>
      <c r="V809" s="34"/>
      <c r="W809" s="34"/>
      <c r="X809" s="34"/>
      <c r="Y809" s="34"/>
      <c r="Z809" s="34"/>
      <c r="AA809" s="34"/>
      <c r="AB809" s="34"/>
      <c r="AC809" s="34"/>
      <c r="AD809" s="34"/>
      <c r="AE809" s="34"/>
      <c r="AR809" s="195" t="s">
        <v>237</v>
      </c>
      <c r="AT809" s="195" t="s">
        <v>147</v>
      </c>
      <c r="AU809" s="195" t="s">
        <v>85</v>
      </c>
      <c r="AY809" s="17" t="s">
        <v>145</v>
      </c>
      <c r="BE809" s="196">
        <f>IF(N809="základní",J809,0)</f>
        <v>0</v>
      </c>
      <c r="BF809" s="196">
        <f>IF(N809="snížená",J809,0)</f>
        <v>0</v>
      </c>
      <c r="BG809" s="196">
        <f>IF(N809="zákl. přenesená",J809,0)</f>
        <v>0</v>
      </c>
      <c r="BH809" s="196">
        <f>IF(N809="sníž. přenesená",J809,0)</f>
        <v>0</v>
      </c>
      <c r="BI809" s="196">
        <f>IF(N809="nulová",J809,0)</f>
        <v>0</v>
      </c>
      <c r="BJ809" s="17" t="s">
        <v>81</v>
      </c>
      <c r="BK809" s="196">
        <f>ROUND(I809*H809,2)</f>
        <v>0</v>
      </c>
      <c r="BL809" s="17" t="s">
        <v>237</v>
      </c>
      <c r="BM809" s="195" t="s">
        <v>1245</v>
      </c>
    </row>
    <row r="810" spans="1:65" s="13" customFormat="1">
      <c r="B810" s="197"/>
      <c r="C810" s="198"/>
      <c r="D810" s="199" t="s">
        <v>157</v>
      </c>
      <c r="E810" s="200" t="s">
        <v>1</v>
      </c>
      <c r="F810" s="201" t="s">
        <v>756</v>
      </c>
      <c r="G810" s="198"/>
      <c r="H810" s="202">
        <v>329.2</v>
      </c>
      <c r="I810" s="203"/>
      <c r="J810" s="198"/>
      <c r="K810" s="198"/>
      <c r="L810" s="204"/>
      <c r="M810" s="205"/>
      <c r="N810" s="206"/>
      <c r="O810" s="206"/>
      <c r="P810" s="206"/>
      <c r="Q810" s="206"/>
      <c r="R810" s="206"/>
      <c r="S810" s="206"/>
      <c r="T810" s="207"/>
      <c r="AT810" s="208" t="s">
        <v>157</v>
      </c>
      <c r="AU810" s="208" t="s">
        <v>85</v>
      </c>
      <c r="AV810" s="13" t="s">
        <v>85</v>
      </c>
      <c r="AW810" s="13" t="s">
        <v>32</v>
      </c>
      <c r="AX810" s="13" t="s">
        <v>76</v>
      </c>
      <c r="AY810" s="208" t="s">
        <v>145</v>
      </c>
    </row>
    <row r="811" spans="1:65" s="13" customFormat="1">
      <c r="B811" s="197"/>
      <c r="C811" s="198"/>
      <c r="D811" s="199" t="s">
        <v>157</v>
      </c>
      <c r="E811" s="200" t="s">
        <v>1</v>
      </c>
      <c r="F811" s="201" t="s">
        <v>1246</v>
      </c>
      <c r="G811" s="198"/>
      <c r="H811" s="202">
        <v>15.585000000000001</v>
      </c>
      <c r="I811" s="203"/>
      <c r="J811" s="198"/>
      <c r="K811" s="198"/>
      <c r="L811" s="204"/>
      <c r="M811" s="205"/>
      <c r="N811" s="206"/>
      <c r="O811" s="206"/>
      <c r="P811" s="206"/>
      <c r="Q811" s="206"/>
      <c r="R811" s="206"/>
      <c r="S811" s="206"/>
      <c r="T811" s="207"/>
      <c r="AT811" s="208" t="s">
        <v>157</v>
      </c>
      <c r="AU811" s="208" t="s">
        <v>85</v>
      </c>
      <c r="AV811" s="13" t="s">
        <v>85</v>
      </c>
      <c r="AW811" s="13" t="s">
        <v>32</v>
      </c>
      <c r="AX811" s="13" t="s">
        <v>76</v>
      </c>
      <c r="AY811" s="208" t="s">
        <v>145</v>
      </c>
    </row>
    <row r="812" spans="1:65" s="14" customFormat="1">
      <c r="B812" s="209"/>
      <c r="C812" s="210"/>
      <c r="D812" s="199" t="s">
        <v>157</v>
      </c>
      <c r="E812" s="211" t="s">
        <v>1</v>
      </c>
      <c r="F812" s="212" t="s">
        <v>160</v>
      </c>
      <c r="G812" s="210"/>
      <c r="H812" s="213">
        <v>344.78500000000003</v>
      </c>
      <c r="I812" s="214"/>
      <c r="J812" s="210"/>
      <c r="K812" s="210"/>
      <c r="L812" s="215"/>
      <c r="M812" s="216"/>
      <c r="N812" s="217"/>
      <c r="O812" s="217"/>
      <c r="P812" s="217"/>
      <c r="Q812" s="217"/>
      <c r="R812" s="217"/>
      <c r="S812" s="217"/>
      <c r="T812" s="218"/>
      <c r="AT812" s="219" t="s">
        <v>157</v>
      </c>
      <c r="AU812" s="219" t="s">
        <v>85</v>
      </c>
      <c r="AV812" s="14" t="s">
        <v>151</v>
      </c>
      <c r="AW812" s="14" t="s">
        <v>32</v>
      </c>
      <c r="AX812" s="14" t="s">
        <v>81</v>
      </c>
      <c r="AY812" s="219" t="s">
        <v>145</v>
      </c>
    </row>
    <row r="813" spans="1:65" s="2" customFormat="1" ht="24.15" customHeight="1">
      <c r="A813" s="34"/>
      <c r="B813" s="35"/>
      <c r="C813" s="230" t="s">
        <v>1247</v>
      </c>
      <c r="D813" s="230" t="s">
        <v>706</v>
      </c>
      <c r="E813" s="231" t="s">
        <v>1248</v>
      </c>
      <c r="F813" s="232" t="s">
        <v>1249</v>
      </c>
      <c r="G813" s="233" t="s">
        <v>155</v>
      </c>
      <c r="H813" s="234">
        <v>351.68099999999998</v>
      </c>
      <c r="I813" s="235"/>
      <c r="J813" s="236">
        <f>ROUND(I813*H813,2)</f>
        <v>0</v>
      </c>
      <c r="K813" s="237"/>
      <c r="L813" s="238"/>
      <c r="M813" s="239" t="s">
        <v>1</v>
      </c>
      <c r="N813" s="240" t="s">
        <v>41</v>
      </c>
      <c r="O813" s="71"/>
      <c r="P813" s="193">
        <f>O813*H813</f>
        <v>0</v>
      </c>
      <c r="Q813" s="193">
        <v>4.7999999999999996E-3</v>
      </c>
      <c r="R813" s="193">
        <f>Q813*H813</f>
        <v>1.6880687999999997</v>
      </c>
      <c r="S813" s="193">
        <v>0</v>
      </c>
      <c r="T813" s="194">
        <f>S813*H813</f>
        <v>0</v>
      </c>
      <c r="U813" s="34"/>
      <c r="V813" s="34"/>
      <c r="W813" s="34"/>
      <c r="X813" s="34"/>
      <c r="Y813" s="34"/>
      <c r="Z813" s="34"/>
      <c r="AA813" s="34"/>
      <c r="AB813" s="34"/>
      <c r="AC813" s="34"/>
      <c r="AD813" s="34"/>
      <c r="AE813" s="34"/>
      <c r="AR813" s="195" t="s">
        <v>366</v>
      </c>
      <c r="AT813" s="195" t="s">
        <v>706</v>
      </c>
      <c r="AU813" s="195" t="s">
        <v>85</v>
      </c>
      <c r="AY813" s="17" t="s">
        <v>145</v>
      </c>
      <c r="BE813" s="196">
        <f>IF(N813="základní",J813,0)</f>
        <v>0</v>
      </c>
      <c r="BF813" s="196">
        <f>IF(N813="snížená",J813,0)</f>
        <v>0</v>
      </c>
      <c r="BG813" s="196">
        <f>IF(N813="zákl. přenesená",J813,0)</f>
        <v>0</v>
      </c>
      <c r="BH813" s="196">
        <f>IF(N813="sníž. přenesená",J813,0)</f>
        <v>0</v>
      </c>
      <c r="BI813" s="196">
        <f>IF(N813="nulová",J813,0)</f>
        <v>0</v>
      </c>
      <c r="BJ813" s="17" t="s">
        <v>81</v>
      </c>
      <c r="BK813" s="196">
        <f>ROUND(I813*H813,2)</f>
        <v>0</v>
      </c>
      <c r="BL813" s="17" t="s">
        <v>237</v>
      </c>
      <c r="BM813" s="195" t="s">
        <v>1250</v>
      </c>
    </row>
    <row r="814" spans="1:65" s="13" customFormat="1">
      <c r="B814" s="197"/>
      <c r="C814" s="198"/>
      <c r="D814" s="199" t="s">
        <v>157</v>
      </c>
      <c r="E814" s="198"/>
      <c r="F814" s="201" t="s">
        <v>1251</v>
      </c>
      <c r="G814" s="198"/>
      <c r="H814" s="202">
        <v>351.68099999999998</v>
      </c>
      <c r="I814" s="203"/>
      <c r="J814" s="198"/>
      <c r="K814" s="198"/>
      <c r="L814" s="204"/>
      <c r="M814" s="205"/>
      <c r="N814" s="206"/>
      <c r="O814" s="206"/>
      <c r="P814" s="206"/>
      <c r="Q814" s="206"/>
      <c r="R814" s="206"/>
      <c r="S814" s="206"/>
      <c r="T814" s="207"/>
      <c r="AT814" s="208" t="s">
        <v>157</v>
      </c>
      <c r="AU814" s="208" t="s">
        <v>85</v>
      </c>
      <c r="AV814" s="13" t="s">
        <v>85</v>
      </c>
      <c r="AW814" s="13" t="s">
        <v>4</v>
      </c>
      <c r="AX814" s="13" t="s">
        <v>81</v>
      </c>
      <c r="AY814" s="208" t="s">
        <v>145</v>
      </c>
    </row>
    <row r="815" spans="1:65" s="2" customFormat="1" ht="24.15" customHeight="1">
      <c r="A815" s="34"/>
      <c r="B815" s="35"/>
      <c r="C815" s="183" t="s">
        <v>1252</v>
      </c>
      <c r="D815" s="183" t="s">
        <v>147</v>
      </c>
      <c r="E815" s="184" t="s">
        <v>1253</v>
      </c>
      <c r="F815" s="185" t="s">
        <v>1254</v>
      </c>
      <c r="G815" s="186" t="s">
        <v>155</v>
      </c>
      <c r="H815" s="187">
        <v>391.3</v>
      </c>
      <c r="I815" s="188"/>
      <c r="J815" s="189">
        <f>ROUND(I815*H815,2)</f>
        <v>0</v>
      </c>
      <c r="K815" s="190"/>
      <c r="L815" s="39"/>
      <c r="M815" s="191" t="s">
        <v>1</v>
      </c>
      <c r="N815" s="192" t="s">
        <v>41</v>
      </c>
      <c r="O815" s="71"/>
      <c r="P815" s="193">
        <f>O815*H815</f>
        <v>0</v>
      </c>
      <c r="Q815" s="193">
        <v>0</v>
      </c>
      <c r="R815" s="193">
        <f>Q815*H815</f>
        <v>0</v>
      </c>
      <c r="S815" s="193">
        <v>0</v>
      </c>
      <c r="T815" s="194">
        <f>S815*H815</f>
        <v>0</v>
      </c>
      <c r="U815" s="34"/>
      <c r="V815" s="34"/>
      <c r="W815" s="34"/>
      <c r="X815" s="34"/>
      <c r="Y815" s="34"/>
      <c r="Z815" s="34"/>
      <c r="AA815" s="34"/>
      <c r="AB815" s="34"/>
      <c r="AC815" s="34"/>
      <c r="AD815" s="34"/>
      <c r="AE815" s="34"/>
      <c r="AR815" s="195" t="s">
        <v>237</v>
      </c>
      <c r="AT815" s="195" t="s">
        <v>147</v>
      </c>
      <c r="AU815" s="195" t="s">
        <v>85</v>
      </c>
      <c r="AY815" s="17" t="s">
        <v>145</v>
      </c>
      <c r="BE815" s="196">
        <f>IF(N815="základní",J815,0)</f>
        <v>0</v>
      </c>
      <c r="BF815" s="196">
        <f>IF(N815="snížená",J815,0)</f>
        <v>0</v>
      </c>
      <c r="BG815" s="196">
        <f>IF(N815="zákl. přenesená",J815,0)</f>
        <v>0</v>
      </c>
      <c r="BH815" s="196">
        <f>IF(N815="sníž. přenesená",J815,0)</f>
        <v>0</v>
      </c>
      <c r="BI815" s="196">
        <f>IF(N815="nulová",J815,0)</f>
        <v>0</v>
      </c>
      <c r="BJ815" s="17" t="s">
        <v>81</v>
      </c>
      <c r="BK815" s="196">
        <f>ROUND(I815*H815,2)</f>
        <v>0</v>
      </c>
      <c r="BL815" s="17" t="s">
        <v>237</v>
      </c>
      <c r="BM815" s="195" t="s">
        <v>1255</v>
      </c>
    </row>
    <row r="816" spans="1:65" s="13" customFormat="1">
      <c r="B816" s="197"/>
      <c r="C816" s="198"/>
      <c r="D816" s="199" t="s">
        <v>157</v>
      </c>
      <c r="E816" s="200" t="s">
        <v>1</v>
      </c>
      <c r="F816" s="201" t="s">
        <v>756</v>
      </c>
      <c r="G816" s="198"/>
      <c r="H816" s="202">
        <v>329.2</v>
      </c>
      <c r="I816" s="203"/>
      <c r="J816" s="198"/>
      <c r="K816" s="198"/>
      <c r="L816" s="204"/>
      <c r="M816" s="205"/>
      <c r="N816" s="206"/>
      <c r="O816" s="206"/>
      <c r="P816" s="206"/>
      <c r="Q816" s="206"/>
      <c r="R816" s="206"/>
      <c r="S816" s="206"/>
      <c r="T816" s="207"/>
      <c r="AT816" s="208" t="s">
        <v>157</v>
      </c>
      <c r="AU816" s="208" t="s">
        <v>85</v>
      </c>
      <c r="AV816" s="13" t="s">
        <v>85</v>
      </c>
      <c r="AW816" s="13" t="s">
        <v>32</v>
      </c>
      <c r="AX816" s="13" t="s">
        <v>76</v>
      </c>
      <c r="AY816" s="208" t="s">
        <v>145</v>
      </c>
    </row>
    <row r="817" spans="1:65" s="13" customFormat="1">
      <c r="B817" s="197"/>
      <c r="C817" s="198"/>
      <c r="D817" s="199" t="s">
        <v>157</v>
      </c>
      <c r="E817" s="200" t="s">
        <v>1</v>
      </c>
      <c r="F817" s="201" t="s">
        <v>1256</v>
      </c>
      <c r="G817" s="198"/>
      <c r="H817" s="202">
        <v>62.1</v>
      </c>
      <c r="I817" s="203"/>
      <c r="J817" s="198"/>
      <c r="K817" s="198"/>
      <c r="L817" s="204"/>
      <c r="M817" s="205"/>
      <c r="N817" s="206"/>
      <c r="O817" s="206"/>
      <c r="P817" s="206"/>
      <c r="Q817" s="206"/>
      <c r="R817" s="206"/>
      <c r="S817" s="206"/>
      <c r="T817" s="207"/>
      <c r="AT817" s="208" t="s">
        <v>157</v>
      </c>
      <c r="AU817" s="208" t="s">
        <v>85</v>
      </c>
      <c r="AV817" s="13" t="s">
        <v>85</v>
      </c>
      <c r="AW817" s="13" t="s">
        <v>32</v>
      </c>
      <c r="AX817" s="13" t="s">
        <v>76</v>
      </c>
      <c r="AY817" s="208" t="s">
        <v>145</v>
      </c>
    </row>
    <row r="818" spans="1:65" s="14" customFormat="1">
      <c r="B818" s="209"/>
      <c r="C818" s="210"/>
      <c r="D818" s="199" t="s">
        <v>157</v>
      </c>
      <c r="E818" s="211" t="s">
        <v>1</v>
      </c>
      <c r="F818" s="212" t="s">
        <v>160</v>
      </c>
      <c r="G818" s="210"/>
      <c r="H818" s="213">
        <v>391.3</v>
      </c>
      <c r="I818" s="214"/>
      <c r="J818" s="210"/>
      <c r="K818" s="210"/>
      <c r="L818" s="215"/>
      <c r="M818" s="216"/>
      <c r="N818" s="217"/>
      <c r="O818" s="217"/>
      <c r="P818" s="217"/>
      <c r="Q818" s="217"/>
      <c r="R818" s="217"/>
      <c r="S818" s="217"/>
      <c r="T818" s="218"/>
      <c r="AT818" s="219" t="s">
        <v>157</v>
      </c>
      <c r="AU818" s="219" t="s">
        <v>85</v>
      </c>
      <c r="AV818" s="14" t="s">
        <v>151</v>
      </c>
      <c r="AW818" s="14" t="s">
        <v>32</v>
      </c>
      <c r="AX818" s="14" t="s">
        <v>81</v>
      </c>
      <c r="AY818" s="219" t="s">
        <v>145</v>
      </c>
    </row>
    <row r="819" spans="1:65" s="2" customFormat="1" ht="24.15" customHeight="1">
      <c r="A819" s="34"/>
      <c r="B819" s="35"/>
      <c r="C819" s="230" t="s">
        <v>1257</v>
      </c>
      <c r="D819" s="230" t="s">
        <v>706</v>
      </c>
      <c r="E819" s="231" t="s">
        <v>1258</v>
      </c>
      <c r="F819" s="232" t="s">
        <v>1259</v>
      </c>
      <c r="G819" s="233" t="s">
        <v>164</v>
      </c>
      <c r="H819" s="234">
        <v>71.863</v>
      </c>
      <c r="I819" s="235"/>
      <c r="J819" s="236">
        <f>ROUND(I819*H819,2)</f>
        <v>0</v>
      </c>
      <c r="K819" s="237"/>
      <c r="L819" s="238"/>
      <c r="M819" s="239" t="s">
        <v>1</v>
      </c>
      <c r="N819" s="240" t="s">
        <v>41</v>
      </c>
      <c r="O819" s="71"/>
      <c r="P819" s="193">
        <f>O819*H819</f>
        <v>0</v>
      </c>
      <c r="Q819" s="193">
        <v>0.02</v>
      </c>
      <c r="R819" s="193">
        <f>Q819*H819</f>
        <v>1.43726</v>
      </c>
      <c r="S819" s="193">
        <v>0</v>
      </c>
      <c r="T819" s="194">
        <f>S819*H819</f>
        <v>0</v>
      </c>
      <c r="U819" s="34"/>
      <c r="V819" s="34"/>
      <c r="W819" s="34"/>
      <c r="X819" s="34"/>
      <c r="Y819" s="34"/>
      <c r="Z819" s="34"/>
      <c r="AA819" s="34"/>
      <c r="AB819" s="34"/>
      <c r="AC819" s="34"/>
      <c r="AD819" s="34"/>
      <c r="AE819" s="34"/>
      <c r="AR819" s="195" t="s">
        <v>366</v>
      </c>
      <c r="AT819" s="195" t="s">
        <v>706</v>
      </c>
      <c r="AU819" s="195" t="s">
        <v>85</v>
      </c>
      <c r="AY819" s="17" t="s">
        <v>145</v>
      </c>
      <c r="BE819" s="196">
        <f>IF(N819="základní",J819,0)</f>
        <v>0</v>
      </c>
      <c r="BF819" s="196">
        <f>IF(N819="snížená",J819,0)</f>
        <v>0</v>
      </c>
      <c r="BG819" s="196">
        <f>IF(N819="zákl. přenesená",J819,0)</f>
        <v>0</v>
      </c>
      <c r="BH819" s="196">
        <f>IF(N819="sníž. přenesená",J819,0)</f>
        <v>0</v>
      </c>
      <c r="BI819" s="196">
        <f>IF(N819="nulová",J819,0)</f>
        <v>0</v>
      </c>
      <c r="BJ819" s="17" t="s">
        <v>81</v>
      </c>
      <c r="BK819" s="196">
        <f>ROUND(I819*H819,2)</f>
        <v>0</v>
      </c>
      <c r="BL819" s="17" t="s">
        <v>237</v>
      </c>
      <c r="BM819" s="195" t="s">
        <v>1260</v>
      </c>
    </row>
    <row r="820" spans="1:65" s="13" customFormat="1">
      <c r="B820" s="197"/>
      <c r="C820" s="198"/>
      <c r="D820" s="199" t="s">
        <v>157</v>
      </c>
      <c r="E820" s="200" t="s">
        <v>1</v>
      </c>
      <c r="F820" s="201" t="s">
        <v>1261</v>
      </c>
      <c r="G820" s="198"/>
      <c r="H820" s="202">
        <v>62.548000000000002</v>
      </c>
      <c r="I820" s="203"/>
      <c r="J820" s="198"/>
      <c r="K820" s="198"/>
      <c r="L820" s="204"/>
      <c r="M820" s="205"/>
      <c r="N820" s="206"/>
      <c r="O820" s="206"/>
      <c r="P820" s="206"/>
      <c r="Q820" s="206"/>
      <c r="R820" s="206"/>
      <c r="S820" s="206"/>
      <c r="T820" s="207"/>
      <c r="AT820" s="208" t="s">
        <v>157</v>
      </c>
      <c r="AU820" s="208" t="s">
        <v>85</v>
      </c>
      <c r="AV820" s="13" t="s">
        <v>85</v>
      </c>
      <c r="AW820" s="13" t="s">
        <v>32</v>
      </c>
      <c r="AX820" s="13" t="s">
        <v>76</v>
      </c>
      <c r="AY820" s="208" t="s">
        <v>145</v>
      </c>
    </row>
    <row r="821" spans="1:65" s="13" customFormat="1">
      <c r="B821" s="197"/>
      <c r="C821" s="198"/>
      <c r="D821" s="199" t="s">
        <v>157</v>
      </c>
      <c r="E821" s="200" t="s">
        <v>1</v>
      </c>
      <c r="F821" s="201" t="s">
        <v>1262</v>
      </c>
      <c r="G821" s="198"/>
      <c r="H821" s="202">
        <v>9.3149999999999995</v>
      </c>
      <c r="I821" s="203"/>
      <c r="J821" s="198"/>
      <c r="K821" s="198"/>
      <c r="L821" s="204"/>
      <c r="M821" s="205"/>
      <c r="N821" s="206"/>
      <c r="O821" s="206"/>
      <c r="P821" s="206"/>
      <c r="Q821" s="206"/>
      <c r="R821" s="206"/>
      <c r="S821" s="206"/>
      <c r="T821" s="207"/>
      <c r="AT821" s="208" t="s">
        <v>157</v>
      </c>
      <c r="AU821" s="208" t="s">
        <v>85</v>
      </c>
      <c r="AV821" s="13" t="s">
        <v>85</v>
      </c>
      <c r="AW821" s="13" t="s">
        <v>32</v>
      </c>
      <c r="AX821" s="13" t="s">
        <v>76</v>
      </c>
      <c r="AY821" s="208" t="s">
        <v>145</v>
      </c>
    </row>
    <row r="822" spans="1:65" s="14" customFormat="1">
      <c r="B822" s="209"/>
      <c r="C822" s="210"/>
      <c r="D822" s="199" t="s">
        <v>157</v>
      </c>
      <c r="E822" s="211" t="s">
        <v>1</v>
      </c>
      <c r="F822" s="212" t="s">
        <v>160</v>
      </c>
      <c r="G822" s="210"/>
      <c r="H822" s="213">
        <v>71.863</v>
      </c>
      <c r="I822" s="214"/>
      <c r="J822" s="210"/>
      <c r="K822" s="210"/>
      <c r="L822" s="215"/>
      <c r="M822" s="216"/>
      <c r="N822" s="217"/>
      <c r="O822" s="217"/>
      <c r="P822" s="217"/>
      <c r="Q822" s="217"/>
      <c r="R822" s="217"/>
      <c r="S822" s="217"/>
      <c r="T822" s="218"/>
      <c r="AT822" s="219" t="s">
        <v>157</v>
      </c>
      <c r="AU822" s="219" t="s">
        <v>85</v>
      </c>
      <c r="AV822" s="14" t="s">
        <v>151</v>
      </c>
      <c r="AW822" s="14" t="s">
        <v>32</v>
      </c>
      <c r="AX822" s="14" t="s">
        <v>81</v>
      </c>
      <c r="AY822" s="219" t="s">
        <v>145</v>
      </c>
    </row>
    <row r="823" spans="1:65" s="2" customFormat="1" ht="24.15" customHeight="1">
      <c r="A823" s="34"/>
      <c r="B823" s="35"/>
      <c r="C823" s="183" t="s">
        <v>1263</v>
      </c>
      <c r="D823" s="183" t="s">
        <v>147</v>
      </c>
      <c r="E823" s="184" t="s">
        <v>1264</v>
      </c>
      <c r="F823" s="185" t="s">
        <v>1265</v>
      </c>
      <c r="G823" s="186" t="s">
        <v>155</v>
      </c>
      <c r="H823" s="187">
        <v>391.3</v>
      </c>
      <c r="I823" s="188"/>
      <c r="J823" s="189">
        <f>ROUND(I823*H823,2)</f>
        <v>0</v>
      </c>
      <c r="K823" s="190"/>
      <c r="L823" s="39"/>
      <c r="M823" s="191" t="s">
        <v>1</v>
      </c>
      <c r="N823" s="192" t="s">
        <v>41</v>
      </c>
      <c r="O823" s="71"/>
      <c r="P823" s="193">
        <f>O823*H823</f>
        <v>0</v>
      </c>
      <c r="Q823" s="193">
        <v>0</v>
      </c>
      <c r="R823" s="193">
        <f>Q823*H823</f>
        <v>0</v>
      </c>
      <c r="S823" s="193">
        <v>0</v>
      </c>
      <c r="T823" s="194">
        <f>S823*H823</f>
        <v>0</v>
      </c>
      <c r="U823" s="34"/>
      <c r="V823" s="34"/>
      <c r="W823" s="34"/>
      <c r="X823" s="34"/>
      <c r="Y823" s="34"/>
      <c r="Z823" s="34"/>
      <c r="AA823" s="34"/>
      <c r="AB823" s="34"/>
      <c r="AC823" s="34"/>
      <c r="AD823" s="34"/>
      <c r="AE823" s="34"/>
      <c r="AR823" s="195" t="s">
        <v>237</v>
      </c>
      <c r="AT823" s="195" t="s">
        <v>147</v>
      </c>
      <c r="AU823" s="195" t="s">
        <v>85</v>
      </c>
      <c r="AY823" s="17" t="s">
        <v>145</v>
      </c>
      <c r="BE823" s="196">
        <f>IF(N823="základní",J823,0)</f>
        <v>0</v>
      </c>
      <c r="BF823" s="196">
        <f>IF(N823="snížená",J823,0)</f>
        <v>0</v>
      </c>
      <c r="BG823" s="196">
        <f>IF(N823="zákl. přenesená",J823,0)</f>
        <v>0</v>
      </c>
      <c r="BH823" s="196">
        <f>IF(N823="sníž. přenesená",J823,0)</f>
        <v>0</v>
      </c>
      <c r="BI823" s="196">
        <f>IF(N823="nulová",J823,0)</f>
        <v>0</v>
      </c>
      <c r="BJ823" s="17" t="s">
        <v>81</v>
      </c>
      <c r="BK823" s="196">
        <f>ROUND(I823*H823,2)</f>
        <v>0</v>
      </c>
      <c r="BL823" s="17" t="s">
        <v>237</v>
      </c>
      <c r="BM823" s="195" t="s">
        <v>1266</v>
      </c>
    </row>
    <row r="824" spans="1:65" s="13" customFormat="1">
      <c r="B824" s="197"/>
      <c r="C824" s="198"/>
      <c r="D824" s="199" t="s">
        <v>157</v>
      </c>
      <c r="E824" s="200" t="s">
        <v>1</v>
      </c>
      <c r="F824" s="201" t="s">
        <v>1148</v>
      </c>
      <c r="G824" s="198"/>
      <c r="H824" s="202">
        <v>391.3</v>
      </c>
      <c r="I824" s="203"/>
      <c r="J824" s="198"/>
      <c r="K824" s="198"/>
      <c r="L824" s="204"/>
      <c r="M824" s="205"/>
      <c r="N824" s="206"/>
      <c r="O824" s="206"/>
      <c r="P824" s="206"/>
      <c r="Q824" s="206"/>
      <c r="R824" s="206"/>
      <c r="S824" s="206"/>
      <c r="T824" s="207"/>
      <c r="AT824" s="208" t="s">
        <v>157</v>
      </c>
      <c r="AU824" s="208" t="s">
        <v>85</v>
      </c>
      <c r="AV824" s="13" t="s">
        <v>85</v>
      </c>
      <c r="AW824" s="13" t="s">
        <v>32</v>
      </c>
      <c r="AX824" s="13" t="s">
        <v>81</v>
      </c>
      <c r="AY824" s="208" t="s">
        <v>145</v>
      </c>
    </row>
    <row r="825" spans="1:65" s="2" customFormat="1" ht="24.15" customHeight="1">
      <c r="A825" s="34"/>
      <c r="B825" s="35"/>
      <c r="C825" s="230" t="s">
        <v>1267</v>
      </c>
      <c r="D825" s="230" t="s">
        <v>706</v>
      </c>
      <c r="E825" s="231" t="s">
        <v>1268</v>
      </c>
      <c r="F825" s="232" t="s">
        <v>1269</v>
      </c>
      <c r="G825" s="233" t="s">
        <v>155</v>
      </c>
      <c r="H825" s="234">
        <v>456.06</v>
      </c>
      <c r="I825" s="235"/>
      <c r="J825" s="236">
        <f>ROUND(I825*H825,2)</f>
        <v>0</v>
      </c>
      <c r="K825" s="237"/>
      <c r="L825" s="238"/>
      <c r="M825" s="239" t="s">
        <v>1</v>
      </c>
      <c r="N825" s="240" t="s">
        <v>41</v>
      </c>
      <c r="O825" s="71"/>
      <c r="P825" s="193">
        <f>O825*H825</f>
        <v>0</v>
      </c>
      <c r="Q825" s="193">
        <v>1E-4</v>
      </c>
      <c r="R825" s="193">
        <f>Q825*H825</f>
        <v>4.5606000000000001E-2</v>
      </c>
      <c r="S825" s="193">
        <v>0</v>
      </c>
      <c r="T825" s="194">
        <f>S825*H825</f>
        <v>0</v>
      </c>
      <c r="U825" s="34"/>
      <c r="V825" s="34"/>
      <c r="W825" s="34"/>
      <c r="X825" s="34"/>
      <c r="Y825" s="34"/>
      <c r="Z825" s="34"/>
      <c r="AA825" s="34"/>
      <c r="AB825" s="34"/>
      <c r="AC825" s="34"/>
      <c r="AD825" s="34"/>
      <c r="AE825" s="34"/>
      <c r="AR825" s="195" t="s">
        <v>366</v>
      </c>
      <c r="AT825" s="195" t="s">
        <v>706</v>
      </c>
      <c r="AU825" s="195" t="s">
        <v>85</v>
      </c>
      <c r="AY825" s="17" t="s">
        <v>145</v>
      </c>
      <c r="BE825" s="196">
        <f>IF(N825="základní",J825,0)</f>
        <v>0</v>
      </c>
      <c r="BF825" s="196">
        <f>IF(N825="snížená",J825,0)</f>
        <v>0</v>
      </c>
      <c r="BG825" s="196">
        <f>IF(N825="zákl. přenesená",J825,0)</f>
        <v>0</v>
      </c>
      <c r="BH825" s="196">
        <f>IF(N825="sníž. přenesená",J825,0)</f>
        <v>0</v>
      </c>
      <c r="BI825" s="196">
        <f>IF(N825="nulová",J825,0)</f>
        <v>0</v>
      </c>
      <c r="BJ825" s="17" t="s">
        <v>81</v>
      </c>
      <c r="BK825" s="196">
        <f>ROUND(I825*H825,2)</f>
        <v>0</v>
      </c>
      <c r="BL825" s="17" t="s">
        <v>237</v>
      </c>
      <c r="BM825" s="195" t="s">
        <v>1270</v>
      </c>
    </row>
    <row r="826" spans="1:65" s="13" customFormat="1">
      <c r="B826" s="197"/>
      <c r="C826" s="198"/>
      <c r="D826" s="199" t="s">
        <v>157</v>
      </c>
      <c r="E826" s="200" t="s">
        <v>1</v>
      </c>
      <c r="F826" s="201" t="s">
        <v>1148</v>
      </c>
      <c r="G826" s="198"/>
      <c r="H826" s="202">
        <v>391.3</v>
      </c>
      <c r="I826" s="203"/>
      <c r="J826" s="198"/>
      <c r="K826" s="198"/>
      <c r="L826" s="204"/>
      <c r="M826" s="205"/>
      <c r="N826" s="206"/>
      <c r="O826" s="206"/>
      <c r="P826" s="206"/>
      <c r="Q826" s="206"/>
      <c r="R826" s="206"/>
      <c r="S826" s="206"/>
      <c r="T826" s="207"/>
      <c r="AT826" s="208" t="s">
        <v>157</v>
      </c>
      <c r="AU826" s="208" t="s">
        <v>85</v>
      </c>
      <c r="AV826" s="13" t="s">
        <v>85</v>
      </c>
      <c r="AW826" s="13" t="s">
        <v>32</v>
      </c>
      <c r="AX826" s="13" t="s">
        <v>81</v>
      </c>
      <c r="AY826" s="208" t="s">
        <v>145</v>
      </c>
    </row>
    <row r="827" spans="1:65" s="13" customFormat="1">
      <c r="B827" s="197"/>
      <c r="C827" s="198"/>
      <c r="D827" s="199" t="s">
        <v>157</v>
      </c>
      <c r="E827" s="198"/>
      <c r="F827" s="201" t="s">
        <v>1271</v>
      </c>
      <c r="G827" s="198"/>
      <c r="H827" s="202">
        <v>456.06</v>
      </c>
      <c r="I827" s="203"/>
      <c r="J827" s="198"/>
      <c r="K827" s="198"/>
      <c r="L827" s="204"/>
      <c r="M827" s="205"/>
      <c r="N827" s="206"/>
      <c r="O827" s="206"/>
      <c r="P827" s="206"/>
      <c r="Q827" s="206"/>
      <c r="R827" s="206"/>
      <c r="S827" s="206"/>
      <c r="T827" s="207"/>
      <c r="AT827" s="208" t="s">
        <v>157</v>
      </c>
      <c r="AU827" s="208" t="s">
        <v>85</v>
      </c>
      <c r="AV827" s="13" t="s">
        <v>85</v>
      </c>
      <c r="AW827" s="13" t="s">
        <v>4</v>
      </c>
      <c r="AX827" s="13" t="s">
        <v>81</v>
      </c>
      <c r="AY827" s="208" t="s">
        <v>145</v>
      </c>
    </row>
    <row r="828" spans="1:65" s="2" customFormat="1" ht="24.15" customHeight="1">
      <c r="A828" s="34"/>
      <c r="B828" s="35"/>
      <c r="C828" s="183" t="s">
        <v>1272</v>
      </c>
      <c r="D828" s="183" t="s">
        <v>147</v>
      </c>
      <c r="E828" s="184" t="s">
        <v>1273</v>
      </c>
      <c r="F828" s="185" t="s">
        <v>1274</v>
      </c>
      <c r="G828" s="186" t="s">
        <v>1130</v>
      </c>
      <c r="H828" s="241"/>
      <c r="I828" s="188"/>
      <c r="J828" s="189">
        <f>ROUND(I828*H828,2)</f>
        <v>0</v>
      </c>
      <c r="K828" s="190"/>
      <c r="L828" s="39"/>
      <c r="M828" s="191" t="s">
        <v>1</v>
      </c>
      <c r="N828" s="192" t="s">
        <v>41</v>
      </c>
      <c r="O828" s="71"/>
      <c r="P828" s="193">
        <f>O828*H828</f>
        <v>0</v>
      </c>
      <c r="Q828" s="193">
        <v>0</v>
      </c>
      <c r="R828" s="193">
        <f>Q828*H828</f>
        <v>0</v>
      </c>
      <c r="S828" s="193">
        <v>0</v>
      </c>
      <c r="T828" s="194">
        <f>S828*H828</f>
        <v>0</v>
      </c>
      <c r="U828" s="34"/>
      <c r="V828" s="34"/>
      <c r="W828" s="34"/>
      <c r="X828" s="34"/>
      <c r="Y828" s="34"/>
      <c r="Z828" s="34"/>
      <c r="AA828" s="34"/>
      <c r="AB828" s="34"/>
      <c r="AC828" s="34"/>
      <c r="AD828" s="34"/>
      <c r="AE828" s="34"/>
      <c r="AR828" s="195" t="s">
        <v>237</v>
      </c>
      <c r="AT828" s="195" t="s">
        <v>147</v>
      </c>
      <c r="AU828" s="195" t="s">
        <v>85</v>
      </c>
      <c r="AY828" s="17" t="s">
        <v>145</v>
      </c>
      <c r="BE828" s="196">
        <f>IF(N828="základní",J828,0)</f>
        <v>0</v>
      </c>
      <c r="BF828" s="196">
        <f>IF(N828="snížená",J828,0)</f>
        <v>0</v>
      </c>
      <c r="BG828" s="196">
        <f>IF(N828="zákl. přenesená",J828,0)</f>
        <v>0</v>
      </c>
      <c r="BH828" s="196">
        <f>IF(N828="sníž. přenesená",J828,0)</f>
        <v>0</v>
      </c>
      <c r="BI828" s="196">
        <f>IF(N828="nulová",J828,0)</f>
        <v>0</v>
      </c>
      <c r="BJ828" s="17" t="s">
        <v>81</v>
      </c>
      <c r="BK828" s="196">
        <f>ROUND(I828*H828,2)</f>
        <v>0</v>
      </c>
      <c r="BL828" s="17" t="s">
        <v>237</v>
      </c>
      <c r="BM828" s="195" t="s">
        <v>1275</v>
      </c>
    </row>
    <row r="829" spans="1:65" s="12" customFormat="1" ht="22.8" customHeight="1">
      <c r="B829" s="167"/>
      <c r="C829" s="168"/>
      <c r="D829" s="169" t="s">
        <v>75</v>
      </c>
      <c r="E829" s="181" t="s">
        <v>1276</v>
      </c>
      <c r="F829" s="181" t="s">
        <v>1277</v>
      </c>
      <c r="G829" s="168"/>
      <c r="H829" s="168"/>
      <c r="I829" s="171"/>
      <c r="J829" s="182">
        <f>BK829</f>
        <v>0</v>
      </c>
      <c r="K829" s="168"/>
      <c r="L829" s="173"/>
      <c r="M829" s="174"/>
      <c r="N829" s="175"/>
      <c r="O829" s="175"/>
      <c r="P829" s="176">
        <f>SUM(P830:P834)</f>
        <v>0</v>
      </c>
      <c r="Q829" s="175"/>
      <c r="R829" s="176">
        <f>SUM(R830:R834)</f>
        <v>0.30973319999999999</v>
      </c>
      <c r="S829" s="175"/>
      <c r="T829" s="177">
        <f>SUM(T830:T834)</f>
        <v>0</v>
      </c>
      <c r="AR829" s="178" t="s">
        <v>85</v>
      </c>
      <c r="AT829" s="179" t="s">
        <v>75</v>
      </c>
      <c r="AU829" s="179" t="s">
        <v>81</v>
      </c>
      <c r="AY829" s="178" t="s">
        <v>145</v>
      </c>
      <c r="BK829" s="180">
        <f>SUM(BK830:BK834)</f>
        <v>0</v>
      </c>
    </row>
    <row r="830" spans="1:65" s="2" customFormat="1" ht="21.75" customHeight="1">
      <c r="A830" s="34"/>
      <c r="B830" s="35"/>
      <c r="C830" s="183" t="s">
        <v>1278</v>
      </c>
      <c r="D830" s="183" t="s">
        <v>147</v>
      </c>
      <c r="E830" s="184" t="s">
        <v>1279</v>
      </c>
      <c r="F830" s="185" t="s">
        <v>1280</v>
      </c>
      <c r="G830" s="186" t="s">
        <v>155</v>
      </c>
      <c r="H830" s="187">
        <v>337.4</v>
      </c>
      <c r="I830" s="188"/>
      <c r="J830" s="189">
        <f>ROUND(I830*H830,2)</f>
        <v>0</v>
      </c>
      <c r="K830" s="190"/>
      <c r="L830" s="39"/>
      <c r="M830" s="191" t="s">
        <v>1</v>
      </c>
      <c r="N830" s="192" t="s">
        <v>41</v>
      </c>
      <c r="O830" s="71"/>
      <c r="P830" s="193">
        <f>O830*H830</f>
        <v>0</v>
      </c>
      <c r="Q830" s="193">
        <v>0</v>
      </c>
      <c r="R830" s="193">
        <f>Q830*H830</f>
        <v>0</v>
      </c>
      <c r="S830" s="193">
        <v>0</v>
      </c>
      <c r="T830" s="194">
        <f>S830*H830</f>
        <v>0</v>
      </c>
      <c r="U830" s="34"/>
      <c r="V830" s="34"/>
      <c r="W830" s="34"/>
      <c r="X830" s="34"/>
      <c r="Y830" s="34"/>
      <c r="Z830" s="34"/>
      <c r="AA830" s="34"/>
      <c r="AB830" s="34"/>
      <c r="AC830" s="34"/>
      <c r="AD830" s="34"/>
      <c r="AE830" s="34"/>
      <c r="AR830" s="195" t="s">
        <v>237</v>
      </c>
      <c r="AT830" s="195" t="s">
        <v>147</v>
      </c>
      <c r="AU830" s="195" t="s">
        <v>85</v>
      </c>
      <c r="AY830" s="17" t="s">
        <v>145</v>
      </c>
      <c r="BE830" s="196">
        <f>IF(N830="základní",J830,0)</f>
        <v>0</v>
      </c>
      <c r="BF830" s="196">
        <f>IF(N830="snížená",J830,0)</f>
        <v>0</v>
      </c>
      <c r="BG830" s="196">
        <f>IF(N830="zákl. přenesená",J830,0)</f>
        <v>0</v>
      </c>
      <c r="BH830" s="196">
        <f>IF(N830="sníž. přenesená",J830,0)</f>
        <v>0</v>
      </c>
      <c r="BI830" s="196">
        <f>IF(N830="nulová",J830,0)</f>
        <v>0</v>
      </c>
      <c r="BJ830" s="17" t="s">
        <v>81</v>
      </c>
      <c r="BK830" s="196">
        <f>ROUND(I830*H830,2)</f>
        <v>0</v>
      </c>
      <c r="BL830" s="17" t="s">
        <v>237</v>
      </c>
      <c r="BM830" s="195" t="s">
        <v>1281</v>
      </c>
    </row>
    <row r="831" spans="1:65" s="13" customFormat="1">
      <c r="B831" s="197"/>
      <c r="C831" s="198"/>
      <c r="D831" s="199" t="s">
        <v>157</v>
      </c>
      <c r="E831" s="200" t="s">
        <v>1</v>
      </c>
      <c r="F831" s="201" t="s">
        <v>1282</v>
      </c>
      <c r="G831" s="198"/>
      <c r="H831" s="202">
        <v>337.4</v>
      </c>
      <c r="I831" s="203"/>
      <c r="J831" s="198"/>
      <c r="K831" s="198"/>
      <c r="L831" s="204"/>
      <c r="M831" s="205"/>
      <c r="N831" s="206"/>
      <c r="O831" s="206"/>
      <c r="P831" s="206"/>
      <c r="Q831" s="206"/>
      <c r="R831" s="206"/>
      <c r="S831" s="206"/>
      <c r="T831" s="207"/>
      <c r="AT831" s="208" t="s">
        <v>157</v>
      </c>
      <c r="AU831" s="208" t="s">
        <v>85</v>
      </c>
      <c r="AV831" s="13" t="s">
        <v>85</v>
      </c>
      <c r="AW831" s="13" t="s">
        <v>32</v>
      </c>
      <c r="AX831" s="13" t="s">
        <v>81</v>
      </c>
      <c r="AY831" s="208" t="s">
        <v>145</v>
      </c>
    </row>
    <row r="832" spans="1:65" s="2" customFormat="1" ht="24.15" customHeight="1">
      <c r="A832" s="34"/>
      <c r="B832" s="35"/>
      <c r="C832" s="230" t="s">
        <v>1283</v>
      </c>
      <c r="D832" s="230" t="s">
        <v>706</v>
      </c>
      <c r="E832" s="231" t="s">
        <v>1284</v>
      </c>
      <c r="F832" s="232" t="s">
        <v>1285</v>
      </c>
      <c r="G832" s="233" t="s">
        <v>155</v>
      </c>
      <c r="H832" s="234">
        <v>344.14800000000002</v>
      </c>
      <c r="I832" s="235"/>
      <c r="J832" s="236">
        <f>ROUND(I832*H832,2)</f>
        <v>0</v>
      </c>
      <c r="K832" s="237"/>
      <c r="L832" s="238"/>
      <c r="M832" s="239" t="s">
        <v>1</v>
      </c>
      <c r="N832" s="240" t="s">
        <v>41</v>
      </c>
      <c r="O832" s="71"/>
      <c r="P832" s="193">
        <f>O832*H832</f>
        <v>0</v>
      </c>
      <c r="Q832" s="193">
        <v>8.9999999999999998E-4</v>
      </c>
      <c r="R832" s="193">
        <f>Q832*H832</f>
        <v>0.30973319999999999</v>
      </c>
      <c r="S832" s="193">
        <v>0</v>
      </c>
      <c r="T832" s="194">
        <f>S832*H832</f>
        <v>0</v>
      </c>
      <c r="U832" s="34"/>
      <c r="V832" s="34"/>
      <c r="W832" s="34"/>
      <c r="X832" s="34"/>
      <c r="Y832" s="34"/>
      <c r="Z832" s="34"/>
      <c r="AA832" s="34"/>
      <c r="AB832" s="34"/>
      <c r="AC832" s="34"/>
      <c r="AD832" s="34"/>
      <c r="AE832" s="34"/>
      <c r="AR832" s="195" t="s">
        <v>366</v>
      </c>
      <c r="AT832" s="195" t="s">
        <v>706</v>
      </c>
      <c r="AU832" s="195" t="s">
        <v>85</v>
      </c>
      <c r="AY832" s="17" t="s">
        <v>145</v>
      </c>
      <c r="BE832" s="196">
        <f>IF(N832="základní",J832,0)</f>
        <v>0</v>
      </c>
      <c r="BF832" s="196">
        <f>IF(N832="snížená",J832,0)</f>
        <v>0</v>
      </c>
      <c r="BG832" s="196">
        <f>IF(N832="zákl. přenesená",J832,0)</f>
        <v>0</v>
      </c>
      <c r="BH832" s="196">
        <f>IF(N832="sníž. přenesená",J832,0)</f>
        <v>0</v>
      </c>
      <c r="BI832" s="196">
        <f>IF(N832="nulová",J832,0)</f>
        <v>0</v>
      </c>
      <c r="BJ832" s="17" t="s">
        <v>81</v>
      </c>
      <c r="BK832" s="196">
        <f>ROUND(I832*H832,2)</f>
        <v>0</v>
      </c>
      <c r="BL832" s="17" t="s">
        <v>237</v>
      </c>
      <c r="BM832" s="195" t="s">
        <v>1286</v>
      </c>
    </row>
    <row r="833" spans="1:65" s="13" customFormat="1">
      <c r="B833" s="197"/>
      <c r="C833" s="198"/>
      <c r="D833" s="199" t="s">
        <v>157</v>
      </c>
      <c r="E833" s="198"/>
      <c r="F833" s="201" t="s">
        <v>1287</v>
      </c>
      <c r="G833" s="198"/>
      <c r="H833" s="202">
        <v>344.14800000000002</v>
      </c>
      <c r="I833" s="203"/>
      <c r="J833" s="198"/>
      <c r="K833" s="198"/>
      <c r="L833" s="204"/>
      <c r="M833" s="205"/>
      <c r="N833" s="206"/>
      <c r="O833" s="206"/>
      <c r="P833" s="206"/>
      <c r="Q833" s="206"/>
      <c r="R833" s="206"/>
      <c r="S833" s="206"/>
      <c r="T833" s="207"/>
      <c r="AT833" s="208" t="s">
        <v>157</v>
      </c>
      <c r="AU833" s="208" t="s">
        <v>85</v>
      </c>
      <c r="AV833" s="13" t="s">
        <v>85</v>
      </c>
      <c r="AW833" s="13" t="s">
        <v>4</v>
      </c>
      <c r="AX833" s="13" t="s">
        <v>81</v>
      </c>
      <c r="AY833" s="208" t="s">
        <v>145</v>
      </c>
    </row>
    <row r="834" spans="1:65" s="2" customFormat="1" ht="24.15" customHeight="1">
      <c r="A834" s="34"/>
      <c r="B834" s="35"/>
      <c r="C834" s="183" t="s">
        <v>1288</v>
      </c>
      <c r="D834" s="183" t="s">
        <v>147</v>
      </c>
      <c r="E834" s="184" t="s">
        <v>1289</v>
      </c>
      <c r="F834" s="185" t="s">
        <v>1290</v>
      </c>
      <c r="G834" s="186" t="s">
        <v>1130</v>
      </c>
      <c r="H834" s="241"/>
      <c r="I834" s="188"/>
      <c r="J834" s="189">
        <f>ROUND(I834*H834,2)</f>
        <v>0</v>
      </c>
      <c r="K834" s="190"/>
      <c r="L834" s="39"/>
      <c r="M834" s="191" t="s">
        <v>1</v>
      </c>
      <c r="N834" s="192" t="s">
        <v>41</v>
      </c>
      <c r="O834" s="71"/>
      <c r="P834" s="193">
        <f>O834*H834</f>
        <v>0</v>
      </c>
      <c r="Q834" s="193">
        <v>0</v>
      </c>
      <c r="R834" s="193">
        <f>Q834*H834</f>
        <v>0</v>
      </c>
      <c r="S834" s="193">
        <v>0</v>
      </c>
      <c r="T834" s="194">
        <f>S834*H834</f>
        <v>0</v>
      </c>
      <c r="U834" s="34"/>
      <c r="V834" s="34"/>
      <c r="W834" s="34"/>
      <c r="X834" s="34"/>
      <c r="Y834" s="34"/>
      <c r="Z834" s="34"/>
      <c r="AA834" s="34"/>
      <c r="AB834" s="34"/>
      <c r="AC834" s="34"/>
      <c r="AD834" s="34"/>
      <c r="AE834" s="34"/>
      <c r="AR834" s="195" t="s">
        <v>237</v>
      </c>
      <c r="AT834" s="195" t="s">
        <v>147</v>
      </c>
      <c r="AU834" s="195" t="s">
        <v>85</v>
      </c>
      <c r="AY834" s="17" t="s">
        <v>145</v>
      </c>
      <c r="BE834" s="196">
        <f>IF(N834="základní",J834,0)</f>
        <v>0</v>
      </c>
      <c r="BF834" s="196">
        <f>IF(N834="snížená",J834,0)</f>
        <v>0</v>
      </c>
      <c r="BG834" s="196">
        <f>IF(N834="zákl. přenesená",J834,0)</f>
        <v>0</v>
      </c>
      <c r="BH834" s="196">
        <f>IF(N834="sníž. přenesená",J834,0)</f>
        <v>0</v>
      </c>
      <c r="BI834" s="196">
        <f>IF(N834="nulová",J834,0)</f>
        <v>0</v>
      </c>
      <c r="BJ834" s="17" t="s">
        <v>81</v>
      </c>
      <c r="BK834" s="196">
        <f>ROUND(I834*H834,2)</f>
        <v>0</v>
      </c>
      <c r="BL834" s="17" t="s">
        <v>237</v>
      </c>
      <c r="BM834" s="195" t="s">
        <v>1291</v>
      </c>
    </row>
    <row r="835" spans="1:65" s="12" customFormat="1" ht="22.8" customHeight="1">
      <c r="B835" s="167"/>
      <c r="C835" s="168"/>
      <c r="D835" s="169" t="s">
        <v>75</v>
      </c>
      <c r="E835" s="181" t="s">
        <v>1292</v>
      </c>
      <c r="F835" s="181" t="s">
        <v>1293</v>
      </c>
      <c r="G835" s="168"/>
      <c r="H835" s="168"/>
      <c r="I835" s="171"/>
      <c r="J835" s="182">
        <f>BK835</f>
        <v>0</v>
      </c>
      <c r="K835" s="168"/>
      <c r="L835" s="173"/>
      <c r="M835" s="174"/>
      <c r="N835" s="175"/>
      <c r="O835" s="175"/>
      <c r="P835" s="176">
        <f>P836</f>
        <v>0</v>
      </c>
      <c r="Q835" s="175"/>
      <c r="R835" s="176">
        <f>R836</f>
        <v>1.438E-2</v>
      </c>
      <c r="S835" s="175"/>
      <c r="T835" s="177">
        <f>T836</f>
        <v>0</v>
      </c>
      <c r="AR835" s="178" t="s">
        <v>85</v>
      </c>
      <c r="AT835" s="179" t="s">
        <v>75</v>
      </c>
      <c r="AU835" s="179" t="s">
        <v>81</v>
      </c>
      <c r="AY835" s="178" t="s">
        <v>145</v>
      </c>
      <c r="BK835" s="180">
        <f>BK836</f>
        <v>0</v>
      </c>
    </row>
    <row r="836" spans="1:65" s="2" customFormat="1" ht="24.15" customHeight="1">
      <c r="A836" s="34"/>
      <c r="B836" s="35"/>
      <c r="C836" s="183" t="s">
        <v>1294</v>
      </c>
      <c r="D836" s="183" t="s">
        <v>147</v>
      </c>
      <c r="E836" s="184" t="s">
        <v>1295</v>
      </c>
      <c r="F836" s="185" t="s">
        <v>1296</v>
      </c>
      <c r="G836" s="186" t="s">
        <v>1297</v>
      </c>
      <c r="H836" s="187">
        <v>1</v>
      </c>
      <c r="I836" s="188">
        <f>ZTI!I21</f>
        <v>0</v>
      </c>
      <c r="J836" s="189">
        <f>ROUND(I836*H836,2)</f>
        <v>0</v>
      </c>
      <c r="K836" s="190"/>
      <c r="L836" s="39"/>
      <c r="M836" s="191" t="s">
        <v>1</v>
      </c>
      <c r="N836" s="192" t="s">
        <v>41</v>
      </c>
      <c r="O836" s="71"/>
      <c r="P836" s="193">
        <f>O836*H836</f>
        <v>0</v>
      </c>
      <c r="Q836" s="193">
        <v>1.438E-2</v>
      </c>
      <c r="R836" s="193">
        <f>Q836*H836</f>
        <v>1.438E-2</v>
      </c>
      <c r="S836" s="193">
        <v>0</v>
      </c>
      <c r="T836" s="194">
        <f>S836*H836</f>
        <v>0</v>
      </c>
      <c r="U836" s="34"/>
      <c r="V836" s="34"/>
      <c r="W836" s="34"/>
      <c r="X836" s="34"/>
      <c r="Y836" s="34"/>
      <c r="Z836" s="34"/>
      <c r="AA836" s="34"/>
      <c r="AB836" s="34"/>
      <c r="AC836" s="34"/>
      <c r="AD836" s="34"/>
      <c r="AE836" s="34"/>
      <c r="AR836" s="195" t="s">
        <v>237</v>
      </c>
      <c r="AT836" s="195" t="s">
        <v>147</v>
      </c>
      <c r="AU836" s="195" t="s">
        <v>85</v>
      </c>
      <c r="AY836" s="17" t="s">
        <v>145</v>
      </c>
      <c r="BE836" s="196">
        <f>IF(N836="základní",J836,0)</f>
        <v>0</v>
      </c>
      <c r="BF836" s="196">
        <f>IF(N836="snížená",J836,0)</f>
        <v>0</v>
      </c>
      <c r="BG836" s="196">
        <f>IF(N836="zákl. přenesená",J836,0)</f>
        <v>0</v>
      </c>
      <c r="BH836" s="196">
        <f>IF(N836="sníž. přenesená",J836,0)</f>
        <v>0</v>
      </c>
      <c r="BI836" s="196">
        <f>IF(N836="nulová",J836,0)</f>
        <v>0</v>
      </c>
      <c r="BJ836" s="17" t="s">
        <v>81</v>
      </c>
      <c r="BK836" s="196">
        <f>ROUND(I836*H836,2)</f>
        <v>0</v>
      </c>
      <c r="BL836" s="17" t="s">
        <v>237</v>
      </c>
      <c r="BM836" s="195" t="s">
        <v>1298</v>
      </c>
    </row>
    <row r="837" spans="1:65" s="12" customFormat="1" ht="22.8" customHeight="1">
      <c r="B837" s="167"/>
      <c r="C837" s="168"/>
      <c r="D837" s="169" t="s">
        <v>75</v>
      </c>
      <c r="E837" s="181" t="s">
        <v>1299</v>
      </c>
      <c r="F837" s="181" t="s">
        <v>1300</v>
      </c>
      <c r="G837" s="168"/>
      <c r="H837" s="168"/>
      <c r="I837" s="171"/>
      <c r="J837" s="182">
        <f>BK837</f>
        <v>0</v>
      </c>
      <c r="K837" s="168"/>
      <c r="L837" s="173"/>
      <c r="M837" s="174"/>
      <c r="N837" s="175"/>
      <c r="O837" s="175"/>
      <c r="P837" s="176">
        <f>SUM(P838:P843)</f>
        <v>0</v>
      </c>
      <c r="Q837" s="175"/>
      <c r="R837" s="176">
        <f>SUM(R838:R843)</f>
        <v>0.19656000000000001</v>
      </c>
      <c r="S837" s="175"/>
      <c r="T837" s="177">
        <f>SUM(T838:T843)</f>
        <v>0.24623</v>
      </c>
      <c r="AR837" s="178" t="s">
        <v>85</v>
      </c>
      <c r="AT837" s="179" t="s">
        <v>75</v>
      </c>
      <c r="AU837" s="179" t="s">
        <v>81</v>
      </c>
      <c r="AY837" s="178" t="s">
        <v>145</v>
      </c>
      <c r="BK837" s="180">
        <f>SUM(BK838:BK843)</f>
        <v>0</v>
      </c>
    </row>
    <row r="838" spans="1:65" s="2" customFormat="1" ht="16.5" customHeight="1">
      <c r="A838" s="34"/>
      <c r="B838" s="35"/>
      <c r="C838" s="183" t="s">
        <v>1301</v>
      </c>
      <c r="D838" s="183" t="s">
        <v>147</v>
      </c>
      <c r="E838" s="184" t="s">
        <v>1302</v>
      </c>
      <c r="F838" s="185" t="s">
        <v>1303</v>
      </c>
      <c r="G838" s="186" t="s">
        <v>1297</v>
      </c>
      <c r="H838" s="187">
        <v>8</v>
      </c>
      <c r="I838" s="188"/>
      <c r="J838" s="189">
        <f t="shared" ref="J838:J843" si="10">ROUND(I838*H838,2)</f>
        <v>0</v>
      </c>
      <c r="K838" s="190"/>
      <c r="L838" s="39"/>
      <c r="M838" s="191" t="s">
        <v>1</v>
      </c>
      <c r="N838" s="192" t="s">
        <v>41</v>
      </c>
      <c r="O838" s="71"/>
      <c r="P838" s="193">
        <f t="shared" ref="P838:P843" si="11">O838*H838</f>
        <v>0</v>
      </c>
      <c r="Q838" s="193">
        <v>0</v>
      </c>
      <c r="R838" s="193">
        <f t="shared" ref="R838:R843" si="12">Q838*H838</f>
        <v>0</v>
      </c>
      <c r="S838" s="193">
        <v>1.933E-2</v>
      </c>
      <c r="T838" s="194">
        <f t="shared" ref="T838:T843" si="13">S838*H838</f>
        <v>0.15464</v>
      </c>
      <c r="U838" s="34"/>
      <c r="V838" s="34"/>
      <c r="W838" s="34"/>
      <c r="X838" s="34"/>
      <c r="Y838" s="34"/>
      <c r="Z838" s="34"/>
      <c r="AA838" s="34"/>
      <c r="AB838" s="34"/>
      <c r="AC838" s="34"/>
      <c r="AD838" s="34"/>
      <c r="AE838" s="34"/>
      <c r="AR838" s="195" t="s">
        <v>237</v>
      </c>
      <c r="AT838" s="195" t="s">
        <v>147</v>
      </c>
      <c r="AU838" s="195" t="s">
        <v>85</v>
      </c>
      <c r="AY838" s="17" t="s">
        <v>145</v>
      </c>
      <c r="BE838" s="196">
        <f t="shared" ref="BE838:BE843" si="14">IF(N838="základní",J838,0)</f>
        <v>0</v>
      </c>
      <c r="BF838" s="196">
        <f t="shared" ref="BF838:BF843" si="15">IF(N838="snížená",J838,0)</f>
        <v>0</v>
      </c>
      <c r="BG838" s="196">
        <f t="shared" ref="BG838:BG843" si="16">IF(N838="zákl. přenesená",J838,0)</f>
        <v>0</v>
      </c>
      <c r="BH838" s="196">
        <f t="shared" ref="BH838:BH843" si="17">IF(N838="sníž. přenesená",J838,0)</f>
        <v>0</v>
      </c>
      <c r="BI838" s="196">
        <f t="shared" ref="BI838:BI843" si="18">IF(N838="nulová",J838,0)</f>
        <v>0</v>
      </c>
      <c r="BJ838" s="17" t="s">
        <v>81</v>
      </c>
      <c r="BK838" s="196">
        <f t="shared" ref="BK838:BK843" si="19">ROUND(I838*H838,2)</f>
        <v>0</v>
      </c>
      <c r="BL838" s="17" t="s">
        <v>237</v>
      </c>
      <c r="BM838" s="195" t="s">
        <v>1304</v>
      </c>
    </row>
    <row r="839" spans="1:65" s="2" customFormat="1" ht="24.15" customHeight="1">
      <c r="A839" s="34"/>
      <c r="B839" s="35"/>
      <c r="C839" s="183" t="s">
        <v>1305</v>
      </c>
      <c r="D839" s="183" t="s">
        <v>147</v>
      </c>
      <c r="E839" s="184" t="s">
        <v>1306</v>
      </c>
      <c r="F839" s="185" t="s">
        <v>1307</v>
      </c>
      <c r="G839" s="186" t="s">
        <v>1297</v>
      </c>
      <c r="H839" s="187">
        <v>3</v>
      </c>
      <c r="I839" s="188"/>
      <c r="J839" s="189">
        <f t="shared" si="10"/>
        <v>0</v>
      </c>
      <c r="K839" s="190"/>
      <c r="L839" s="39"/>
      <c r="M839" s="191" t="s">
        <v>1</v>
      </c>
      <c r="N839" s="192" t="s">
        <v>41</v>
      </c>
      <c r="O839" s="71"/>
      <c r="P839" s="193">
        <f t="shared" si="11"/>
        <v>0</v>
      </c>
      <c r="Q839" s="193">
        <v>0</v>
      </c>
      <c r="R839" s="193">
        <f t="shared" si="12"/>
        <v>0</v>
      </c>
      <c r="S839" s="193">
        <v>1.107E-2</v>
      </c>
      <c r="T839" s="194">
        <f t="shared" si="13"/>
        <v>3.3210000000000003E-2</v>
      </c>
      <c r="U839" s="34"/>
      <c r="V839" s="34"/>
      <c r="W839" s="34"/>
      <c r="X839" s="34"/>
      <c r="Y839" s="34"/>
      <c r="Z839" s="34"/>
      <c r="AA839" s="34"/>
      <c r="AB839" s="34"/>
      <c r="AC839" s="34"/>
      <c r="AD839" s="34"/>
      <c r="AE839" s="34"/>
      <c r="AR839" s="195" t="s">
        <v>237</v>
      </c>
      <c r="AT839" s="195" t="s">
        <v>147</v>
      </c>
      <c r="AU839" s="195" t="s">
        <v>85</v>
      </c>
      <c r="AY839" s="17" t="s">
        <v>145</v>
      </c>
      <c r="BE839" s="196">
        <f t="shared" si="14"/>
        <v>0</v>
      </c>
      <c r="BF839" s="196">
        <f t="shared" si="15"/>
        <v>0</v>
      </c>
      <c r="BG839" s="196">
        <f t="shared" si="16"/>
        <v>0</v>
      </c>
      <c r="BH839" s="196">
        <f t="shared" si="17"/>
        <v>0</v>
      </c>
      <c r="BI839" s="196">
        <f t="shared" si="18"/>
        <v>0</v>
      </c>
      <c r="BJ839" s="17" t="s">
        <v>81</v>
      </c>
      <c r="BK839" s="196">
        <f t="shared" si="19"/>
        <v>0</v>
      </c>
      <c r="BL839" s="17" t="s">
        <v>237</v>
      </c>
      <c r="BM839" s="195" t="s">
        <v>1308</v>
      </c>
    </row>
    <row r="840" spans="1:65" s="2" customFormat="1" ht="16.5" customHeight="1">
      <c r="A840" s="34"/>
      <c r="B840" s="35"/>
      <c r="C840" s="183" t="s">
        <v>1309</v>
      </c>
      <c r="D840" s="183" t="s">
        <v>147</v>
      </c>
      <c r="E840" s="184" t="s">
        <v>1310</v>
      </c>
      <c r="F840" s="185" t="s">
        <v>1311</v>
      </c>
      <c r="G840" s="186" t="s">
        <v>1297</v>
      </c>
      <c r="H840" s="187">
        <v>3</v>
      </c>
      <c r="I840" s="188"/>
      <c r="J840" s="189">
        <f t="shared" si="10"/>
        <v>0</v>
      </c>
      <c r="K840" s="190"/>
      <c r="L840" s="39"/>
      <c r="M840" s="191" t="s">
        <v>1</v>
      </c>
      <c r="N840" s="192" t="s">
        <v>41</v>
      </c>
      <c r="O840" s="71"/>
      <c r="P840" s="193">
        <f t="shared" si="11"/>
        <v>0</v>
      </c>
      <c r="Q840" s="193">
        <v>0</v>
      </c>
      <c r="R840" s="193">
        <f t="shared" si="12"/>
        <v>0</v>
      </c>
      <c r="S840" s="193">
        <v>1.9460000000000002E-2</v>
      </c>
      <c r="T840" s="194">
        <f t="shared" si="13"/>
        <v>5.8380000000000001E-2</v>
      </c>
      <c r="U840" s="34"/>
      <c r="V840" s="34"/>
      <c r="W840" s="34"/>
      <c r="X840" s="34"/>
      <c r="Y840" s="34"/>
      <c r="Z840" s="34"/>
      <c r="AA840" s="34"/>
      <c r="AB840" s="34"/>
      <c r="AC840" s="34"/>
      <c r="AD840" s="34"/>
      <c r="AE840" s="34"/>
      <c r="AR840" s="195" t="s">
        <v>237</v>
      </c>
      <c r="AT840" s="195" t="s">
        <v>147</v>
      </c>
      <c r="AU840" s="195" t="s">
        <v>85</v>
      </c>
      <c r="AY840" s="17" t="s">
        <v>145</v>
      </c>
      <c r="BE840" s="196">
        <f t="shared" si="14"/>
        <v>0</v>
      </c>
      <c r="BF840" s="196">
        <f t="shared" si="15"/>
        <v>0</v>
      </c>
      <c r="BG840" s="196">
        <f t="shared" si="16"/>
        <v>0</v>
      </c>
      <c r="BH840" s="196">
        <f t="shared" si="17"/>
        <v>0</v>
      </c>
      <c r="BI840" s="196">
        <f t="shared" si="18"/>
        <v>0</v>
      </c>
      <c r="BJ840" s="17" t="s">
        <v>81</v>
      </c>
      <c r="BK840" s="196">
        <f t="shared" si="19"/>
        <v>0</v>
      </c>
      <c r="BL840" s="17" t="s">
        <v>237</v>
      </c>
      <c r="BM840" s="195" t="s">
        <v>1312</v>
      </c>
    </row>
    <row r="841" spans="1:65" s="2" customFormat="1" ht="16.5" customHeight="1">
      <c r="A841" s="34"/>
      <c r="B841" s="35"/>
      <c r="C841" s="183" t="s">
        <v>1313</v>
      </c>
      <c r="D841" s="183" t="s">
        <v>147</v>
      </c>
      <c r="E841" s="184" t="s">
        <v>1314</v>
      </c>
      <c r="F841" s="185" t="s">
        <v>1315</v>
      </c>
      <c r="G841" s="186" t="s">
        <v>1297</v>
      </c>
      <c r="H841" s="187">
        <v>14</v>
      </c>
      <c r="I841" s="188"/>
      <c r="J841" s="189">
        <f t="shared" si="10"/>
        <v>0</v>
      </c>
      <c r="K841" s="190"/>
      <c r="L841" s="39"/>
      <c r="M841" s="191" t="s">
        <v>1</v>
      </c>
      <c r="N841" s="192" t="s">
        <v>41</v>
      </c>
      <c r="O841" s="71"/>
      <c r="P841" s="193">
        <f t="shared" si="11"/>
        <v>0</v>
      </c>
      <c r="Q841" s="193">
        <v>7.0200000000000002E-3</v>
      </c>
      <c r="R841" s="193">
        <f t="shared" si="12"/>
        <v>9.8280000000000006E-2</v>
      </c>
      <c r="S841" s="193">
        <v>0</v>
      </c>
      <c r="T841" s="194">
        <f t="shared" si="13"/>
        <v>0</v>
      </c>
      <c r="U841" s="34"/>
      <c r="V841" s="34"/>
      <c r="W841" s="34"/>
      <c r="X841" s="34"/>
      <c r="Y841" s="34"/>
      <c r="Z841" s="34"/>
      <c r="AA841" s="34"/>
      <c r="AB841" s="34"/>
      <c r="AC841" s="34"/>
      <c r="AD841" s="34"/>
      <c r="AE841" s="34"/>
      <c r="AR841" s="195" t="s">
        <v>237</v>
      </c>
      <c r="AT841" s="195" t="s">
        <v>147</v>
      </c>
      <c r="AU841" s="195" t="s">
        <v>85</v>
      </c>
      <c r="AY841" s="17" t="s">
        <v>145</v>
      </c>
      <c r="BE841" s="196">
        <f t="shared" si="14"/>
        <v>0</v>
      </c>
      <c r="BF841" s="196">
        <f t="shared" si="15"/>
        <v>0</v>
      </c>
      <c r="BG841" s="196">
        <f t="shared" si="16"/>
        <v>0</v>
      </c>
      <c r="BH841" s="196">
        <f t="shared" si="17"/>
        <v>0</v>
      </c>
      <c r="BI841" s="196">
        <f t="shared" si="18"/>
        <v>0</v>
      </c>
      <c r="BJ841" s="17" t="s">
        <v>81</v>
      </c>
      <c r="BK841" s="196">
        <f t="shared" si="19"/>
        <v>0</v>
      </c>
      <c r="BL841" s="17" t="s">
        <v>237</v>
      </c>
      <c r="BM841" s="195" t="s">
        <v>1316</v>
      </c>
    </row>
    <row r="842" spans="1:65" s="2" customFormat="1" ht="16.5" customHeight="1">
      <c r="A842" s="34"/>
      <c r="B842" s="35"/>
      <c r="C842" s="183" t="s">
        <v>1317</v>
      </c>
      <c r="D842" s="183" t="s">
        <v>147</v>
      </c>
      <c r="E842" s="184" t="s">
        <v>1318</v>
      </c>
      <c r="F842" s="185" t="s">
        <v>1319</v>
      </c>
      <c r="G842" s="186" t="s">
        <v>1297</v>
      </c>
      <c r="H842" s="187">
        <v>14</v>
      </c>
      <c r="I842" s="188"/>
      <c r="J842" s="189">
        <f t="shared" si="10"/>
        <v>0</v>
      </c>
      <c r="K842" s="190"/>
      <c r="L842" s="39"/>
      <c r="M842" s="191" t="s">
        <v>1</v>
      </c>
      <c r="N842" s="192" t="s">
        <v>41</v>
      </c>
      <c r="O842" s="71"/>
      <c r="P842" s="193">
        <f t="shared" si="11"/>
        <v>0</v>
      </c>
      <c r="Q842" s="193">
        <v>7.0200000000000002E-3</v>
      </c>
      <c r="R842" s="193">
        <f t="shared" si="12"/>
        <v>9.8280000000000006E-2</v>
      </c>
      <c r="S842" s="193">
        <v>0</v>
      </c>
      <c r="T842" s="194">
        <f t="shared" si="13"/>
        <v>0</v>
      </c>
      <c r="U842" s="34"/>
      <c r="V842" s="34"/>
      <c r="W842" s="34"/>
      <c r="X842" s="34"/>
      <c r="Y842" s="34"/>
      <c r="Z842" s="34"/>
      <c r="AA842" s="34"/>
      <c r="AB842" s="34"/>
      <c r="AC842" s="34"/>
      <c r="AD842" s="34"/>
      <c r="AE842" s="34"/>
      <c r="AR842" s="195" t="s">
        <v>237</v>
      </c>
      <c r="AT842" s="195" t="s">
        <v>147</v>
      </c>
      <c r="AU842" s="195" t="s">
        <v>85</v>
      </c>
      <c r="AY842" s="17" t="s">
        <v>145</v>
      </c>
      <c r="BE842" s="196">
        <f t="shared" si="14"/>
        <v>0</v>
      </c>
      <c r="BF842" s="196">
        <f t="shared" si="15"/>
        <v>0</v>
      </c>
      <c r="BG842" s="196">
        <f t="shared" si="16"/>
        <v>0</v>
      </c>
      <c r="BH842" s="196">
        <f t="shared" si="17"/>
        <v>0</v>
      </c>
      <c r="BI842" s="196">
        <f t="shared" si="18"/>
        <v>0</v>
      </c>
      <c r="BJ842" s="17" t="s">
        <v>81</v>
      </c>
      <c r="BK842" s="196">
        <f t="shared" si="19"/>
        <v>0</v>
      </c>
      <c r="BL842" s="17" t="s">
        <v>237</v>
      </c>
      <c r="BM842" s="195" t="s">
        <v>1320</v>
      </c>
    </row>
    <row r="843" spans="1:65" s="2" customFormat="1" ht="24.15" customHeight="1">
      <c r="A843" s="34"/>
      <c r="B843" s="35"/>
      <c r="C843" s="183" t="s">
        <v>1321</v>
      </c>
      <c r="D843" s="183" t="s">
        <v>147</v>
      </c>
      <c r="E843" s="184" t="s">
        <v>1322</v>
      </c>
      <c r="F843" s="185" t="s">
        <v>1323</v>
      </c>
      <c r="G843" s="186" t="s">
        <v>1130</v>
      </c>
      <c r="H843" s="241"/>
      <c r="I843" s="188"/>
      <c r="J843" s="189">
        <f t="shared" si="10"/>
        <v>0</v>
      </c>
      <c r="K843" s="190"/>
      <c r="L843" s="39"/>
      <c r="M843" s="191" t="s">
        <v>1</v>
      </c>
      <c r="N843" s="192" t="s">
        <v>41</v>
      </c>
      <c r="O843" s="71"/>
      <c r="P843" s="193">
        <f t="shared" si="11"/>
        <v>0</v>
      </c>
      <c r="Q843" s="193">
        <v>0</v>
      </c>
      <c r="R843" s="193">
        <f t="shared" si="12"/>
        <v>0</v>
      </c>
      <c r="S843" s="193">
        <v>0</v>
      </c>
      <c r="T843" s="194">
        <f t="shared" si="13"/>
        <v>0</v>
      </c>
      <c r="U843" s="34"/>
      <c r="V843" s="34"/>
      <c r="W843" s="34"/>
      <c r="X843" s="34"/>
      <c r="Y843" s="34"/>
      <c r="Z843" s="34"/>
      <c r="AA843" s="34"/>
      <c r="AB843" s="34"/>
      <c r="AC843" s="34"/>
      <c r="AD843" s="34"/>
      <c r="AE843" s="34"/>
      <c r="AR843" s="195" t="s">
        <v>237</v>
      </c>
      <c r="AT843" s="195" t="s">
        <v>147</v>
      </c>
      <c r="AU843" s="195" t="s">
        <v>85</v>
      </c>
      <c r="AY843" s="17" t="s">
        <v>145</v>
      </c>
      <c r="BE843" s="196">
        <f t="shared" si="14"/>
        <v>0</v>
      </c>
      <c r="BF843" s="196">
        <f t="shared" si="15"/>
        <v>0</v>
      </c>
      <c r="BG843" s="196">
        <f t="shared" si="16"/>
        <v>0</v>
      </c>
      <c r="BH843" s="196">
        <f t="shared" si="17"/>
        <v>0</v>
      </c>
      <c r="BI843" s="196">
        <f t="shared" si="18"/>
        <v>0</v>
      </c>
      <c r="BJ843" s="17" t="s">
        <v>81</v>
      </c>
      <c r="BK843" s="196">
        <f t="shared" si="19"/>
        <v>0</v>
      </c>
      <c r="BL843" s="17" t="s">
        <v>237</v>
      </c>
      <c r="BM843" s="195" t="s">
        <v>1324</v>
      </c>
    </row>
    <row r="844" spans="1:65" s="12" customFormat="1" ht="22.8" customHeight="1">
      <c r="B844" s="167"/>
      <c r="C844" s="168"/>
      <c r="D844" s="169" t="s">
        <v>75</v>
      </c>
      <c r="E844" s="181" t="s">
        <v>1325</v>
      </c>
      <c r="F844" s="181" t="s">
        <v>1326</v>
      </c>
      <c r="G844" s="168"/>
      <c r="H844" s="168"/>
      <c r="I844" s="171"/>
      <c r="J844" s="182">
        <f>BK844</f>
        <v>0</v>
      </c>
      <c r="K844" s="168"/>
      <c r="L844" s="173"/>
      <c r="M844" s="174"/>
      <c r="N844" s="175"/>
      <c r="O844" s="175"/>
      <c r="P844" s="176">
        <f>P845</f>
        <v>0</v>
      </c>
      <c r="Q844" s="175"/>
      <c r="R844" s="176">
        <f>R845</f>
        <v>2.0330000000000001E-2</v>
      </c>
      <c r="S844" s="175"/>
      <c r="T844" s="177">
        <f>T845</f>
        <v>0</v>
      </c>
      <c r="AR844" s="178" t="s">
        <v>85</v>
      </c>
      <c r="AT844" s="179" t="s">
        <v>75</v>
      </c>
      <c r="AU844" s="179" t="s">
        <v>81</v>
      </c>
      <c r="AY844" s="178" t="s">
        <v>145</v>
      </c>
      <c r="BK844" s="180">
        <f>BK845</f>
        <v>0</v>
      </c>
    </row>
    <row r="845" spans="1:65" s="2" customFormat="1" ht="16.5" customHeight="1">
      <c r="A845" s="34"/>
      <c r="B845" s="35"/>
      <c r="C845" s="183" t="s">
        <v>1327</v>
      </c>
      <c r="D845" s="183" t="s">
        <v>147</v>
      </c>
      <c r="E845" s="184" t="s">
        <v>1328</v>
      </c>
      <c r="F845" s="185" t="s">
        <v>1329</v>
      </c>
      <c r="G845" s="186" t="s">
        <v>1297</v>
      </c>
      <c r="H845" s="187">
        <v>1</v>
      </c>
      <c r="I845" s="188">
        <f>Vytápění!J7</f>
        <v>0</v>
      </c>
      <c r="J845" s="189">
        <f>ROUND(I845*H845,2)</f>
        <v>0</v>
      </c>
      <c r="K845" s="190"/>
      <c r="L845" s="39"/>
      <c r="M845" s="191" t="s">
        <v>1</v>
      </c>
      <c r="N845" s="192" t="s">
        <v>41</v>
      </c>
      <c r="O845" s="71"/>
      <c r="P845" s="193">
        <f>O845*H845</f>
        <v>0</v>
      </c>
      <c r="Q845" s="193">
        <v>2.0330000000000001E-2</v>
      </c>
      <c r="R845" s="193">
        <f>Q845*H845</f>
        <v>2.0330000000000001E-2</v>
      </c>
      <c r="S845" s="193">
        <v>0</v>
      </c>
      <c r="T845" s="194">
        <f>S845*H845</f>
        <v>0</v>
      </c>
      <c r="U845" s="34"/>
      <c r="V845" s="34"/>
      <c r="W845" s="34"/>
      <c r="X845" s="34"/>
      <c r="Y845" s="34"/>
      <c r="Z845" s="34"/>
      <c r="AA845" s="34"/>
      <c r="AB845" s="34"/>
      <c r="AC845" s="34"/>
      <c r="AD845" s="34"/>
      <c r="AE845" s="34"/>
      <c r="AR845" s="195" t="s">
        <v>237</v>
      </c>
      <c r="AT845" s="195" t="s">
        <v>147</v>
      </c>
      <c r="AU845" s="195" t="s">
        <v>85</v>
      </c>
      <c r="AY845" s="17" t="s">
        <v>145</v>
      </c>
      <c r="BE845" s="196">
        <f>IF(N845="základní",J845,0)</f>
        <v>0</v>
      </c>
      <c r="BF845" s="196">
        <f>IF(N845="snížená",J845,0)</f>
        <v>0</v>
      </c>
      <c r="BG845" s="196">
        <f>IF(N845="zákl. přenesená",J845,0)</f>
        <v>0</v>
      </c>
      <c r="BH845" s="196">
        <f>IF(N845="sníž. přenesená",J845,0)</f>
        <v>0</v>
      </c>
      <c r="BI845" s="196">
        <f>IF(N845="nulová",J845,0)</f>
        <v>0</v>
      </c>
      <c r="BJ845" s="17" t="s">
        <v>81</v>
      </c>
      <c r="BK845" s="196">
        <f>ROUND(I845*H845,2)</f>
        <v>0</v>
      </c>
      <c r="BL845" s="17" t="s">
        <v>237</v>
      </c>
      <c r="BM845" s="195" t="s">
        <v>1330</v>
      </c>
    </row>
    <row r="846" spans="1:65" s="12" customFormat="1" ht="22.8" customHeight="1">
      <c r="B846" s="167"/>
      <c r="C846" s="168"/>
      <c r="D846" s="169" t="s">
        <v>75</v>
      </c>
      <c r="E846" s="181" t="s">
        <v>1331</v>
      </c>
      <c r="F846" s="181" t="s">
        <v>1332</v>
      </c>
      <c r="G846" s="168"/>
      <c r="H846" s="168"/>
      <c r="I846" s="171"/>
      <c r="J846" s="182">
        <f>BK846</f>
        <v>0</v>
      </c>
      <c r="K846" s="168"/>
      <c r="L846" s="173"/>
      <c r="M846" s="174"/>
      <c r="N846" s="175"/>
      <c r="O846" s="175"/>
      <c r="P846" s="176">
        <f>SUM(P847:P891)</f>
        <v>0</v>
      </c>
      <c r="Q846" s="175"/>
      <c r="R846" s="176">
        <f>SUM(R847:R891)</f>
        <v>10.055963299999998</v>
      </c>
      <c r="S846" s="175"/>
      <c r="T846" s="177">
        <f>SUM(T847:T891)</f>
        <v>0.8914200000000001</v>
      </c>
      <c r="AR846" s="178" t="s">
        <v>85</v>
      </c>
      <c r="AT846" s="179" t="s">
        <v>75</v>
      </c>
      <c r="AU846" s="179" t="s">
        <v>81</v>
      </c>
      <c r="AY846" s="178" t="s">
        <v>145</v>
      </c>
      <c r="BK846" s="180">
        <f>SUM(BK847:BK891)</f>
        <v>0</v>
      </c>
    </row>
    <row r="847" spans="1:65" s="2" customFormat="1" ht="24.15" customHeight="1">
      <c r="A847" s="34"/>
      <c r="B847" s="35"/>
      <c r="C847" s="183" t="s">
        <v>1333</v>
      </c>
      <c r="D847" s="183" t="s">
        <v>147</v>
      </c>
      <c r="E847" s="184" t="s">
        <v>1334</v>
      </c>
      <c r="F847" s="185" t="s">
        <v>1335</v>
      </c>
      <c r="G847" s="186" t="s">
        <v>155</v>
      </c>
      <c r="H847" s="187">
        <v>164.6</v>
      </c>
      <c r="I847" s="188"/>
      <c r="J847" s="189">
        <f>ROUND(I847*H847,2)</f>
        <v>0</v>
      </c>
      <c r="K847" s="190"/>
      <c r="L847" s="39"/>
      <c r="M847" s="191" t="s">
        <v>1</v>
      </c>
      <c r="N847" s="192" t="s">
        <v>41</v>
      </c>
      <c r="O847" s="71"/>
      <c r="P847" s="193">
        <f>O847*H847</f>
        <v>0</v>
      </c>
      <c r="Q847" s="193">
        <v>1.223E-2</v>
      </c>
      <c r="R847" s="193">
        <f>Q847*H847</f>
        <v>2.013058</v>
      </c>
      <c r="S847" s="193">
        <v>0</v>
      </c>
      <c r="T847" s="194">
        <f>S847*H847</f>
        <v>0</v>
      </c>
      <c r="U847" s="34"/>
      <c r="V847" s="34"/>
      <c r="W847" s="34"/>
      <c r="X847" s="34"/>
      <c r="Y847" s="34"/>
      <c r="Z847" s="34"/>
      <c r="AA847" s="34"/>
      <c r="AB847" s="34"/>
      <c r="AC847" s="34"/>
      <c r="AD847" s="34"/>
      <c r="AE847" s="34"/>
      <c r="AR847" s="195" t="s">
        <v>237</v>
      </c>
      <c r="AT847" s="195" t="s">
        <v>147</v>
      </c>
      <c r="AU847" s="195" t="s">
        <v>85</v>
      </c>
      <c r="AY847" s="17" t="s">
        <v>145</v>
      </c>
      <c r="BE847" s="196">
        <f>IF(N847="základní",J847,0)</f>
        <v>0</v>
      </c>
      <c r="BF847" s="196">
        <f>IF(N847="snížená",J847,0)</f>
        <v>0</v>
      </c>
      <c r="BG847" s="196">
        <f>IF(N847="zákl. přenesená",J847,0)</f>
        <v>0</v>
      </c>
      <c r="BH847" s="196">
        <f>IF(N847="sníž. přenesená",J847,0)</f>
        <v>0</v>
      </c>
      <c r="BI847" s="196">
        <f>IF(N847="nulová",J847,0)</f>
        <v>0</v>
      </c>
      <c r="BJ847" s="17" t="s">
        <v>81</v>
      </c>
      <c r="BK847" s="196">
        <f>ROUND(I847*H847,2)</f>
        <v>0</v>
      </c>
      <c r="BL847" s="17" t="s">
        <v>237</v>
      </c>
      <c r="BM847" s="195" t="s">
        <v>1336</v>
      </c>
    </row>
    <row r="848" spans="1:65" s="13" customFormat="1">
      <c r="B848" s="197"/>
      <c r="C848" s="198"/>
      <c r="D848" s="199" t="s">
        <v>157</v>
      </c>
      <c r="E848" s="200" t="s">
        <v>1</v>
      </c>
      <c r="F848" s="201" t="s">
        <v>1337</v>
      </c>
      <c r="G848" s="198"/>
      <c r="H848" s="202">
        <v>53.5</v>
      </c>
      <c r="I848" s="203"/>
      <c r="J848" s="198"/>
      <c r="K848" s="198"/>
      <c r="L848" s="204"/>
      <c r="M848" s="205"/>
      <c r="N848" s="206"/>
      <c r="O848" s="206"/>
      <c r="P848" s="206"/>
      <c r="Q848" s="206"/>
      <c r="R848" s="206"/>
      <c r="S848" s="206"/>
      <c r="T848" s="207"/>
      <c r="AT848" s="208" t="s">
        <v>157</v>
      </c>
      <c r="AU848" s="208" t="s">
        <v>85</v>
      </c>
      <c r="AV848" s="13" t="s">
        <v>85</v>
      </c>
      <c r="AW848" s="13" t="s">
        <v>32</v>
      </c>
      <c r="AX848" s="13" t="s">
        <v>76</v>
      </c>
      <c r="AY848" s="208" t="s">
        <v>145</v>
      </c>
    </row>
    <row r="849" spans="1:65" s="13" customFormat="1">
      <c r="B849" s="197"/>
      <c r="C849" s="198"/>
      <c r="D849" s="199" t="s">
        <v>157</v>
      </c>
      <c r="E849" s="200" t="s">
        <v>1</v>
      </c>
      <c r="F849" s="201" t="s">
        <v>1338</v>
      </c>
      <c r="G849" s="198"/>
      <c r="H849" s="202">
        <v>111.1</v>
      </c>
      <c r="I849" s="203"/>
      <c r="J849" s="198"/>
      <c r="K849" s="198"/>
      <c r="L849" s="204"/>
      <c r="M849" s="205"/>
      <c r="N849" s="206"/>
      <c r="O849" s="206"/>
      <c r="P849" s="206"/>
      <c r="Q849" s="206"/>
      <c r="R849" s="206"/>
      <c r="S849" s="206"/>
      <c r="T849" s="207"/>
      <c r="AT849" s="208" t="s">
        <v>157</v>
      </c>
      <c r="AU849" s="208" t="s">
        <v>85</v>
      </c>
      <c r="AV849" s="13" t="s">
        <v>85</v>
      </c>
      <c r="AW849" s="13" t="s">
        <v>32</v>
      </c>
      <c r="AX849" s="13" t="s">
        <v>76</v>
      </c>
      <c r="AY849" s="208" t="s">
        <v>145</v>
      </c>
    </row>
    <row r="850" spans="1:65" s="14" customFormat="1">
      <c r="B850" s="209"/>
      <c r="C850" s="210"/>
      <c r="D850" s="199" t="s">
        <v>157</v>
      </c>
      <c r="E850" s="211" t="s">
        <v>1</v>
      </c>
      <c r="F850" s="212" t="s">
        <v>160</v>
      </c>
      <c r="G850" s="210"/>
      <c r="H850" s="213">
        <v>164.6</v>
      </c>
      <c r="I850" s="214"/>
      <c r="J850" s="210"/>
      <c r="K850" s="210"/>
      <c r="L850" s="215"/>
      <c r="M850" s="216"/>
      <c r="N850" s="217"/>
      <c r="O850" s="217"/>
      <c r="P850" s="217"/>
      <c r="Q850" s="217"/>
      <c r="R850" s="217"/>
      <c r="S850" s="217"/>
      <c r="T850" s="218"/>
      <c r="AT850" s="219" t="s">
        <v>157</v>
      </c>
      <c r="AU850" s="219" t="s">
        <v>85</v>
      </c>
      <c r="AV850" s="14" t="s">
        <v>151</v>
      </c>
      <c r="AW850" s="14" t="s">
        <v>32</v>
      </c>
      <c r="AX850" s="14" t="s">
        <v>81</v>
      </c>
      <c r="AY850" s="219" t="s">
        <v>145</v>
      </c>
    </row>
    <row r="851" spans="1:65" s="2" customFormat="1" ht="24.15" customHeight="1">
      <c r="A851" s="34"/>
      <c r="B851" s="35"/>
      <c r="C851" s="183" t="s">
        <v>1339</v>
      </c>
      <c r="D851" s="183" t="s">
        <v>147</v>
      </c>
      <c r="E851" s="184" t="s">
        <v>1340</v>
      </c>
      <c r="F851" s="185" t="s">
        <v>1341</v>
      </c>
      <c r="G851" s="186" t="s">
        <v>155</v>
      </c>
      <c r="H851" s="187">
        <v>36.200000000000003</v>
      </c>
      <c r="I851" s="188"/>
      <c r="J851" s="189">
        <f>ROUND(I851*H851,2)</f>
        <v>0</v>
      </c>
      <c r="K851" s="190"/>
      <c r="L851" s="39"/>
      <c r="M851" s="191" t="s">
        <v>1</v>
      </c>
      <c r="N851" s="192" t="s">
        <v>41</v>
      </c>
      <c r="O851" s="71"/>
      <c r="P851" s="193">
        <f>O851*H851</f>
        <v>0</v>
      </c>
      <c r="Q851" s="193">
        <v>1.3849999999999999E-2</v>
      </c>
      <c r="R851" s="193">
        <f>Q851*H851</f>
        <v>0.50136999999999998</v>
      </c>
      <c r="S851" s="193">
        <v>0</v>
      </c>
      <c r="T851" s="194">
        <f>S851*H851</f>
        <v>0</v>
      </c>
      <c r="U851" s="34"/>
      <c r="V851" s="34"/>
      <c r="W851" s="34"/>
      <c r="X851" s="34"/>
      <c r="Y851" s="34"/>
      <c r="Z851" s="34"/>
      <c r="AA851" s="34"/>
      <c r="AB851" s="34"/>
      <c r="AC851" s="34"/>
      <c r="AD851" s="34"/>
      <c r="AE851" s="34"/>
      <c r="AR851" s="195" t="s">
        <v>237</v>
      </c>
      <c r="AT851" s="195" t="s">
        <v>147</v>
      </c>
      <c r="AU851" s="195" t="s">
        <v>85</v>
      </c>
      <c r="AY851" s="17" t="s">
        <v>145</v>
      </c>
      <c r="BE851" s="196">
        <f>IF(N851="základní",J851,0)</f>
        <v>0</v>
      </c>
      <c r="BF851" s="196">
        <f>IF(N851="snížená",J851,0)</f>
        <v>0</v>
      </c>
      <c r="BG851" s="196">
        <f>IF(N851="zákl. přenesená",J851,0)</f>
        <v>0</v>
      </c>
      <c r="BH851" s="196">
        <f>IF(N851="sníž. přenesená",J851,0)</f>
        <v>0</v>
      </c>
      <c r="BI851" s="196">
        <f>IF(N851="nulová",J851,0)</f>
        <v>0</v>
      </c>
      <c r="BJ851" s="17" t="s">
        <v>81</v>
      </c>
      <c r="BK851" s="196">
        <f>ROUND(I851*H851,2)</f>
        <v>0</v>
      </c>
      <c r="BL851" s="17" t="s">
        <v>237</v>
      </c>
      <c r="BM851" s="195" t="s">
        <v>1342</v>
      </c>
    </row>
    <row r="852" spans="1:65" s="13" customFormat="1">
      <c r="B852" s="197"/>
      <c r="C852" s="198"/>
      <c r="D852" s="199" t="s">
        <v>157</v>
      </c>
      <c r="E852" s="200" t="s">
        <v>1</v>
      </c>
      <c r="F852" s="201" t="s">
        <v>1343</v>
      </c>
      <c r="G852" s="198"/>
      <c r="H852" s="202">
        <v>36.200000000000003</v>
      </c>
      <c r="I852" s="203"/>
      <c r="J852" s="198"/>
      <c r="K852" s="198"/>
      <c r="L852" s="204"/>
      <c r="M852" s="205"/>
      <c r="N852" s="206"/>
      <c r="O852" s="206"/>
      <c r="P852" s="206"/>
      <c r="Q852" s="206"/>
      <c r="R852" s="206"/>
      <c r="S852" s="206"/>
      <c r="T852" s="207"/>
      <c r="AT852" s="208" t="s">
        <v>157</v>
      </c>
      <c r="AU852" s="208" t="s">
        <v>85</v>
      </c>
      <c r="AV852" s="13" t="s">
        <v>85</v>
      </c>
      <c r="AW852" s="13" t="s">
        <v>32</v>
      </c>
      <c r="AX852" s="13" t="s">
        <v>81</v>
      </c>
      <c r="AY852" s="208" t="s">
        <v>145</v>
      </c>
    </row>
    <row r="853" spans="1:65" s="2" customFormat="1" ht="24.15" customHeight="1">
      <c r="A853" s="34"/>
      <c r="B853" s="35"/>
      <c r="C853" s="183" t="s">
        <v>1344</v>
      </c>
      <c r="D853" s="183" t="s">
        <v>147</v>
      </c>
      <c r="E853" s="184" t="s">
        <v>1345</v>
      </c>
      <c r="F853" s="185" t="s">
        <v>1346</v>
      </c>
      <c r="G853" s="186" t="s">
        <v>155</v>
      </c>
      <c r="H853" s="187">
        <v>66</v>
      </c>
      <c r="I853" s="188"/>
      <c r="J853" s="189">
        <f>ROUND(I853*H853,2)</f>
        <v>0</v>
      </c>
      <c r="K853" s="190"/>
      <c r="L853" s="39"/>
      <c r="M853" s="191" t="s">
        <v>1</v>
      </c>
      <c r="N853" s="192" t="s">
        <v>41</v>
      </c>
      <c r="O853" s="71"/>
      <c r="P853" s="193">
        <f>O853*H853</f>
        <v>0</v>
      </c>
      <c r="Q853" s="193">
        <v>1.259E-2</v>
      </c>
      <c r="R853" s="193">
        <f>Q853*H853</f>
        <v>0.83094000000000001</v>
      </c>
      <c r="S853" s="193">
        <v>0</v>
      </c>
      <c r="T853" s="194">
        <f>S853*H853</f>
        <v>0</v>
      </c>
      <c r="U853" s="34"/>
      <c r="V853" s="34"/>
      <c r="W853" s="34"/>
      <c r="X853" s="34"/>
      <c r="Y853" s="34"/>
      <c r="Z853" s="34"/>
      <c r="AA853" s="34"/>
      <c r="AB853" s="34"/>
      <c r="AC853" s="34"/>
      <c r="AD853" s="34"/>
      <c r="AE853" s="34"/>
      <c r="AR853" s="195" t="s">
        <v>237</v>
      </c>
      <c r="AT853" s="195" t="s">
        <v>147</v>
      </c>
      <c r="AU853" s="195" t="s">
        <v>85</v>
      </c>
      <c r="AY853" s="17" t="s">
        <v>145</v>
      </c>
      <c r="BE853" s="196">
        <f>IF(N853="základní",J853,0)</f>
        <v>0</v>
      </c>
      <c r="BF853" s="196">
        <f>IF(N853="snížená",J853,0)</f>
        <v>0</v>
      </c>
      <c r="BG853" s="196">
        <f>IF(N853="zákl. přenesená",J853,0)</f>
        <v>0</v>
      </c>
      <c r="BH853" s="196">
        <f>IF(N853="sníž. přenesená",J853,0)</f>
        <v>0</v>
      </c>
      <c r="BI853" s="196">
        <f>IF(N853="nulová",J853,0)</f>
        <v>0</v>
      </c>
      <c r="BJ853" s="17" t="s">
        <v>81</v>
      </c>
      <c r="BK853" s="196">
        <f>ROUND(I853*H853,2)</f>
        <v>0</v>
      </c>
      <c r="BL853" s="17" t="s">
        <v>237</v>
      </c>
      <c r="BM853" s="195" t="s">
        <v>1347</v>
      </c>
    </row>
    <row r="854" spans="1:65" s="13" customFormat="1">
      <c r="B854" s="197"/>
      <c r="C854" s="198"/>
      <c r="D854" s="199" t="s">
        <v>157</v>
      </c>
      <c r="E854" s="200" t="s">
        <v>1</v>
      </c>
      <c r="F854" s="201" t="s">
        <v>1348</v>
      </c>
      <c r="G854" s="198"/>
      <c r="H854" s="202">
        <v>65</v>
      </c>
      <c r="I854" s="203"/>
      <c r="J854" s="198"/>
      <c r="K854" s="198"/>
      <c r="L854" s="204"/>
      <c r="M854" s="205"/>
      <c r="N854" s="206"/>
      <c r="O854" s="206"/>
      <c r="P854" s="206"/>
      <c r="Q854" s="206"/>
      <c r="R854" s="206"/>
      <c r="S854" s="206"/>
      <c r="T854" s="207"/>
      <c r="AT854" s="208" t="s">
        <v>157</v>
      </c>
      <c r="AU854" s="208" t="s">
        <v>85</v>
      </c>
      <c r="AV854" s="13" t="s">
        <v>85</v>
      </c>
      <c r="AW854" s="13" t="s">
        <v>32</v>
      </c>
      <c r="AX854" s="13" t="s">
        <v>76</v>
      </c>
      <c r="AY854" s="208" t="s">
        <v>145</v>
      </c>
    </row>
    <row r="855" spans="1:65" s="13" customFormat="1">
      <c r="B855" s="197"/>
      <c r="C855" s="198"/>
      <c r="D855" s="199" t="s">
        <v>157</v>
      </c>
      <c r="E855" s="200" t="s">
        <v>1</v>
      </c>
      <c r="F855" s="201" t="s">
        <v>1349</v>
      </c>
      <c r="G855" s="198"/>
      <c r="H855" s="202">
        <v>1</v>
      </c>
      <c r="I855" s="203"/>
      <c r="J855" s="198"/>
      <c r="K855" s="198"/>
      <c r="L855" s="204"/>
      <c r="M855" s="205"/>
      <c r="N855" s="206"/>
      <c r="O855" s="206"/>
      <c r="P855" s="206"/>
      <c r="Q855" s="206"/>
      <c r="R855" s="206"/>
      <c r="S855" s="206"/>
      <c r="T855" s="207"/>
      <c r="AT855" s="208" t="s">
        <v>157</v>
      </c>
      <c r="AU855" s="208" t="s">
        <v>85</v>
      </c>
      <c r="AV855" s="13" t="s">
        <v>85</v>
      </c>
      <c r="AW855" s="13" t="s">
        <v>32</v>
      </c>
      <c r="AX855" s="13" t="s">
        <v>76</v>
      </c>
      <c r="AY855" s="208" t="s">
        <v>145</v>
      </c>
    </row>
    <row r="856" spans="1:65" s="14" customFormat="1">
      <c r="B856" s="209"/>
      <c r="C856" s="210"/>
      <c r="D856" s="199" t="s">
        <v>157</v>
      </c>
      <c r="E856" s="211" t="s">
        <v>1</v>
      </c>
      <c r="F856" s="212" t="s">
        <v>160</v>
      </c>
      <c r="G856" s="210"/>
      <c r="H856" s="213">
        <v>66</v>
      </c>
      <c r="I856" s="214"/>
      <c r="J856" s="210"/>
      <c r="K856" s="210"/>
      <c r="L856" s="215"/>
      <c r="M856" s="216"/>
      <c r="N856" s="217"/>
      <c r="O856" s="217"/>
      <c r="P856" s="217"/>
      <c r="Q856" s="217"/>
      <c r="R856" s="217"/>
      <c r="S856" s="217"/>
      <c r="T856" s="218"/>
      <c r="AT856" s="219" t="s">
        <v>157</v>
      </c>
      <c r="AU856" s="219" t="s">
        <v>85</v>
      </c>
      <c r="AV856" s="14" t="s">
        <v>151</v>
      </c>
      <c r="AW856" s="14" t="s">
        <v>32</v>
      </c>
      <c r="AX856" s="14" t="s">
        <v>81</v>
      </c>
      <c r="AY856" s="219" t="s">
        <v>145</v>
      </c>
    </row>
    <row r="857" spans="1:65" s="2" customFormat="1" ht="33" customHeight="1">
      <c r="A857" s="34"/>
      <c r="B857" s="35"/>
      <c r="C857" s="183" t="s">
        <v>1350</v>
      </c>
      <c r="D857" s="183" t="s">
        <v>147</v>
      </c>
      <c r="E857" s="184" t="s">
        <v>1351</v>
      </c>
      <c r="F857" s="185" t="s">
        <v>1352</v>
      </c>
      <c r="G857" s="186" t="s">
        <v>155</v>
      </c>
      <c r="H857" s="187">
        <v>341</v>
      </c>
      <c r="I857" s="188"/>
      <c r="J857" s="189">
        <f>ROUND(I857*H857,2)</f>
        <v>0</v>
      </c>
      <c r="K857" s="190"/>
      <c r="L857" s="39"/>
      <c r="M857" s="191" t="s">
        <v>1</v>
      </c>
      <c r="N857" s="192" t="s">
        <v>41</v>
      </c>
      <c r="O857" s="71"/>
      <c r="P857" s="193">
        <f>O857*H857</f>
        <v>0</v>
      </c>
      <c r="Q857" s="193">
        <v>1.661E-2</v>
      </c>
      <c r="R857" s="193">
        <f>Q857*H857</f>
        <v>5.6640100000000002</v>
      </c>
      <c r="S857" s="193">
        <v>0</v>
      </c>
      <c r="T857" s="194">
        <f>S857*H857</f>
        <v>0</v>
      </c>
      <c r="U857" s="34"/>
      <c r="V857" s="34"/>
      <c r="W857" s="34"/>
      <c r="X857" s="34"/>
      <c r="Y857" s="34"/>
      <c r="Z857" s="34"/>
      <c r="AA857" s="34"/>
      <c r="AB857" s="34"/>
      <c r="AC857" s="34"/>
      <c r="AD857" s="34"/>
      <c r="AE857" s="34"/>
      <c r="AR857" s="195" t="s">
        <v>237</v>
      </c>
      <c r="AT857" s="195" t="s">
        <v>147</v>
      </c>
      <c r="AU857" s="195" t="s">
        <v>85</v>
      </c>
      <c r="AY857" s="17" t="s">
        <v>145</v>
      </c>
      <c r="BE857" s="196">
        <f>IF(N857="základní",J857,0)</f>
        <v>0</v>
      </c>
      <c r="BF857" s="196">
        <f>IF(N857="snížená",J857,0)</f>
        <v>0</v>
      </c>
      <c r="BG857" s="196">
        <f>IF(N857="zákl. přenesená",J857,0)</f>
        <v>0</v>
      </c>
      <c r="BH857" s="196">
        <f>IF(N857="sníž. přenesená",J857,0)</f>
        <v>0</v>
      </c>
      <c r="BI857" s="196">
        <f>IF(N857="nulová",J857,0)</f>
        <v>0</v>
      </c>
      <c r="BJ857" s="17" t="s">
        <v>81</v>
      </c>
      <c r="BK857" s="196">
        <f>ROUND(I857*H857,2)</f>
        <v>0</v>
      </c>
      <c r="BL857" s="17" t="s">
        <v>237</v>
      </c>
      <c r="BM857" s="195" t="s">
        <v>1353</v>
      </c>
    </row>
    <row r="858" spans="1:65" s="13" customFormat="1">
      <c r="B858" s="197"/>
      <c r="C858" s="198"/>
      <c r="D858" s="199" t="s">
        <v>157</v>
      </c>
      <c r="E858" s="200" t="s">
        <v>1</v>
      </c>
      <c r="F858" s="201" t="s">
        <v>1354</v>
      </c>
      <c r="G858" s="198"/>
      <c r="H858" s="202">
        <v>136.30000000000001</v>
      </c>
      <c r="I858" s="203"/>
      <c r="J858" s="198"/>
      <c r="K858" s="198"/>
      <c r="L858" s="204"/>
      <c r="M858" s="205"/>
      <c r="N858" s="206"/>
      <c r="O858" s="206"/>
      <c r="P858" s="206"/>
      <c r="Q858" s="206"/>
      <c r="R858" s="206"/>
      <c r="S858" s="206"/>
      <c r="T858" s="207"/>
      <c r="AT858" s="208" t="s">
        <v>157</v>
      </c>
      <c r="AU858" s="208" t="s">
        <v>85</v>
      </c>
      <c r="AV858" s="13" t="s">
        <v>85</v>
      </c>
      <c r="AW858" s="13" t="s">
        <v>32</v>
      </c>
      <c r="AX858" s="13" t="s">
        <v>76</v>
      </c>
      <c r="AY858" s="208" t="s">
        <v>145</v>
      </c>
    </row>
    <row r="859" spans="1:65" s="13" customFormat="1">
      <c r="B859" s="197"/>
      <c r="C859" s="198"/>
      <c r="D859" s="199" t="s">
        <v>157</v>
      </c>
      <c r="E859" s="200" t="s">
        <v>1</v>
      </c>
      <c r="F859" s="201" t="s">
        <v>1355</v>
      </c>
      <c r="G859" s="198"/>
      <c r="H859" s="202">
        <v>204.7</v>
      </c>
      <c r="I859" s="203"/>
      <c r="J859" s="198"/>
      <c r="K859" s="198"/>
      <c r="L859" s="204"/>
      <c r="M859" s="205"/>
      <c r="N859" s="206"/>
      <c r="O859" s="206"/>
      <c r="P859" s="206"/>
      <c r="Q859" s="206"/>
      <c r="R859" s="206"/>
      <c r="S859" s="206"/>
      <c r="T859" s="207"/>
      <c r="AT859" s="208" t="s">
        <v>157</v>
      </c>
      <c r="AU859" s="208" t="s">
        <v>85</v>
      </c>
      <c r="AV859" s="13" t="s">
        <v>85</v>
      </c>
      <c r="AW859" s="13" t="s">
        <v>32</v>
      </c>
      <c r="AX859" s="13" t="s">
        <v>76</v>
      </c>
      <c r="AY859" s="208" t="s">
        <v>145</v>
      </c>
    </row>
    <row r="860" spans="1:65" s="14" customFormat="1">
      <c r="B860" s="209"/>
      <c r="C860" s="210"/>
      <c r="D860" s="199" t="s">
        <v>157</v>
      </c>
      <c r="E860" s="211" t="s">
        <v>1</v>
      </c>
      <c r="F860" s="212" t="s">
        <v>160</v>
      </c>
      <c r="G860" s="210"/>
      <c r="H860" s="213">
        <v>341</v>
      </c>
      <c r="I860" s="214"/>
      <c r="J860" s="210"/>
      <c r="K860" s="210"/>
      <c r="L860" s="215"/>
      <c r="M860" s="216"/>
      <c r="N860" s="217"/>
      <c r="O860" s="217"/>
      <c r="P860" s="217"/>
      <c r="Q860" s="217"/>
      <c r="R860" s="217"/>
      <c r="S860" s="217"/>
      <c r="T860" s="218"/>
      <c r="AT860" s="219" t="s">
        <v>157</v>
      </c>
      <c r="AU860" s="219" t="s">
        <v>85</v>
      </c>
      <c r="AV860" s="14" t="s">
        <v>151</v>
      </c>
      <c r="AW860" s="14" t="s">
        <v>32</v>
      </c>
      <c r="AX860" s="14" t="s">
        <v>81</v>
      </c>
      <c r="AY860" s="219" t="s">
        <v>145</v>
      </c>
    </row>
    <row r="861" spans="1:65" s="2" customFormat="1" ht="16.5" customHeight="1">
      <c r="A861" s="34"/>
      <c r="B861" s="35"/>
      <c r="C861" s="183" t="s">
        <v>1356</v>
      </c>
      <c r="D861" s="183" t="s">
        <v>147</v>
      </c>
      <c r="E861" s="184" t="s">
        <v>1357</v>
      </c>
      <c r="F861" s="185" t="s">
        <v>1358</v>
      </c>
      <c r="G861" s="186" t="s">
        <v>155</v>
      </c>
      <c r="H861" s="187">
        <v>607.79999999999995</v>
      </c>
      <c r="I861" s="188"/>
      <c r="J861" s="189">
        <f>ROUND(I861*H861,2)</f>
        <v>0</v>
      </c>
      <c r="K861" s="190"/>
      <c r="L861" s="39"/>
      <c r="M861" s="191" t="s">
        <v>1</v>
      </c>
      <c r="N861" s="192" t="s">
        <v>41</v>
      </c>
      <c r="O861" s="71"/>
      <c r="P861" s="193">
        <f>O861*H861</f>
        <v>0</v>
      </c>
      <c r="Q861" s="193">
        <v>1E-4</v>
      </c>
      <c r="R861" s="193">
        <f>Q861*H861</f>
        <v>6.0780000000000001E-2</v>
      </c>
      <c r="S861" s="193">
        <v>0</v>
      </c>
      <c r="T861" s="194">
        <f>S861*H861</f>
        <v>0</v>
      </c>
      <c r="U861" s="34"/>
      <c r="V861" s="34"/>
      <c r="W861" s="34"/>
      <c r="X861" s="34"/>
      <c r="Y861" s="34"/>
      <c r="Z861" s="34"/>
      <c r="AA861" s="34"/>
      <c r="AB861" s="34"/>
      <c r="AC861" s="34"/>
      <c r="AD861" s="34"/>
      <c r="AE861" s="34"/>
      <c r="AR861" s="195" t="s">
        <v>237</v>
      </c>
      <c r="AT861" s="195" t="s">
        <v>147</v>
      </c>
      <c r="AU861" s="195" t="s">
        <v>85</v>
      </c>
      <c r="AY861" s="17" t="s">
        <v>145</v>
      </c>
      <c r="BE861" s="196">
        <f>IF(N861="základní",J861,0)</f>
        <v>0</v>
      </c>
      <c r="BF861" s="196">
        <f>IF(N861="snížená",J861,0)</f>
        <v>0</v>
      </c>
      <c r="BG861" s="196">
        <f>IF(N861="zákl. přenesená",J861,0)</f>
        <v>0</v>
      </c>
      <c r="BH861" s="196">
        <f>IF(N861="sníž. přenesená",J861,0)</f>
        <v>0</v>
      </c>
      <c r="BI861" s="196">
        <f>IF(N861="nulová",J861,0)</f>
        <v>0</v>
      </c>
      <c r="BJ861" s="17" t="s">
        <v>81</v>
      </c>
      <c r="BK861" s="196">
        <f>ROUND(I861*H861,2)</f>
        <v>0</v>
      </c>
      <c r="BL861" s="17" t="s">
        <v>237</v>
      </c>
      <c r="BM861" s="195" t="s">
        <v>1359</v>
      </c>
    </row>
    <row r="862" spans="1:65" s="13" customFormat="1">
      <c r="B862" s="197"/>
      <c r="C862" s="198"/>
      <c r="D862" s="199" t="s">
        <v>157</v>
      </c>
      <c r="E862" s="200" t="s">
        <v>1</v>
      </c>
      <c r="F862" s="201" t="s">
        <v>1360</v>
      </c>
      <c r="G862" s="198"/>
      <c r="H862" s="202">
        <v>607.79999999999995</v>
      </c>
      <c r="I862" s="203"/>
      <c r="J862" s="198"/>
      <c r="K862" s="198"/>
      <c r="L862" s="204"/>
      <c r="M862" s="205"/>
      <c r="N862" s="206"/>
      <c r="O862" s="206"/>
      <c r="P862" s="206"/>
      <c r="Q862" s="206"/>
      <c r="R862" s="206"/>
      <c r="S862" s="206"/>
      <c r="T862" s="207"/>
      <c r="AT862" s="208" t="s">
        <v>157</v>
      </c>
      <c r="AU862" s="208" t="s">
        <v>85</v>
      </c>
      <c r="AV862" s="13" t="s">
        <v>85</v>
      </c>
      <c r="AW862" s="13" t="s">
        <v>32</v>
      </c>
      <c r="AX862" s="13" t="s">
        <v>81</v>
      </c>
      <c r="AY862" s="208" t="s">
        <v>145</v>
      </c>
    </row>
    <row r="863" spans="1:65" s="2" customFormat="1" ht="24.15" customHeight="1">
      <c r="A863" s="34"/>
      <c r="B863" s="35"/>
      <c r="C863" s="183" t="s">
        <v>1361</v>
      </c>
      <c r="D863" s="183" t="s">
        <v>147</v>
      </c>
      <c r="E863" s="184" t="s">
        <v>1362</v>
      </c>
      <c r="F863" s="185" t="s">
        <v>1363</v>
      </c>
      <c r="G863" s="186" t="s">
        <v>224</v>
      </c>
      <c r="H863" s="187">
        <v>16.239999999999998</v>
      </c>
      <c r="I863" s="188"/>
      <c r="J863" s="189">
        <f>ROUND(I863*H863,2)</f>
        <v>0</v>
      </c>
      <c r="K863" s="190"/>
      <c r="L863" s="39"/>
      <c r="M863" s="191" t="s">
        <v>1</v>
      </c>
      <c r="N863" s="192" t="s">
        <v>41</v>
      </c>
      <c r="O863" s="71"/>
      <c r="P863" s="193">
        <f>O863*H863</f>
        <v>0</v>
      </c>
      <c r="Q863" s="193">
        <v>1.9310000000000001E-2</v>
      </c>
      <c r="R863" s="193">
        <f>Q863*H863</f>
        <v>0.3135944</v>
      </c>
      <c r="S863" s="193">
        <v>0</v>
      </c>
      <c r="T863" s="194">
        <f>S863*H863</f>
        <v>0</v>
      </c>
      <c r="U863" s="34"/>
      <c r="V863" s="34"/>
      <c r="W863" s="34"/>
      <c r="X863" s="34"/>
      <c r="Y863" s="34"/>
      <c r="Z863" s="34"/>
      <c r="AA863" s="34"/>
      <c r="AB863" s="34"/>
      <c r="AC863" s="34"/>
      <c r="AD863" s="34"/>
      <c r="AE863" s="34"/>
      <c r="AR863" s="195" t="s">
        <v>237</v>
      </c>
      <c r="AT863" s="195" t="s">
        <v>147</v>
      </c>
      <c r="AU863" s="195" t="s">
        <v>85</v>
      </c>
      <c r="AY863" s="17" t="s">
        <v>145</v>
      </c>
      <c r="BE863" s="196">
        <f>IF(N863="základní",J863,0)</f>
        <v>0</v>
      </c>
      <c r="BF863" s="196">
        <f>IF(N863="snížená",J863,0)</f>
        <v>0</v>
      </c>
      <c r="BG863" s="196">
        <f>IF(N863="zákl. přenesená",J863,0)</f>
        <v>0</v>
      </c>
      <c r="BH863" s="196">
        <f>IF(N863="sníž. přenesená",J863,0)</f>
        <v>0</v>
      </c>
      <c r="BI863" s="196">
        <f>IF(N863="nulová",J863,0)</f>
        <v>0</v>
      </c>
      <c r="BJ863" s="17" t="s">
        <v>81</v>
      </c>
      <c r="BK863" s="196">
        <f>ROUND(I863*H863,2)</f>
        <v>0</v>
      </c>
      <c r="BL863" s="17" t="s">
        <v>237</v>
      </c>
      <c r="BM863" s="195" t="s">
        <v>1364</v>
      </c>
    </row>
    <row r="864" spans="1:65" s="13" customFormat="1">
      <c r="B864" s="197"/>
      <c r="C864" s="198"/>
      <c r="D864" s="199" t="s">
        <v>157</v>
      </c>
      <c r="E864" s="200" t="s">
        <v>1</v>
      </c>
      <c r="F864" s="201" t="s">
        <v>1365</v>
      </c>
      <c r="G864" s="198"/>
      <c r="H864" s="202">
        <v>16.239999999999998</v>
      </c>
      <c r="I864" s="203"/>
      <c r="J864" s="198"/>
      <c r="K864" s="198"/>
      <c r="L864" s="204"/>
      <c r="M864" s="205"/>
      <c r="N864" s="206"/>
      <c r="O864" s="206"/>
      <c r="P864" s="206"/>
      <c r="Q864" s="206"/>
      <c r="R864" s="206"/>
      <c r="S864" s="206"/>
      <c r="T864" s="207"/>
      <c r="AT864" s="208" t="s">
        <v>157</v>
      </c>
      <c r="AU864" s="208" t="s">
        <v>85</v>
      </c>
      <c r="AV864" s="13" t="s">
        <v>85</v>
      </c>
      <c r="AW864" s="13" t="s">
        <v>32</v>
      </c>
      <c r="AX864" s="13" t="s">
        <v>81</v>
      </c>
      <c r="AY864" s="208" t="s">
        <v>145</v>
      </c>
    </row>
    <row r="865" spans="1:65" s="2" customFormat="1" ht="24.15" customHeight="1">
      <c r="A865" s="34"/>
      <c r="B865" s="35"/>
      <c r="C865" s="183" t="s">
        <v>1366</v>
      </c>
      <c r="D865" s="183" t="s">
        <v>147</v>
      </c>
      <c r="E865" s="184" t="s">
        <v>1367</v>
      </c>
      <c r="F865" s="185" t="s">
        <v>1368</v>
      </c>
      <c r="G865" s="186" t="s">
        <v>155</v>
      </c>
      <c r="H865" s="187">
        <v>24.489000000000001</v>
      </c>
      <c r="I865" s="188"/>
      <c r="J865" s="189">
        <f>ROUND(I865*H865,2)</f>
        <v>0</v>
      </c>
      <c r="K865" s="190"/>
      <c r="L865" s="39"/>
      <c r="M865" s="191" t="s">
        <v>1</v>
      </c>
      <c r="N865" s="192" t="s">
        <v>41</v>
      </c>
      <c r="O865" s="71"/>
      <c r="P865" s="193">
        <f>O865*H865</f>
        <v>0</v>
      </c>
      <c r="Q865" s="193">
        <v>1.7100000000000001E-2</v>
      </c>
      <c r="R865" s="193">
        <f>Q865*H865</f>
        <v>0.41876190000000002</v>
      </c>
      <c r="S865" s="193">
        <v>0</v>
      </c>
      <c r="T865" s="194">
        <f>S865*H865</f>
        <v>0</v>
      </c>
      <c r="U865" s="34"/>
      <c r="V865" s="34"/>
      <c r="W865" s="34"/>
      <c r="X865" s="34"/>
      <c r="Y865" s="34"/>
      <c r="Z865" s="34"/>
      <c r="AA865" s="34"/>
      <c r="AB865" s="34"/>
      <c r="AC865" s="34"/>
      <c r="AD865" s="34"/>
      <c r="AE865" s="34"/>
      <c r="AR865" s="195" t="s">
        <v>237</v>
      </c>
      <c r="AT865" s="195" t="s">
        <v>147</v>
      </c>
      <c r="AU865" s="195" t="s">
        <v>85</v>
      </c>
      <c r="AY865" s="17" t="s">
        <v>145</v>
      </c>
      <c r="BE865" s="196">
        <f>IF(N865="základní",J865,0)</f>
        <v>0</v>
      </c>
      <c r="BF865" s="196">
        <f>IF(N865="snížená",J865,0)</f>
        <v>0</v>
      </c>
      <c r="BG865" s="196">
        <f>IF(N865="zákl. přenesená",J865,0)</f>
        <v>0</v>
      </c>
      <c r="BH865" s="196">
        <f>IF(N865="sníž. přenesená",J865,0)</f>
        <v>0</v>
      </c>
      <c r="BI865" s="196">
        <f>IF(N865="nulová",J865,0)</f>
        <v>0</v>
      </c>
      <c r="BJ865" s="17" t="s">
        <v>81</v>
      </c>
      <c r="BK865" s="196">
        <f>ROUND(I865*H865,2)</f>
        <v>0</v>
      </c>
      <c r="BL865" s="17" t="s">
        <v>237</v>
      </c>
      <c r="BM865" s="195" t="s">
        <v>1369</v>
      </c>
    </row>
    <row r="866" spans="1:65" s="13" customFormat="1" ht="20.399999999999999">
      <c r="B866" s="197"/>
      <c r="C866" s="198"/>
      <c r="D866" s="199" t="s">
        <v>157</v>
      </c>
      <c r="E866" s="200" t="s">
        <v>1</v>
      </c>
      <c r="F866" s="201" t="s">
        <v>1370</v>
      </c>
      <c r="G866" s="198"/>
      <c r="H866" s="202">
        <v>24.489000000000001</v>
      </c>
      <c r="I866" s="203"/>
      <c r="J866" s="198"/>
      <c r="K866" s="198"/>
      <c r="L866" s="204"/>
      <c r="M866" s="205"/>
      <c r="N866" s="206"/>
      <c r="O866" s="206"/>
      <c r="P866" s="206"/>
      <c r="Q866" s="206"/>
      <c r="R866" s="206"/>
      <c r="S866" s="206"/>
      <c r="T866" s="207"/>
      <c r="AT866" s="208" t="s">
        <v>157</v>
      </c>
      <c r="AU866" s="208" t="s">
        <v>85</v>
      </c>
      <c r="AV866" s="13" t="s">
        <v>85</v>
      </c>
      <c r="AW866" s="13" t="s">
        <v>32</v>
      </c>
      <c r="AX866" s="13" t="s">
        <v>81</v>
      </c>
      <c r="AY866" s="208" t="s">
        <v>145</v>
      </c>
    </row>
    <row r="867" spans="1:65" s="2" customFormat="1" ht="24.15" customHeight="1">
      <c r="A867" s="34"/>
      <c r="B867" s="35"/>
      <c r="C867" s="183" t="s">
        <v>1371</v>
      </c>
      <c r="D867" s="183" t="s">
        <v>147</v>
      </c>
      <c r="E867" s="184" t="s">
        <v>1372</v>
      </c>
      <c r="F867" s="185" t="s">
        <v>1373</v>
      </c>
      <c r="G867" s="186" t="s">
        <v>150</v>
      </c>
      <c r="H867" s="187">
        <v>9</v>
      </c>
      <c r="I867" s="188"/>
      <c r="J867" s="189">
        <f>ROUND(I867*H867,2)</f>
        <v>0</v>
      </c>
      <c r="K867" s="190"/>
      <c r="L867" s="39"/>
      <c r="M867" s="191" t="s">
        <v>1</v>
      </c>
      <c r="N867" s="192" t="s">
        <v>41</v>
      </c>
      <c r="O867" s="71"/>
      <c r="P867" s="193">
        <f>O867*H867</f>
        <v>0</v>
      </c>
      <c r="Q867" s="193">
        <v>2.5739999999999999E-2</v>
      </c>
      <c r="R867" s="193">
        <f>Q867*H867</f>
        <v>0.23165999999999998</v>
      </c>
      <c r="S867" s="193">
        <v>0</v>
      </c>
      <c r="T867" s="194">
        <f>S867*H867</f>
        <v>0</v>
      </c>
      <c r="U867" s="34"/>
      <c r="V867" s="34"/>
      <c r="W867" s="34"/>
      <c r="X867" s="34"/>
      <c r="Y867" s="34"/>
      <c r="Z867" s="34"/>
      <c r="AA867" s="34"/>
      <c r="AB867" s="34"/>
      <c r="AC867" s="34"/>
      <c r="AD867" s="34"/>
      <c r="AE867" s="34"/>
      <c r="AR867" s="195" t="s">
        <v>237</v>
      </c>
      <c r="AT867" s="195" t="s">
        <v>147</v>
      </c>
      <c r="AU867" s="195" t="s">
        <v>85</v>
      </c>
      <c r="AY867" s="17" t="s">
        <v>145</v>
      </c>
      <c r="BE867" s="196">
        <f>IF(N867="základní",J867,0)</f>
        <v>0</v>
      </c>
      <c r="BF867" s="196">
        <f>IF(N867="snížená",J867,0)</f>
        <v>0</v>
      </c>
      <c r="BG867" s="196">
        <f>IF(N867="zákl. přenesená",J867,0)</f>
        <v>0</v>
      </c>
      <c r="BH867" s="196">
        <f>IF(N867="sníž. přenesená",J867,0)</f>
        <v>0</v>
      </c>
      <c r="BI867" s="196">
        <f>IF(N867="nulová",J867,0)</f>
        <v>0</v>
      </c>
      <c r="BJ867" s="17" t="s">
        <v>81</v>
      </c>
      <c r="BK867" s="196">
        <f>ROUND(I867*H867,2)</f>
        <v>0</v>
      </c>
      <c r="BL867" s="17" t="s">
        <v>237</v>
      </c>
      <c r="BM867" s="195" t="s">
        <v>1374</v>
      </c>
    </row>
    <row r="868" spans="1:65" s="13" customFormat="1">
      <c r="B868" s="197"/>
      <c r="C868" s="198"/>
      <c r="D868" s="199" t="s">
        <v>157</v>
      </c>
      <c r="E868" s="200" t="s">
        <v>1</v>
      </c>
      <c r="F868" s="201" t="s">
        <v>1375</v>
      </c>
      <c r="G868" s="198"/>
      <c r="H868" s="202">
        <v>9</v>
      </c>
      <c r="I868" s="203"/>
      <c r="J868" s="198"/>
      <c r="K868" s="198"/>
      <c r="L868" s="204"/>
      <c r="M868" s="205"/>
      <c r="N868" s="206"/>
      <c r="O868" s="206"/>
      <c r="P868" s="206"/>
      <c r="Q868" s="206"/>
      <c r="R868" s="206"/>
      <c r="S868" s="206"/>
      <c r="T868" s="207"/>
      <c r="AT868" s="208" t="s">
        <v>157</v>
      </c>
      <c r="AU868" s="208" t="s">
        <v>85</v>
      </c>
      <c r="AV868" s="13" t="s">
        <v>85</v>
      </c>
      <c r="AW868" s="13" t="s">
        <v>32</v>
      </c>
      <c r="AX868" s="13" t="s">
        <v>81</v>
      </c>
      <c r="AY868" s="208" t="s">
        <v>145</v>
      </c>
    </row>
    <row r="869" spans="1:65" s="2" customFormat="1" ht="24.15" customHeight="1">
      <c r="A869" s="34"/>
      <c r="B869" s="35"/>
      <c r="C869" s="183" t="s">
        <v>1376</v>
      </c>
      <c r="D869" s="183" t="s">
        <v>147</v>
      </c>
      <c r="E869" s="184" t="s">
        <v>1377</v>
      </c>
      <c r="F869" s="185" t="s">
        <v>1378</v>
      </c>
      <c r="G869" s="186" t="s">
        <v>155</v>
      </c>
      <c r="H869" s="187">
        <v>1.35</v>
      </c>
      <c r="I869" s="188"/>
      <c r="J869" s="189">
        <f>ROUND(I869*H869,2)</f>
        <v>0</v>
      </c>
      <c r="K869" s="190"/>
      <c r="L869" s="39"/>
      <c r="M869" s="191" t="s">
        <v>1</v>
      </c>
      <c r="N869" s="192" t="s">
        <v>41</v>
      </c>
      <c r="O869" s="71"/>
      <c r="P869" s="193">
        <f>O869*H869</f>
        <v>0</v>
      </c>
      <c r="Q869" s="193">
        <v>1.6140000000000002E-2</v>
      </c>
      <c r="R869" s="193">
        <f>Q869*H869</f>
        <v>2.1789000000000003E-2</v>
      </c>
      <c r="S869" s="193">
        <v>0</v>
      </c>
      <c r="T869" s="194">
        <f>S869*H869</f>
        <v>0</v>
      </c>
      <c r="U869" s="34"/>
      <c r="V869" s="34"/>
      <c r="W869" s="34"/>
      <c r="X869" s="34"/>
      <c r="Y869" s="34"/>
      <c r="Z869" s="34"/>
      <c r="AA869" s="34"/>
      <c r="AB869" s="34"/>
      <c r="AC869" s="34"/>
      <c r="AD869" s="34"/>
      <c r="AE869" s="34"/>
      <c r="AR869" s="195" t="s">
        <v>237</v>
      </c>
      <c r="AT869" s="195" t="s">
        <v>147</v>
      </c>
      <c r="AU869" s="195" t="s">
        <v>85</v>
      </c>
      <c r="AY869" s="17" t="s">
        <v>145</v>
      </c>
      <c r="BE869" s="196">
        <f>IF(N869="základní",J869,0)</f>
        <v>0</v>
      </c>
      <c r="BF869" s="196">
        <f>IF(N869="snížená",J869,0)</f>
        <v>0</v>
      </c>
      <c r="BG869" s="196">
        <f>IF(N869="zákl. přenesená",J869,0)</f>
        <v>0</v>
      </c>
      <c r="BH869" s="196">
        <f>IF(N869="sníž. přenesená",J869,0)</f>
        <v>0</v>
      </c>
      <c r="BI869" s="196">
        <f>IF(N869="nulová",J869,0)</f>
        <v>0</v>
      </c>
      <c r="BJ869" s="17" t="s">
        <v>81</v>
      </c>
      <c r="BK869" s="196">
        <f>ROUND(I869*H869,2)</f>
        <v>0</v>
      </c>
      <c r="BL869" s="17" t="s">
        <v>237</v>
      </c>
      <c r="BM869" s="195" t="s">
        <v>1379</v>
      </c>
    </row>
    <row r="870" spans="1:65" s="13" customFormat="1">
      <c r="B870" s="197"/>
      <c r="C870" s="198"/>
      <c r="D870" s="199" t="s">
        <v>157</v>
      </c>
      <c r="E870" s="200" t="s">
        <v>1</v>
      </c>
      <c r="F870" s="201" t="s">
        <v>1380</v>
      </c>
      <c r="G870" s="198"/>
      <c r="H870" s="202">
        <v>1.35</v>
      </c>
      <c r="I870" s="203"/>
      <c r="J870" s="198"/>
      <c r="K870" s="198"/>
      <c r="L870" s="204"/>
      <c r="M870" s="205"/>
      <c r="N870" s="206"/>
      <c r="O870" s="206"/>
      <c r="P870" s="206"/>
      <c r="Q870" s="206"/>
      <c r="R870" s="206"/>
      <c r="S870" s="206"/>
      <c r="T870" s="207"/>
      <c r="AT870" s="208" t="s">
        <v>157</v>
      </c>
      <c r="AU870" s="208" t="s">
        <v>85</v>
      </c>
      <c r="AV870" s="13" t="s">
        <v>85</v>
      </c>
      <c r="AW870" s="13" t="s">
        <v>32</v>
      </c>
      <c r="AX870" s="13" t="s">
        <v>81</v>
      </c>
      <c r="AY870" s="208" t="s">
        <v>145</v>
      </c>
    </row>
    <row r="871" spans="1:65" s="2" customFormat="1" ht="16.5" customHeight="1">
      <c r="A871" s="34"/>
      <c r="B871" s="35"/>
      <c r="C871" s="183" t="s">
        <v>1381</v>
      </c>
      <c r="D871" s="183" t="s">
        <v>147</v>
      </c>
      <c r="E871" s="184" t="s">
        <v>1382</v>
      </c>
      <c r="F871" s="185" t="s">
        <v>1383</v>
      </c>
      <c r="G871" s="186" t="s">
        <v>155</v>
      </c>
      <c r="H871" s="187">
        <v>35.799999999999997</v>
      </c>
      <c r="I871" s="188"/>
      <c r="J871" s="189">
        <f>ROUND(I871*H871,2)</f>
        <v>0</v>
      </c>
      <c r="K871" s="190"/>
      <c r="L871" s="39"/>
      <c r="M871" s="191" t="s">
        <v>1</v>
      </c>
      <c r="N871" s="192" t="s">
        <v>41</v>
      </c>
      <c r="O871" s="71"/>
      <c r="P871" s="193">
        <f>O871*H871</f>
        <v>0</v>
      </c>
      <c r="Q871" s="193">
        <v>0</v>
      </c>
      <c r="R871" s="193">
        <f>Q871*H871</f>
        <v>0</v>
      </c>
      <c r="S871" s="193">
        <v>2.0999999999999999E-3</v>
      </c>
      <c r="T871" s="194">
        <f>S871*H871</f>
        <v>7.5179999999999983E-2</v>
      </c>
      <c r="U871" s="34"/>
      <c r="V871" s="34"/>
      <c r="W871" s="34"/>
      <c r="X871" s="34"/>
      <c r="Y871" s="34"/>
      <c r="Z871" s="34"/>
      <c r="AA871" s="34"/>
      <c r="AB871" s="34"/>
      <c r="AC871" s="34"/>
      <c r="AD871" s="34"/>
      <c r="AE871" s="34"/>
      <c r="AR871" s="195" t="s">
        <v>237</v>
      </c>
      <c r="AT871" s="195" t="s">
        <v>147</v>
      </c>
      <c r="AU871" s="195" t="s">
        <v>85</v>
      </c>
      <c r="AY871" s="17" t="s">
        <v>145</v>
      </c>
      <c r="BE871" s="196">
        <f>IF(N871="základní",J871,0)</f>
        <v>0</v>
      </c>
      <c r="BF871" s="196">
        <f>IF(N871="snížená",J871,0)</f>
        <v>0</v>
      </c>
      <c r="BG871" s="196">
        <f>IF(N871="zákl. přenesená",J871,0)</f>
        <v>0</v>
      </c>
      <c r="BH871" s="196">
        <f>IF(N871="sníž. přenesená",J871,0)</f>
        <v>0</v>
      </c>
      <c r="BI871" s="196">
        <f>IF(N871="nulová",J871,0)</f>
        <v>0</v>
      </c>
      <c r="BJ871" s="17" t="s">
        <v>81</v>
      </c>
      <c r="BK871" s="196">
        <f>ROUND(I871*H871,2)</f>
        <v>0</v>
      </c>
      <c r="BL871" s="17" t="s">
        <v>237</v>
      </c>
      <c r="BM871" s="195" t="s">
        <v>1384</v>
      </c>
    </row>
    <row r="872" spans="1:65" s="13" customFormat="1">
      <c r="B872" s="197"/>
      <c r="C872" s="198"/>
      <c r="D872" s="199" t="s">
        <v>157</v>
      </c>
      <c r="E872" s="200" t="s">
        <v>1</v>
      </c>
      <c r="F872" s="201" t="s">
        <v>1385</v>
      </c>
      <c r="G872" s="198"/>
      <c r="H872" s="202">
        <v>35.799999999999997</v>
      </c>
      <c r="I872" s="203"/>
      <c r="J872" s="198"/>
      <c r="K872" s="198"/>
      <c r="L872" s="204"/>
      <c r="M872" s="205"/>
      <c r="N872" s="206"/>
      <c r="O872" s="206"/>
      <c r="P872" s="206"/>
      <c r="Q872" s="206"/>
      <c r="R872" s="206"/>
      <c r="S872" s="206"/>
      <c r="T872" s="207"/>
      <c r="AT872" s="208" t="s">
        <v>157</v>
      </c>
      <c r="AU872" s="208" t="s">
        <v>85</v>
      </c>
      <c r="AV872" s="13" t="s">
        <v>85</v>
      </c>
      <c r="AW872" s="13" t="s">
        <v>32</v>
      </c>
      <c r="AX872" s="13" t="s">
        <v>81</v>
      </c>
      <c r="AY872" s="208" t="s">
        <v>145</v>
      </c>
    </row>
    <row r="873" spans="1:65" s="2" customFormat="1" ht="24.15" customHeight="1">
      <c r="A873" s="34"/>
      <c r="B873" s="35"/>
      <c r="C873" s="183" t="s">
        <v>1386</v>
      </c>
      <c r="D873" s="183" t="s">
        <v>147</v>
      </c>
      <c r="E873" s="184" t="s">
        <v>1387</v>
      </c>
      <c r="F873" s="185" t="s">
        <v>1388</v>
      </c>
      <c r="G873" s="186" t="s">
        <v>155</v>
      </c>
      <c r="H873" s="187">
        <v>28.64</v>
      </c>
      <c r="I873" s="188"/>
      <c r="J873" s="189">
        <f>ROUND(I873*H873,2)</f>
        <v>0</v>
      </c>
      <c r="K873" s="190"/>
      <c r="L873" s="39"/>
      <c r="M873" s="191" t="s">
        <v>1</v>
      </c>
      <c r="N873" s="192" t="s">
        <v>41</v>
      </c>
      <c r="O873" s="71"/>
      <c r="P873" s="193">
        <f>O873*H873</f>
        <v>0</v>
      </c>
      <c r="Q873" s="193">
        <v>0</v>
      </c>
      <c r="R873" s="193">
        <f>Q873*H873</f>
        <v>0</v>
      </c>
      <c r="S873" s="193">
        <v>2.8500000000000001E-2</v>
      </c>
      <c r="T873" s="194">
        <f>S873*H873</f>
        <v>0.81624000000000008</v>
      </c>
      <c r="U873" s="34"/>
      <c r="V873" s="34"/>
      <c r="W873" s="34"/>
      <c r="X873" s="34"/>
      <c r="Y873" s="34"/>
      <c r="Z873" s="34"/>
      <c r="AA873" s="34"/>
      <c r="AB873" s="34"/>
      <c r="AC873" s="34"/>
      <c r="AD873" s="34"/>
      <c r="AE873" s="34"/>
      <c r="AR873" s="195" t="s">
        <v>237</v>
      </c>
      <c r="AT873" s="195" t="s">
        <v>147</v>
      </c>
      <c r="AU873" s="195" t="s">
        <v>85</v>
      </c>
      <c r="AY873" s="17" t="s">
        <v>145</v>
      </c>
      <c r="BE873" s="196">
        <f>IF(N873="základní",J873,0)</f>
        <v>0</v>
      </c>
      <c r="BF873" s="196">
        <f>IF(N873="snížená",J873,0)</f>
        <v>0</v>
      </c>
      <c r="BG873" s="196">
        <f>IF(N873="zákl. přenesená",J873,0)</f>
        <v>0</v>
      </c>
      <c r="BH873" s="196">
        <f>IF(N873="sníž. přenesená",J873,0)</f>
        <v>0</v>
      </c>
      <c r="BI873" s="196">
        <f>IF(N873="nulová",J873,0)</f>
        <v>0</v>
      </c>
      <c r="BJ873" s="17" t="s">
        <v>81</v>
      </c>
      <c r="BK873" s="196">
        <f>ROUND(I873*H873,2)</f>
        <v>0</v>
      </c>
      <c r="BL873" s="17" t="s">
        <v>237</v>
      </c>
      <c r="BM873" s="195" t="s">
        <v>1389</v>
      </c>
    </row>
    <row r="874" spans="1:65" s="13" customFormat="1">
      <c r="B874" s="197"/>
      <c r="C874" s="198"/>
      <c r="D874" s="199" t="s">
        <v>157</v>
      </c>
      <c r="E874" s="200" t="s">
        <v>1</v>
      </c>
      <c r="F874" s="201" t="s">
        <v>1390</v>
      </c>
      <c r="G874" s="198"/>
      <c r="H874" s="202">
        <v>28.64</v>
      </c>
      <c r="I874" s="203"/>
      <c r="J874" s="198"/>
      <c r="K874" s="198"/>
      <c r="L874" s="204"/>
      <c r="M874" s="205"/>
      <c r="N874" s="206"/>
      <c r="O874" s="206"/>
      <c r="P874" s="206"/>
      <c r="Q874" s="206"/>
      <c r="R874" s="206"/>
      <c r="S874" s="206"/>
      <c r="T874" s="207"/>
      <c r="AT874" s="208" t="s">
        <v>157</v>
      </c>
      <c r="AU874" s="208" t="s">
        <v>85</v>
      </c>
      <c r="AV874" s="13" t="s">
        <v>85</v>
      </c>
      <c r="AW874" s="13" t="s">
        <v>32</v>
      </c>
      <c r="AX874" s="13" t="s">
        <v>81</v>
      </c>
      <c r="AY874" s="208" t="s">
        <v>145</v>
      </c>
    </row>
    <row r="875" spans="1:65" s="2" customFormat="1" ht="24.15" customHeight="1">
      <c r="A875" s="34"/>
      <c r="B875" s="35"/>
      <c r="C875" s="183" t="s">
        <v>1391</v>
      </c>
      <c r="D875" s="183" t="s">
        <v>394</v>
      </c>
      <c r="E875" s="184" t="s">
        <v>1392</v>
      </c>
      <c r="F875" s="185" t="s">
        <v>1393</v>
      </c>
      <c r="G875" s="186" t="s">
        <v>155</v>
      </c>
      <c r="H875" s="187">
        <v>281</v>
      </c>
      <c r="I875" s="188"/>
      <c r="J875" s="189">
        <f>ROUND(I875*H875,2)</f>
        <v>0</v>
      </c>
      <c r="K875" s="190"/>
      <c r="L875" s="39"/>
      <c r="M875" s="191" t="s">
        <v>1</v>
      </c>
      <c r="N875" s="192" t="s">
        <v>41</v>
      </c>
      <c r="O875" s="71"/>
      <c r="P875" s="193">
        <f>O875*H875</f>
        <v>0</v>
      </c>
      <c r="Q875" s="193">
        <v>0</v>
      </c>
      <c r="R875" s="193">
        <f>Q875*H875</f>
        <v>0</v>
      </c>
      <c r="S875" s="193">
        <v>0</v>
      </c>
      <c r="T875" s="194">
        <f>S875*H875</f>
        <v>0</v>
      </c>
      <c r="U875" s="34"/>
      <c r="V875" s="34"/>
      <c r="W875" s="34"/>
      <c r="X875" s="34"/>
      <c r="Y875" s="34"/>
      <c r="Z875" s="34"/>
      <c r="AA875" s="34"/>
      <c r="AB875" s="34"/>
      <c r="AC875" s="34"/>
      <c r="AD875" s="34"/>
      <c r="AE875" s="34"/>
      <c r="AR875" s="195" t="s">
        <v>237</v>
      </c>
      <c r="AT875" s="195" t="s">
        <v>147</v>
      </c>
      <c r="AU875" s="195" t="s">
        <v>85</v>
      </c>
      <c r="AY875" s="17" t="s">
        <v>145</v>
      </c>
      <c r="BE875" s="196">
        <f>IF(N875="základní",J875,0)</f>
        <v>0</v>
      </c>
      <c r="BF875" s="196">
        <f>IF(N875="snížená",J875,0)</f>
        <v>0</v>
      </c>
      <c r="BG875" s="196">
        <f>IF(N875="zákl. přenesená",J875,0)</f>
        <v>0</v>
      </c>
      <c r="BH875" s="196">
        <f>IF(N875="sníž. přenesená",J875,0)</f>
        <v>0</v>
      </c>
      <c r="BI875" s="196">
        <f>IF(N875="nulová",J875,0)</f>
        <v>0</v>
      </c>
      <c r="BJ875" s="17" t="s">
        <v>81</v>
      </c>
      <c r="BK875" s="196">
        <f>ROUND(I875*H875,2)</f>
        <v>0</v>
      </c>
      <c r="BL875" s="17" t="s">
        <v>237</v>
      </c>
      <c r="BM875" s="195" t="s">
        <v>1394</v>
      </c>
    </row>
    <row r="876" spans="1:65" s="15" customFormat="1">
      <c r="B876" s="220"/>
      <c r="C876" s="221"/>
      <c r="D876" s="199" t="s">
        <v>157</v>
      </c>
      <c r="E876" s="222" t="s">
        <v>1</v>
      </c>
      <c r="F876" s="223" t="s">
        <v>715</v>
      </c>
      <c r="G876" s="221"/>
      <c r="H876" s="222" t="s">
        <v>1</v>
      </c>
      <c r="I876" s="224"/>
      <c r="J876" s="221"/>
      <c r="K876" s="221"/>
      <c r="L876" s="225"/>
      <c r="M876" s="226"/>
      <c r="N876" s="227"/>
      <c r="O876" s="227"/>
      <c r="P876" s="227"/>
      <c r="Q876" s="227"/>
      <c r="R876" s="227"/>
      <c r="S876" s="227"/>
      <c r="T876" s="228"/>
      <c r="AT876" s="229" t="s">
        <v>157</v>
      </c>
      <c r="AU876" s="229" t="s">
        <v>85</v>
      </c>
      <c r="AV876" s="15" t="s">
        <v>81</v>
      </c>
      <c r="AW876" s="15" t="s">
        <v>32</v>
      </c>
      <c r="AX876" s="15" t="s">
        <v>76</v>
      </c>
      <c r="AY876" s="229" t="s">
        <v>145</v>
      </c>
    </row>
    <row r="877" spans="1:65" s="13" customFormat="1">
      <c r="B877" s="197"/>
      <c r="C877" s="198"/>
      <c r="D877" s="199" t="s">
        <v>157</v>
      </c>
      <c r="E877" s="200" t="s">
        <v>1</v>
      </c>
      <c r="F877" s="201" t="s">
        <v>716</v>
      </c>
      <c r="G877" s="198"/>
      <c r="H877" s="202">
        <v>35.6</v>
      </c>
      <c r="I877" s="203"/>
      <c r="J877" s="198"/>
      <c r="K877" s="198"/>
      <c r="L877" s="204"/>
      <c r="M877" s="205"/>
      <c r="N877" s="206"/>
      <c r="O877" s="206"/>
      <c r="P877" s="206"/>
      <c r="Q877" s="206"/>
      <c r="R877" s="206"/>
      <c r="S877" s="206"/>
      <c r="T877" s="207"/>
      <c r="AT877" s="208" t="s">
        <v>157</v>
      </c>
      <c r="AU877" s="208" t="s">
        <v>85</v>
      </c>
      <c r="AV877" s="13" t="s">
        <v>85</v>
      </c>
      <c r="AW877" s="13" t="s">
        <v>32</v>
      </c>
      <c r="AX877" s="13" t="s">
        <v>76</v>
      </c>
      <c r="AY877" s="208" t="s">
        <v>145</v>
      </c>
    </row>
    <row r="878" spans="1:65" s="13" customFormat="1">
      <c r="B878" s="197"/>
      <c r="C878" s="198"/>
      <c r="D878" s="199" t="s">
        <v>157</v>
      </c>
      <c r="E878" s="200" t="s">
        <v>1</v>
      </c>
      <c r="F878" s="201" t="s">
        <v>717</v>
      </c>
      <c r="G878" s="198"/>
      <c r="H878" s="202">
        <v>175.9</v>
      </c>
      <c r="I878" s="203"/>
      <c r="J878" s="198"/>
      <c r="K878" s="198"/>
      <c r="L878" s="204"/>
      <c r="M878" s="205"/>
      <c r="N878" s="206"/>
      <c r="O878" s="206"/>
      <c r="P878" s="206"/>
      <c r="Q878" s="206"/>
      <c r="R878" s="206"/>
      <c r="S878" s="206"/>
      <c r="T878" s="207"/>
      <c r="AT878" s="208" t="s">
        <v>157</v>
      </c>
      <c r="AU878" s="208" t="s">
        <v>85</v>
      </c>
      <c r="AV878" s="13" t="s">
        <v>85</v>
      </c>
      <c r="AW878" s="13" t="s">
        <v>32</v>
      </c>
      <c r="AX878" s="13" t="s">
        <v>76</v>
      </c>
      <c r="AY878" s="208" t="s">
        <v>145</v>
      </c>
    </row>
    <row r="879" spans="1:65" s="13" customFormat="1">
      <c r="B879" s="197"/>
      <c r="C879" s="198"/>
      <c r="D879" s="199" t="s">
        <v>157</v>
      </c>
      <c r="E879" s="200" t="s">
        <v>1</v>
      </c>
      <c r="F879" s="201" t="s">
        <v>718</v>
      </c>
      <c r="G879" s="198"/>
      <c r="H879" s="202">
        <v>69.5</v>
      </c>
      <c r="I879" s="203"/>
      <c r="J879" s="198"/>
      <c r="K879" s="198"/>
      <c r="L879" s="204"/>
      <c r="M879" s="205"/>
      <c r="N879" s="206"/>
      <c r="O879" s="206"/>
      <c r="P879" s="206"/>
      <c r="Q879" s="206"/>
      <c r="R879" s="206"/>
      <c r="S879" s="206"/>
      <c r="T879" s="207"/>
      <c r="AT879" s="208" t="s">
        <v>157</v>
      </c>
      <c r="AU879" s="208" t="s">
        <v>85</v>
      </c>
      <c r="AV879" s="13" t="s">
        <v>85</v>
      </c>
      <c r="AW879" s="13" t="s">
        <v>32</v>
      </c>
      <c r="AX879" s="13" t="s">
        <v>76</v>
      </c>
      <c r="AY879" s="208" t="s">
        <v>145</v>
      </c>
    </row>
    <row r="880" spans="1:65" s="14" customFormat="1">
      <c r="B880" s="209"/>
      <c r="C880" s="210"/>
      <c r="D880" s="199" t="s">
        <v>157</v>
      </c>
      <c r="E880" s="211" t="s">
        <v>1</v>
      </c>
      <c r="F880" s="212" t="s">
        <v>160</v>
      </c>
      <c r="G880" s="210"/>
      <c r="H880" s="213">
        <v>281</v>
      </c>
      <c r="I880" s="214"/>
      <c r="J880" s="210"/>
      <c r="K880" s="210"/>
      <c r="L880" s="215"/>
      <c r="M880" s="216"/>
      <c r="N880" s="217"/>
      <c r="O880" s="217"/>
      <c r="P880" s="217"/>
      <c r="Q880" s="217"/>
      <c r="R880" s="217"/>
      <c r="S880" s="217"/>
      <c r="T880" s="218"/>
      <c r="AT880" s="219" t="s">
        <v>157</v>
      </c>
      <c r="AU880" s="219" t="s">
        <v>85</v>
      </c>
      <c r="AV880" s="14" t="s">
        <v>151</v>
      </c>
      <c r="AW880" s="14" t="s">
        <v>32</v>
      </c>
      <c r="AX880" s="14" t="s">
        <v>81</v>
      </c>
      <c r="AY880" s="219" t="s">
        <v>145</v>
      </c>
    </row>
    <row r="881" spans="1:65" s="2" customFormat="1" ht="16.5" customHeight="1">
      <c r="A881" s="34"/>
      <c r="B881" s="35"/>
      <c r="C881" s="183" t="s">
        <v>1395</v>
      </c>
      <c r="D881" s="183" t="s">
        <v>394</v>
      </c>
      <c r="E881" s="184" t="s">
        <v>1396</v>
      </c>
      <c r="F881" s="185" t="s">
        <v>1397</v>
      </c>
      <c r="G881" s="186" t="s">
        <v>155</v>
      </c>
      <c r="H881" s="187">
        <v>24.824999999999999</v>
      </c>
      <c r="I881" s="188"/>
      <c r="J881" s="189">
        <f>ROUND(I881*H881,2)</f>
        <v>0</v>
      </c>
      <c r="K881" s="190"/>
      <c r="L881" s="39"/>
      <c r="M881" s="191" t="s">
        <v>1</v>
      </c>
      <c r="N881" s="192" t="s">
        <v>41</v>
      </c>
      <c r="O881" s="71"/>
      <c r="P881" s="193">
        <f>O881*H881</f>
        <v>0</v>
      </c>
      <c r="Q881" s="193">
        <v>0</v>
      </c>
      <c r="R881" s="193">
        <f>Q881*H881</f>
        <v>0</v>
      </c>
      <c r="S881" s="193">
        <v>0</v>
      </c>
      <c r="T881" s="194">
        <f>S881*H881</f>
        <v>0</v>
      </c>
      <c r="U881" s="34"/>
      <c r="V881" s="34"/>
      <c r="W881" s="34"/>
      <c r="X881" s="34"/>
      <c r="Y881" s="34"/>
      <c r="Z881" s="34"/>
      <c r="AA881" s="34"/>
      <c r="AB881" s="34"/>
      <c r="AC881" s="34"/>
      <c r="AD881" s="34"/>
      <c r="AE881" s="34"/>
      <c r="AR881" s="195" t="s">
        <v>237</v>
      </c>
      <c r="AT881" s="195" t="s">
        <v>147</v>
      </c>
      <c r="AU881" s="195" t="s">
        <v>85</v>
      </c>
      <c r="AY881" s="17" t="s">
        <v>145</v>
      </c>
      <c r="BE881" s="196">
        <f>IF(N881="základní",J881,0)</f>
        <v>0</v>
      </c>
      <c r="BF881" s="196">
        <f>IF(N881="snížená",J881,0)</f>
        <v>0</v>
      </c>
      <c r="BG881" s="196">
        <f>IF(N881="zákl. přenesená",J881,0)</f>
        <v>0</v>
      </c>
      <c r="BH881" s="196">
        <f>IF(N881="sníž. přenesená",J881,0)</f>
        <v>0</v>
      </c>
      <c r="BI881" s="196">
        <f>IF(N881="nulová",J881,0)</f>
        <v>0</v>
      </c>
      <c r="BJ881" s="17" t="s">
        <v>81</v>
      </c>
      <c r="BK881" s="196">
        <f>ROUND(I881*H881,2)</f>
        <v>0</v>
      </c>
      <c r="BL881" s="17" t="s">
        <v>237</v>
      </c>
      <c r="BM881" s="195" t="s">
        <v>1398</v>
      </c>
    </row>
    <row r="882" spans="1:65" s="13" customFormat="1">
      <c r="B882" s="197"/>
      <c r="C882" s="198"/>
      <c r="D882" s="199" t="s">
        <v>157</v>
      </c>
      <c r="E882" s="200" t="s">
        <v>1</v>
      </c>
      <c r="F882" s="201" t="s">
        <v>1399</v>
      </c>
      <c r="G882" s="198"/>
      <c r="H882" s="202">
        <v>24.824999999999999</v>
      </c>
      <c r="I882" s="203"/>
      <c r="J882" s="198"/>
      <c r="K882" s="198"/>
      <c r="L882" s="204"/>
      <c r="M882" s="205"/>
      <c r="N882" s="206"/>
      <c r="O882" s="206"/>
      <c r="P882" s="206"/>
      <c r="Q882" s="206"/>
      <c r="R882" s="206"/>
      <c r="S882" s="206"/>
      <c r="T882" s="207"/>
      <c r="AT882" s="208" t="s">
        <v>157</v>
      </c>
      <c r="AU882" s="208" t="s">
        <v>85</v>
      </c>
      <c r="AV882" s="13" t="s">
        <v>85</v>
      </c>
      <c r="AW882" s="13" t="s">
        <v>32</v>
      </c>
      <c r="AX882" s="13" t="s">
        <v>81</v>
      </c>
      <c r="AY882" s="208" t="s">
        <v>145</v>
      </c>
    </row>
    <row r="883" spans="1:65" s="2" customFormat="1" ht="37.799999999999997" customHeight="1">
      <c r="A883" s="34"/>
      <c r="B883" s="35"/>
      <c r="C883" s="183" t="s">
        <v>1400</v>
      </c>
      <c r="D883" s="183" t="s">
        <v>394</v>
      </c>
      <c r="E883" s="184" t="s">
        <v>1401</v>
      </c>
      <c r="F883" s="185" t="s">
        <v>1402</v>
      </c>
      <c r="G883" s="186" t="s">
        <v>155</v>
      </c>
      <c r="H883" s="187">
        <v>281</v>
      </c>
      <c r="I883" s="188"/>
      <c r="J883" s="189">
        <f>ROUND(I883*H883,2)</f>
        <v>0</v>
      </c>
      <c r="K883" s="190"/>
      <c r="L883" s="39"/>
      <c r="M883" s="191" t="s">
        <v>1</v>
      </c>
      <c r="N883" s="192" t="s">
        <v>41</v>
      </c>
      <c r="O883" s="71"/>
      <c r="P883" s="193">
        <f>O883*H883</f>
        <v>0</v>
      </c>
      <c r="Q883" s="193">
        <v>0</v>
      </c>
      <c r="R883" s="193">
        <f>Q883*H883</f>
        <v>0</v>
      </c>
      <c r="S883" s="193">
        <v>0</v>
      </c>
      <c r="T883" s="194">
        <f>S883*H883</f>
        <v>0</v>
      </c>
      <c r="U883" s="34"/>
      <c r="V883" s="34"/>
      <c r="W883" s="34"/>
      <c r="X883" s="34"/>
      <c r="Y883" s="34"/>
      <c r="Z883" s="34"/>
      <c r="AA883" s="34"/>
      <c r="AB883" s="34"/>
      <c r="AC883" s="34"/>
      <c r="AD883" s="34"/>
      <c r="AE883" s="34"/>
      <c r="AR883" s="195" t="s">
        <v>237</v>
      </c>
      <c r="AT883" s="195" t="s">
        <v>147</v>
      </c>
      <c r="AU883" s="195" t="s">
        <v>85</v>
      </c>
      <c r="AY883" s="17" t="s">
        <v>145</v>
      </c>
      <c r="BE883" s="196">
        <f>IF(N883="základní",J883,0)</f>
        <v>0</v>
      </c>
      <c r="BF883" s="196">
        <f>IF(N883="snížená",J883,0)</f>
        <v>0</v>
      </c>
      <c r="BG883" s="196">
        <f>IF(N883="zákl. přenesená",J883,0)</f>
        <v>0</v>
      </c>
      <c r="BH883" s="196">
        <f>IF(N883="sníž. přenesená",J883,0)</f>
        <v>0</v>
      </c>
      <c r="BI883" s="196">
        <f>IF(N883="nulová",J883,0)</f>
        <v>0</v>
      </c>
      <c r="BJ883" s="17" t="s">
        <v>81</v>
      </c>
      <c r="BK883" s="196">
        <f>ROUND(I883*H883,2)</f>
        <v>0</v>
      </c>
      <c r="BL883" s="17" t="s">
        <v>237</v>
      </c>
      <c r="BM883" s="195" t="s">
        <v>1403</v>
      </c>
    </row>
    <row r="884" spans="1:65" s="15" customFormat="1">
      <c r="B884" s="220"/>
      <c r="C884" s="221"/>
      <c r="D884" s="199" t="s">
        <v>157</v>
      </c>
      <c r="E884" s="222" t="s">
        <v>1</v>
      </c>
      <c r="F884" s="223" t="s">
        <v>715</v>
      </c>
      <c r="G884" s="221"/>
      <c r="H884" s="222" t="s">
        <v>1</v>
      </c>
      <c r="I884" s="224"/>
      <c r="J884" s="221"/>
      <c r="K884" s="221"/>
      <c r="L884" s="225"/>
      <c r="M884" s="226"/>
      <c r="N884" s="227"/>
      <c r="O884" s="227"/>
      <c r="P884" s="227"/>
      <c r="Q884" s="227"/>
      <c r="R884" s="227"/>
      <c r="S884" s="227"/>
      <c r="T884" s="228"/>
      <c r="AT884" s="229" t="s">
        <v>157</v>
      </c>
      <c r="AU884" s="229" t="s">
        <v>85</v>
      </c>
      <c r="AV884" s="15" t="s">
        <v>81</v>
      </c>
      <c r="AW884" s="15" t="s">
        <v>32</v>
      </c>
      <c r="AX884" s="15" t="s">
        <v>76</v>
      </c>
      <c r="AY884" s="229" t="s">
        <v>145</v>
      </c>
    </row>
    <row r="885" spans="1:65" s="13" customFormat="1">
      <c r="B885" s="197"/>
      <c r="C885" s="198"/>
      <c r="D885" s="199" t="s">
        <v>157</v>
      </c>
      <c r="E885" s="200" t="s">
        <v>1</v>
      </c>
      <c r="F885" s="201" t="s">
        <v>716</v>
      </c>
      <c r="G885" s="198"/>
      <c r="H885" s="202">
        <v>35.6</v>
      </c>
      <c r="I885" s="203"/>
      <c r="J885" s="198"/>
      <c r="K885" s="198"/>
      <c r="L885" s="204"/>
      <c r="M885" s="205"/>
      <c r="N885" s="206"/>
      <c r="O885" s="206"/>
      <c r="P885" s="206"/>
      <c r="Q885" s="206"/>
      <c r="R885" s="206"/>
      <c r="S885" s="206"/>
      <c r="T885" s="207"/>
      <c r="AT885" s="208" t="s">
        <v>157</v>
      </c>
      <c r="AU885" s="208" t="s">
        <v>85</v>
      </c>
      <c r="AV885" s="13" t="s">
        <v>85</v>
      </c>
      <c r="AW885" s="13" t="s">
        <v>32</v>
      </c>
      <c r="AX885" s="13" t="s">
        <v>76</v>
      </c>
      <c r="AY885" s="208" t="s">
        <v>145</v>
      </c>
    </row>
    <row r="886" spans="1:65" s="13" customFormat="1">
      <c r="B886" s="197"/>
      <c r="C886" s="198"/>
      <c r="D886" s="199" t="s">
        <v>157</v>
      </c>
      <c r="E886" s="200" t="s">
        <v>1</v>
      </c>
      <c r="F886" s="201" t="s">
        <v>717</v>
      </c>
      <c r="G886" s="198"/>
      <c r="H886" s="202">
        <v>175.9</v>
      </c>
      <c r="I886" s="203"/>
      <c r="J886" s="198"/>
      <c r="K886" s="198"/>
      <c r="L886" s="204"/>
      <c r="M886" s="205"/>
      <c r="N886" s="206"/>
      <c r="O886" s="206"/>
      <c r="P886" s="206"/>
      <c r="Q886" s="206"/>
      <c r="R886" s="206"/>
      <c r="S886" s="206"/>
      <c r="T886" s="207"/>
      <c r="AT886" s="208" t="s">
        <v>157</v>
      </c>
      <c r="AU886" s="208" t="s">
        <v>85</v>
      </c>
      <c r="AV886" s="13" t="s">
        <v>85</v>
      </c>
      <c r="AW886" s="13" t="s">
        <v>32</v>
      </c>
      <c r="AX886" s="13" t="s">
        <v>76</v>
      </c>
      <c r="AY886" s="208" t="s">
        <v>145</v>
      </c>
    </row>
    <row r="887" spans="1:65" s="13" customFormat="1">
      <c r="B887" s="197"/>
      <c r="C887" s="198"/>
      <c r="D887" s="199" t="s">
        <v>157</v>
      </c>
      <c r="E887" s="200" t="s">
        <v>1</v>
      </c>
      <c r="F887" s="201" t="s">
        <v>718</v>
      </c>
      <c r="G887" s="198"/>
      <c r="H887" s="202">
        <v>69.5</v>
      </c>
      <c r="I887" s="203"/>
      <c r="J887" s="198"/>
      <c r="K887" s="198"/>
      <c r="L887" s="204"/>
      <c r="M887" s="205"/>
      <c r="N887" s="206"/>
      <c r="O887" s="206"/>
      <c r="P887" s="206"/>
      <c r="Q887" s="206"/>
      <c r="R887" s="206"/>
      <c r="S887" s="206"/>
      <c r="T887" s="207"/>
      <c r="AT887" s="208" t="s">
        <v>157</v>
      </c>
      <c r="AU887" s="208" t="s">
        <v>85</v>
      </c>
      <c r="AV887" s="13" t="s">
        <v>85</v>
      </c>
      <c r="AW887" s="13" t="s">
        <v>32</v>
      </c>
      <c r="AX887" s="13" t="s">
        <v>76</v>
      </c>
      <c r="AY887" s="208" t="s">
        <v>145</v>
      </c>
    </row>
    <row r="888" spans="1:65" s="14" customFormat="1">
      <c r="B888" s="209"/>
      <c r="C888" s="210"/>
      <c r="D888" s="199" t="s">
        <v>157</v>
      </c>
      <c r="E888" s="211" t="s">
        <v>1</v>
      </c>
      <c r="F888" s="212" t="s">
        <v>160</v>
      </c>
      <c r="G888" s="210"/>
      <c r="H888" s="213">
        <v>281</v>
      </c>
      <c r="I888" s="214"/>
      <c r="J888" s="210"/>
      <c r="K888" s="210"/>
      <c r="L888" s="215"/>
      <c r="M888" s="216"/>
      <c r="N888" s="217"/>
      <c r="O888" s="217"/>
      <c r="P888" s="217"/>
      <c r="Q888" s="217"/>
      <c r="R888" s="217"/>
      <c r="S888" s="217"/>
      <c r="T888" s="218"/>
      <c r="AT888" s="219" t="s">
        <v>157</v>
      </c>
      <c r="AU888" s="219" t="s">
        <v>85</v>
      </c>
      <c r="AV888" s="14" t="s">
        <v>151</v>
      </c>
      <c r="AW888" s="14" t="s">
        <v>32</v>
      </c>
      <c r="AX888" s="14" t="s">
        <v>81</v>
      </c>
      <c r="AY888" s="219" t="s">
        <v>145</v>
      </c>
    </row>
    <row r="889" spans="1:65" s="2" customFormat="1" ht="24.15" customHeight="1">
      <c r="A889" s="34"/>
      <c r="B889" s="35"/>
      <c r="C889" s="183" t="s">
        <v>1404</v>
      </c>
      <c r="D889" s="183" t="s">
        <v>394</v>
      </c>
      <c r="E889" s="184" t="s">
        <v>1405</v>
      </c>
      <c r="F889" s="185" t="s">
        <v>1406</v>
      </c>
      <c r="G889" s="186" t="s">
        <v>155</v>
      </c>
      <c r="H889" s="187">
        <v>24.824999999999999</v>
      </c>
      <c r="I889" s="188"/>
      <c r="J889" s="189">
        <f>ROUND(I889*H889,2)</f>
        <v>0</v>
      </c>
      <c r="K889" s="190"/>
      <c r="L889" s="39"/>
      <c r="M889" s="191" t="s">
        <v>1</v>
      </c>
      <c r="N889" s="192" t="s">
        <v>41</v>
      </c>
      <c r="O889" s="71"/>
      <c r="P889" s="193">
        <f>O889*H889</f>
        <v>0</v>
      </c>
      <c r="Q889" s="193">
        <v>0</v>
      </c>
      <c r="R889" s="193">
        <f>Q889*H889</f>
        <v>0</v>
      </c>
      <c r="S889" s="193">
        <v>0</v>
      </c>
      <c r="T889" s="194">
        <f>S889*H889</f>
        <v>0</v>
      </c>
      <c r="U889" s="34"/>
      <c r="V889" s="34"/>
      <c r="W889" s="34"/>
      <c r="X889" s="34"/>
      <c r="Y889" s="34"/>
      <c r="Z889" s="34"/>
      <c r="AA889" s="34"/>
      <c r="AB889" s="34"/>
      <c r="AC889" s="34"/>
      <c r="AD889" s="34"/>
      <c r="AE889" s="34"/>
      <c r="AR889" s="195" t="s">
        <v>237</v>
      </c>
      <c r="AT889" s="195" t="s">
        <v>147</v>
      </c>
      <c r="AU889" s="195" t="s">
        <v>85</v>
      </c>
      <c r="AY889" s="17" t="s">
        <v>145</v>
      </c>
      <c r="BE889" s="196">
        <f>IF(N889="základní",J889,0)</f>
        <v>0</v>
      </c>
      <c r="BF889" s="196">
        <f>IF(N889="snížená",J889,0)</f>
        <v>0</v>
      </c>
      <c r="BG889" s="196">
        <f>IF(N889="zákl. přenesená",J889,0)</f>
        <v>0</v>
      </c>
      <c r="BH889" s="196">
        <f>IF(N889="sníž. přenesená",J889,0)</f>
        <v>0</v>
      </c>
      <c r="BI889" s="196">
        <f>IF(N889="nulová",J889,0)</f>
        <v>0</v>
      </c>
      <c r="BJ889" s="17" t="s">
        <v>81</v>
      </c>
      <c r="BK889" s="196">
        <f>ROUND(I889*H889,2)</f>
        <v>0</v>
      </c>
      <c r="BL889" s="17" t="s">
        <v>237</v>
      </c>
      <c r="BM889" s="195" t="s">
        <v>1407</v>
      </c>
    </row>
    <row r="890" spans="1:65" s="13" customFormat="1">
      <c r="B890" s="197"/>
      <c r="C890" s="198"/>
      <c r="D890" s="199" t="s">
        <v>157</v>
      </c>
      <c r="E890" s="200" t="s">
        <v>1</v>
      </c>
      <c r="F890" s="201" t="s">
        <v>1399</v>
      </c>
      <c r="G890" s="198"/>
      <c r="H890" s="202">
        <v>24.824999999999999</v>
      </c>
      <c r="I890" s="203"/>
      <c r="J890" s="198"/>
      <c r="K890" s="198"/>
      <c r="L890" s="204"/>
      <c r="M890" s="205"/>
      <c r="N890" s="206"/>
      <c r="O890" s="206"/>
      <c r="P890" s="206"/>
      <c r="Q890" s="206"/>
      <c r="R890" s="206"/>
      <c r="S890" s="206"/>
      <c r="T890" s="207"/>
      <c r="AT890" s="208" t="s">
        <v>157</v>
      </c>
      <c r="AU890" s="208" t="s">
        <v>85</v>
      </c>
      <c r="AV890" s="13" t="s">
        <v>85</v>
      </c>
      <c r="AW890" s="13" t="s">
        <v>32</v>
      </c>
      <c r="AX890" s="13" t="s">
        <v>81</v>
      </c>
      <c r="AY890" s="208" t="s">
        <v>145</v>
      </c>
    </row>
    <row r="891" spans="1:65" s="2" customFormat="1" ht="24.15" customHeight="1">
      <c r="A891" s="34"/>
      <c r="B891" s="35"/>
      <c r="C891" s="183" t="s">
        <v>1408</v>
      </c>
      <c r="D891" s="183" t="s">
        <v>147</v>
      </c>
      <c r="E891" s="184" t="s">
        <v>1409</v>
      </c>
      <c r="F891" s="185" t="s">
        <v>1410</v>
      </c>
      <c r="G891" s="186" t="s">
        <v>1130</v>
      </c>
      <c r="H891" s="241"/>
      <c r="I891" s="188"/>
      <c r="J891" s="189">
        <f>ROUND(I891*H891,2)</f>
        <v>0</v>
      </c>
      <c r="K891" s="190"/>
      <c r="L891" s="39"/>
      <c r="M891" s="191" t="s">
        <v>1</v>
      </c>
      <c r="N891" s="192" t="s">
        <v>41</v>
      </c>
      <c r="O891" s="71"/>
      <c r="P891" s="193">
        <f>O891*H891</f>
        <v>0</v>
      </c>
      <c r="Q891" s="193">
        <v>0</v>
      </c>
      <c r="R891" s="193">
        <f>Q891*H891</f>
        <v>0</v>
      </c>
      <c r="S891" s="193">
        <v>0</v>
      </c>
      <c r="T891" s="194">
        <f>S891*H891</f>
        <v>0</v>
      </c>
      <c r="U891" s="34"/>
      <c r="V891" s="34"/>
      <c r="W891" s="34"/>
      <c r="X891" s="34"/>
      <c r="Y891" s="34"/>
      <c r="Z891" s="34"/>
      <c r="AA891" s="34"/>
      <c r="AB891" s="34"/>
      <c r="AC891" s="34"/>
      <c r="AD891" s="34"/>
      <c r="AE891" s="34"/>
      <c r="AR891" s="195" t="s">
        <v>237</v>
      </c>
      <c r="AT891" s="195" t="s">
        <v>147</v>
      </c>
      <c r="AU891" s="195" t="s">
        <v>85</v>
      </c>
      <c r="AY891" s="17" t="s">
        <v>145</v>
      </c>
      <c r="BE891" s="196">
        <f>IF(N891="základní",J891,0)</f>
        <v>0</v>
      </c>
      <c r="BF891" s="196">
        <f>IF(N891="snížená",J891,0)</f>
        <v>0</v>
      </c>
      <c r="BG891" s="196">
        <f>IF(N891="zákl. přenesená",J891,0)</f>
        <v>0</v>
      </c>
      <c r="BH891" s="196">
        <f>IF(N891="sníž. přenesená",J891,0)</f>
        <v>0</v>
      </c>
      <c r="BI891" s="196">
        <f>IF(N891="nulová",J891,0)</f>
        <v>0</v>
      </c>
      <c r="BJ891" s="17" t="s">
        <v>81</v>
      </c>
      <c r="BK891" s="196">
        <f>ROUND(I891*H891,2)</f>
        <v>0</v>
      </c>
      <c r="BL891" s="17" t="s">
        <v>237</v>
      </c>
      <c r="BM891" s="195" t="s">
        <v>1411</v>
      </c>
    </row>
    <row r="892" spans="1:65" s="12" customFormat="1" ht="22.8" customHeight="1">
      <c r="B892" s="167"/>
      <c r="C892" s="168"/>
      <c r="D892" s="169" t="s">
        <v>75</v>
      </c>
      <c r="E892" s="181" t="s">
        <v>1412</v>
      </c>
      <c r="F892" s="181" t="s">
        <v>1413</v>
      </c>
      <c r="G892" s="168"/>
      <c r="H892" s="168"/>
      <c r="I892" s="171"/>
      <c r="J892" s="182">
        <f>BK892</f>
        <v>0</v>
      </c>
      <c r="K892" s="168"/>
      <c r="L892" s="173"/>
      <c r="M892" s="174"/>
      <c r="N892" s="175"/>
      <c r="O892" s="175"/>
      <c r="P892" s="176">
        <f>SUM(P893:P907)</f>
        <v>0</v>
      </c>
      <c r="Q892" s="175"/>
      <c r="R892" s="176">
        <f>SUM(R893:R907)</f>
        <v>0.43936631999999998</v>
      </c>
      <c r="S892" s="175"/>
      <c r="T892" s="177">
        <f>SUM(T893:T907)</f>
        <v>0</v>
      </c>
      <c r="AR892" s="178" t="s">
        <v>85</v>
      </c>
      <c r="AT892" s="179" t="s">
        <v>75</v>
      </c>
      <c r="AU892" s="179" t="s">
        <v>81</v>
      </c>
      <c r="AY892" s="178" t="s">
        <v>145</v>
      </c>
      <c r="BK892" s="180">
        <f>SUM(BK893:BK907)</f>
        <v>0</v>
      </c>
    </row>
    <row r="893" spans="1:65" s="2" customFormat="1" ht="33" customHeight="1">
      <c r="A893" s="34"/>
      <c r="B893" s="35"/>
      <c r="C893" s="183" t="s">
        <v>1414</v>
      </c>
      <c r="D893" s="183" t="s">
        <v>147</v>
      </c>
      <c r="E893" s="184" t="s">
        <v>1415</v>
      </c>
      <c r="F893" s="185" t="s">
        <v>1416</v>
      </c>
      <c r="G893" s="186" t="s">
        <v>224</v>
      </c>
      <c r="H893" s="187">
        <v>40</v>
      </c>
      <c r="I893" s="188"/>
      <c r="J893" s="189">
        <f>ROUND(I893*H893,2)</f>
        <v>0</v>
      </c>
      <c r="K893" s="190"/>
      <c r="L893" s="39"/>
      <c r="M893" s="191" t="s">
        <v>1</v>
      </c>
      <c r="N893" s="192" t="s">
        <v>41</v>
      </c>
      <c r="O893" s="71"/>
      <c r="P893" s="193">
        <f>O893*H893</f>
        <v>0</v>
      </c>
      <c r="Q893" s="193">
        <v>1.67E-3</v>
      </c>
      <c r="R893" s="193">
        <f>Q893*H893</f>
        <v>6.6799999999999998E-2</v>
      </c>
      <c r="S893" s="193">
        <v>0</v>
      </c>
      <c r="T893" s="194">
        <f>S893*H893</f>
        <v>0</v>
      </c>
      <c r="U893" s="34"/>
      <c r="V893" s="34"/>
      <c r="W893" s="34"/>
      <c r="X893" s="34"/>
      <c r="Y893" s="34"/>
      <c r="Z893" s="34"/>
      <c r="AA893" s="34"/>
      <c r="AB893" s="34"/>
      <c r="AC893" s="34"/>
      <c r="AD893" s="34"/>
      <c r="AE893" s="34"/>
      <c r="AR893" s="195" t="s">
        <v>237</v>
      </c>
      <c r="AT893" s="195" t="s">
        <v>147</v>
      </c>
      <c r="AU893" s="195" t="s">
        <v>85</v>
      </c>
      <c r="AY893" s="17" t="s">
        <v>145</v>
      </c>
      <c r="BE893" s="196">
        <f>IF(N893="základní",J893,0)</f>
        <v>0</v>
      </c>
      <c r="BF893" s="196">
        <f>IF(N893="snížená",J893,0)</f>
        <v>0</v>
      </c>
      <c r="BG893" s="196">
        <f>IF(N893="zákl. přenesená",J893,0)</f>
        <v>0</v>
      </c>
      <c r="BH893" s="196">
        <f>IF(N893="sníž. přenesená",J893,0)</f>
        <v>0</v>
      </c>
      <c r="BI893" s="196">
        <f>IF(N893="nulová",J893,0)</f>
        <v>0</v>
      </c>
      <c r="BJ893" s="17" t="s">
        <v>81</v>
      </c>
      <c r="BK893" s="196">
        <f>ROUND(I893*H893,2)</f>
        <v>0</v>
      </c>
      <c r="BL893" s="17" t="s">
        <v>237</v>
      </c>
      <c r="BM893" s="195" t="s">
        <v>1417</v>
      </c>
    </row>
    <row r="894" spans="1:65" s="13" customFormat="1">
      <c r="B894" s="197"/>
      <c r="C894" s="198"/>
      <c r="D894" s="199" t="s">
        <v>157</v>
      </c>
      <c r="E894" s="200" t="s">
        <v>1</v>
      </c>
      <c r="F894" s="201" t="s">
        <v>1418</v>
      </c>
      <c r="G894" s="198"/>
      <c r="H894" s="202">
        <v>40</v>
      </c>
      <c r="I894" s="203"/>
      <c r="J894" s="198"/>
      <c r="K894" s="198"/>
      <c r="L894" s="204"/>
      <c r="M894" s="205"/>
      <c r="N894" s="206"/>
      <c r="O894" s="206"/>
      <c r="P894" s="206"/>
      <c r="Q894" s="206"/>
      <c r="R894" s="206"/>
      <c r="S894" s="206"/>
      <c r="T894" s="207"/>
      <c r="AT894" s="208" t="s">
        <v>157</v>
      </c>
      <c r="AU894" s="208" t="s">
        <v>85</v>
      </c>
      <c r="AV894" s="13" t="s">
        <v>85</v>
      </c>
      <c r="AW894" s="13" t="s">
        <v>32</v>
      </c>
      <c r="AX894" s="13" t="s">
        <v>81</v>
      </c>
      <c r="AY894" s="208" t="s">
        <v>145</v>
      </c>
    </row>
    <row r="895" spans="1:65" s="2" customFormat="1" ht="37.799999999999997" customHeight="1">
      <c r="A895" s="34"/>
      <c r="B895" s="35"/>
      <c r="C895" s="183" t="s">
        <v>1419</v>
      </c>
      <c r="D895" s="183" t="s">
        <v>147</v>
      </c>
      <c r="E895" s="184" t="s">
        <v>1420</v>
      </c>
      <c r="F895" s="185" t="s">
        <v>1421</v>
      </c>
      <c r="G895" s="186" t="s">
        <v>155</v>
      </c>
      <c r="H895" s="187">
        <v>56.655999999999999</v>
      </c>
      <c r="I895" s="188"/>
      <c r="J895" s="189">
        <f>ROUND(I895*H895,2)</f>
        <v>0</v>
      </c>
      <c r="K895" s="190"/>
      <c r="L895" s="39"/>
      <c r="M895" s="191" t="s">
        <v>1</v>
      </c>
      <c r="N895" s="192" t="s">
        <v>41</v>
      </c>
      <c r="O895" s="71"/>
      <c r="P895" s="193">
        <f>O895*H895</f>
        <v>0</v>
      </c>
      <c r="Q895" s="193">
        <v>3.9699999999999996E-3</v>
      </c>
      <c r="R895" s="193">
        <f>Q895*H895</f>
        <v>0.22492431999999998</v>
      </c>
      <c r="S895" s="193">
        <v>0</v>
      </c>
      <c r="T895" s="194">
        <f>S895*H895</f>
        <v>0</v>
      </c>
      <c r="U895" s="34"/>
      <c r="V895" s="34"/>
      <c r="W895" s="34"/>
      <c r="X895" s="34"/>
      <c r="Y895" s="34"/>
      <c r="Z895" s="34"/>
      <c r="AA895" s="34"/>
      <c r="AB895" s="34"/>
      <c r="AC895" s="34"/>
      <c r="AD895" s="34"/>
      <c r="AE895" s="34"/>
      <c r="AR895" s="195" t="s">
        <v>237</v>
      </c>
      <c r="AT895" s="195" t="s">
        <v>147</v>
      </c>
      <c r="AU895" s="195" t="s">
        <v>85</v>
      </c>
      <c r="AY895" s="17" t="s">
        <v>145</v>
      </c>
      <c r="BE895" s="196">
        <f>IF(N895="základní",J895,0)</f>
        <v>0</v>
      </c>
      <c r="BF895" s="196">
        <f>IF(N895="snížená",J895,0)</f>
        <v>0</v>
      </c>
      <c r="BG895" s="196">
        <f>IF(N895="zákl. přenesená",J895,0)</f>
        <v>0</v>
      </c>
      <c r="BH895" s="196">
        <f>IF(N895="sníž. přenesená",J895,0)</f>
        <v>0</v>
      </c>
      <c r="BI895" s="196">
        <f>IF(N895="nulová",J895,0)</f>
        <v>0</v>
      </c>
      <c r="BJ895" s="17" t="s">
        <v>81</v>
      </c>
      <c r="BK895" s="196">
        <f>ROUND(I895*H895,2)</f>
        <v>0</v>
      </c>
      <c r="BL895" s="17" t="s">
        <v>237</v>
      </c>
      <c r="BM895" s="195" t="s">
        <v>1422</v>
      </c>
    </row>
    <row r="896" spans="1:65" s="13" customFormat="1">
      <c r="B896" s="197"/>
      <c r="C896" s="198"/>
      <c r="D896" s="199" t="s">
        <v>157</v>
      </c>
      <c r="E896" s="200" t="s">
        <v>1</v>
      </c>
      <c r="F896" s="201" t="s">
        <v>1423</v>
      </c>
      <c r="G896" s="198"/>
      <c r="H896" s="202">
        <v>56.655999999999999</v>
      </c>
      <c r="I896" s="203"/>
      <c r="J896" s="198"/>
      <c r="K896" s="198"/>
      <c r="L896" s="204"/>
      <c r="M896" s="205"/>
      <c r="N896" s="206"/>
      <c r="O896" s="206"/>
      <c r="P896" s="206"/>
      <c r="Q896" s="206"/>
      <c r="R896" s="206"/>
      <c r="S896" s="206"/>
      <c r="T896" s="207"/>
      <c r="AT896" s="208" t="s">
        <v>157</v>
      </c>
      <c r="AU896" s="208" t="s">
        <v>85</v>
      </c>
      <c r="AV896" s="13" t="s">
        <v>85</v>
      </c>
      <c r="AW896" s="13" t="s">
        <v>32</v>
      </c>
      <c r="AX896" s="13" t="s">
        <v>81</v>
      </c>
      <c r="AY896" s="208" t="s">
        <v>145</v>
      </c>
    </row>
    <row r="897" spans="1:65" s="2" customFormat="1" ht="33" customHeight="1">
      <c r="A897" s="34"/>
      <c r="B897" s="35"/>
      <c r="C897" s="183" t="s">
        <v>1424</v>
      </c>
      <c r="D897" s="183" t="s">
        <v>147</v>
      </c>
      <c r="E897" s="184" t="s">
        <v>1425</v>
      </c>
      <c r="F897" s="185" t="s">
        <v>1426</v>
      </c>
      <c r="G897" s="186" t="s">
        <v>224</v>
      </c>
      <c r="H897" s="187">
        <v>6.3</v>
      </c>
      <c r="I897" s="188"/>
      <c r="J897" s="189">
        <f>ROUND(I897*H897,2)</f>
        <v>0</v>
      </c>
      <c r="K897" s="190"/>
      <c r="L897" s="39"/>
      <c r="M897" s="191" t="s">
        <v>1</v>
      </c>
      <c r="N897" s="192" t="s">
        <v>41</v>
      </c>
      <c r="O897" s="71"/>
      <c r="P897" s="193">
        <f>O897*H897</f>
        <v>0</v>
      </c>
      <c r="Q897" s="193">
        <v>2.96E-3</v>
      </c>
      <c r="R897" s="193">
        <f>Q897*H897</f>
        <v>1.8647999999999998E-2</v>
      </c>
      <c r="S897" s="193">
        <v>0</v>
      </c>
      <c r="T897" s="194">
        <f>S897*H897</f>
        <v>0</v>
      </c>
      <c r="U897" s="34"/>
      <c r="V897" s="34"/>
      <c r="W897" s="34"/>
      <c r="X897" s="34"/>
      <c r="Y897" s="34"/>
      <c r="Z897" s="34"/>
      <c r="AA897" s="34"/>
      <c r="AB897" s="34"/>
      <c r="AC897" s="34"/>
      <c r="AD897" s="34"/>
      <c r="AE897" s="34"/>
      <c r="AR897" s="195" t="s">
        <v>237</v>
      </c>
      <c r="AT897" s="195" t="s">
        <v>147</v>
      </c>
      <c r="AU897" s="195" t="s">
        <v>85</v>
      </c>
      <c r="AY897" s="17" t="s">
        <v>145</v>
      </c>
      <c r="BE897" s="196">
        <f>IF(N897="základní",J897,0)</f>
        <v>0</v>
      </c>
      <c r="BF897" s="196">
        <f>IF(N897="snížená",J897,0)</f>
        <v>0</v>
      </c>
      <c r="BG897" s="196">
        <f>IF(N897="zákl. přenesená",J897,0)</f>
        <v>0</v>
      </c>
      <c r="BH897" s="196">
        <f>IF(N897="sníž. přenesená",J897,0)</f>
        <v>0</v>
      </c>
      <c r="BI897" s="196">
        <f>IF(N897="nulová",J897,0)</f>
        <v>0</v>
      </c>
      <c r="BJ897" s="17" t="s">
        <v>81</v>
      </c>
      <c r="BK897" s="196">
        <f>ROUND(I897*H897,2)</f>
        <v>0</v>
      </c>
      <c r="BL897" s="17" t="s">
        <v>237</v>
      </c>
      <c r="BM897" s="195" t="s">
        <v>1427</v>
      </c>
    </row>
    <row r="898" spans="1:65" s="13" customFormat="1">
      <c r="B898" s="197"/>
      <c r="C898" s="198"/>
      <c r="D898" s="199" t="s">
        <v>157</v>
      </c>
      <c r="E898" s="200" t="s">
        <v>1</v>
      </c>
      <c r="F898" s="201" t="s">
        <v>1428</v>
      </c>
      <c r="G898" s="198"/>
      <c r="H898" s="202">
        <v>6.3</v>
      </c>
      <c r="I898" s="203"/>
      <c r="J898" s="198"/>
      <c r="K898" s="198"/>
      <c r="L898" s="204"/>
      <c r="M898" s="205"/>
      <c r="N898" s="206"/>
      <c r="O898" s="206"/>
      <c r="P898" s="206"/>
      <c r="Q898" s="206"/>
      <c r="R898" s="206"/>
      <c r="S898" s="206"/>
      <c r="T898" s="207"/>
      <c r="AT898" s="208" t="s">
        <v>157</v>
      </c>
      <c r="AU898" s="208" t="s">
        <v>85</v>
      </c>
      <c r="AV898" s="13" t="s">
        <v>85</v>
      </c>
      <c r="AW898" s="13" t="s">
        <v>32</v>
      </c>
      <c r="AX898" s="13" t="s">
        <v>81</v>
      </c>
      <c r="AY898" s="208" t="s">
        <v>145</v>
      </c>
    </row>
    <row r="899" spans="1:65" s="2" customFormat="1" ht="24.15" customHeight="1">
      <c r="A899" s="34"/>
      <c r="B899" s="35"/>
      <c r="C899" s="183" t="s">
        <v>1429</v>
      </c>
      <c r="D899" s="183" t="s">
        <v>147</v>
      </c>
      <c r="E899" s="184" t="s">
        <v>1430</v>
      </c>
      <c r="F899" s="185" t="s">
        <v>1431</v>
      </c>
      <c r="G899" s="186" t="s">
        <v>224</v>
      </c>
      <c r="H899" s="187">
        <v>28.65</v>
      </c>
      <c r="I899" s="188"/>
      <c r="J899" s="189">
        <f>ROUND(I899*H899,2)</f>
        <v>0</v>
      </c>
      <c r="K899" s="190"/>
      <c r="L899" s="39"/>
      <c r="M899" s="191" t="s">
        <v>1</v>
      </c>
      <c r="N899" s="192" t="s">
        <v>41</v>
      </c>
      <c r="O899" s="71"/>
      <c r="P899" s="193">
        <f>O899*H899</f>
        <v>0</v>
      </c>
      <c r="Q899" s="193">
        <v>3.8E-3</v>
      </c>
      <c r="R899" s="193">
        <f>Q899*H899</f>
        <v>0.10886999999999999</v>
      </c>
      <c r="S899" s="193">
        <v>0</v>
      </c>
      <c r="T899" s="194">
        <f>S899*H899</f>
        <v>0</v>
      </c>
      <c r="U899" s="34"/>
      <c r="V899" s="34"/>
      <c r="W899" s="34"/>
      <c r="X899" s="34"/>
      <c r="Y899" s="34"/>
      <c r="Z899" s="34"/>
      <c r="AA899" s="34"/>
      <c r="AB899" s="34"/>
      <c r="AC899" s="34"/>
      <c r="AD899" s="34"/>
      <c r="AE899" s="34"/>
      <c r="AR899" s="195" t="s">
        <v>151</v>
      </c>
      <c r="AT899" s="195" t="s">
        <v>147</v>
      </c>
      <c r="AU899" s="195" t="s">
        <v>85</v>
      </c>
      <c r="AY899" s="17" t="s">
        <v>145</v>
      </c>
      <c r="BE899" s="196">
        <f>IF(N899="základní",J899,0)</f>
        <v>0</v>
      </c>
      <c r="BF899" s="196">
        <f>IF(N899="snížená",J899,0)</f>
        <v>0</v>
      </c>
      <c r="BG899" s="196">
        <f>IF(N899="zákl. přenesená",J899,0)</f>
        <v>0</v>
      </c>
      <c r="BH899" s="196">
        <f>IF(N899="sníž. přenesená",J899,0)</f>
        <v>0</v>
      </c>
      <c r="BI899" s="196">
        <f>IF(N899="nulová",J899,0)</f>
        <v>0</v>
      </c>
      <c r="BJ899" s="17" t="s">
        <v>81</v>
      </c>
      <c r="BK899" s="196">
        <f>ROUND(I899*H899,2)</f>
        <v>0</v>
      </c>
      <c r="BL899" s="17" t="s">
        <v>151</v>
      </c>
      <c r="BM899" s="195" t="s">
        <v>1432</v>
      </c>
    </row>
    <row r="900" spans="1:65" s="13" customFormat="1">
      <c r="B900" s="197"/>
      <c r="C900" s="198"/>
      <c r="D900" s="199" t="s">
        <v>157</v>
      </c>
      <c r="E900" s="200" t="s">
        <v>1</v>
      </c>
      <c r="F900" s="201" t="s">
        <v>1433</v>
      </c>
      <c r="G900" s="198"/>
      <c r="H900" s="202">
        <v>7.6</v>
      </c>
      <c r="I900" s="203"/>
      <c r="J900" s="198"/>
      <c r="K900" s="198"/>
      <c r="L900" s="204"/>
      <c r="M900" s="205"/>
      <c r="N900" s="206"/>
      <c r="O900" s="206"/>
      <c r="P900" s="206"/>
      <c r="Q900" s="206"/>
      <c r="R900" s="206"/>
      <c r="S900" s="206"/>
      <c r="T900" s="207"/>
      <c r="AT900" s="208" t="s">
        <v>157</v>
      </c>
      <c r="AU900" s="208" t="s">
        <v>85</v>
      </c>
      <c r="AV900" s="13" t="s">
        <v>85</v>
      </c>
      <c r="AW900" s="13" t="s">
        <v>32</v>
      </c>
      <c r="AX900" s="13" t="s">
        <v>76</v>
      </c>
      <c r="AY900" s="208" t="s">
        <v>145</v>
      </c>
    </row>
    <row r="901" spans="1:65" s="13" customFormat="1">
      <c r="B901" s="197"/>
      <c r="C901" s="198"/>
      <c r="D901" s="199" t="s">
        <v>157</v>
      </c>
      <c r="E901" s="200" t="s">
        <v>1</v>
      </c>
      <c r="F901" s="201" t="s">
        <v>1434</v>
      </c>
      <c r="G901" s="198"/>
      <c r="H901" s="202">
        <v>21.05</v>
      </c>
      <c r="I901" s="203"/>
      <c r="J901" s="198"/>
      <c r="K901" s="198"/>
      <c r="L901" s="204"/>
      <c r="M901" s="205"/>
      <c r="N901" s="206"/>
      <c r="O901" s="206"/>
      <c r="P901" s="206"/>
      <c r="Q901" s="206"/>
      <c r="R901" s="206"/>
      <c r="S901" s="206"/>
      <c r="T901" s="207"/>
      <c r="AT901" s="208" t="s">
        <v>157</v>
      </c>
      <c r="AU901" s="208" t="s">
        <v>85</v>
      </c>
      <c r="AV901" s="13" t="s">
        <v>85</v>
      </c>
      <c r="AW901" s="13" t="s">
        <v>32</v>
      </c>
      <c r="AX901" s="13" t="s">
        <v>76</v>
      </c>
      <c r="AY901" s="208" t="s">
        <v>145</v>
      </c>
    </row>
    <row r="902" spans="1:65" s="14" customFormat="1">
      <c r="B902" s="209"/>
      <c r="C902" s="210"/>
      <c r="D902" s="199" t="s">
        <v>157</v>
      </c>
      <c r="E902" s="211" t="s">
        <v>1</v>
      </c>
      <c r="F902" s="212" t="s">
        <v>160</v>
      </c>
      <c r="G902" s="210"/>
      <c r="H902" s="213">
        <v>28.65</v>
      </c>
      <c r="I902" s="214"/>
      <c r="J902" s="210"/>
      <c r="K902" s="210"/>
      <c r="L902" s="215"/>
      <c r="M902" s="216"/>
      <c r="N902" s="217"/>
      <c r="O902" s="217"/>
      <c r="P902" s="217"/>
      <c r="Q902" s="217"/>
      <c r="R902" s="217"/>
      <c r="S902" s="217"/>
      <c r="T902" s="218"/>
      <c r="AT902" s="219" t="s">
        <v>157</v>
      </c>
      <c r="AU902" s="219" t="s">
        <v>85</v>
      </c>
      <c r="AV902" s="14" t="s">
        <v>151</v>
      </c>
      <c r="AW902" s="14" t="s">
        <v>32</v>
      </c>
      <c r="AX902" s="14" t="s">
        <v>81</v>
      </c>
      <c r="AY902" s="219" t="s">
        <v>145</v>
      </c>
    </row>
    <row r="903" spans="1:65" s="2" customFormat="1" ht="24.15" customHeight="1">
      <c r="A903" s="34"/>
      <c r="B903" s="35"/>
      <c r="C903" s="183" t="s">
        <v>1435</v>
      </c>
      <c r="D903" s="183" t="s">
        <v>147</v>
      </c>
      <c r="E903" s="184" t="s">
        <v>1436</v>
      </c>
      <c r="F903" s="185" t="s">
        <v>1437</v>
      </c>
      <c r="G903" s="186" t="s">
        <v>224</v>
      </c>
      <c r="H903" s="187">
        <v>3.6</v>
      </c>
      <c r="I903" s="188"/>
      <c r="J903" s="189">
        <f>ROUND(I903*H903,2)</f>
        <v>0</v>
      </c>
      <c r="K903" s="190"/>
      <c r="L903" s="39"/>
      <c r="M903" s="191" t="s">
        <v>1</v>
      </c>
      <c r="N903" s="192" t="s">
        <v>41</v>
      </c>
      <c r="O903" s="71"/>
      <c r="P903" s="193">
        <f>O903*H903</f>
        <v>0</v>
      </c>
      <c r="Q903" s="193">
        <v>3.8E-3</v>
      </c>
      <c r="R903" s="193">
        <f>Q903*H903</f>
        <v>1.3679999999999999E-2</v>
      </c>
      <c r="S903" s="193">
        <v>0</v>
      </c>
      <c r="T903" s="194">
        <f>S903*H903</f>
        <v>0</v>
      </c>
      <c r="U903" s="34"/>
      <c r="V903" s="34"/>
      <c r="W903" s="34"/>
      <c r="X903" s="34"/>
      <c r="Y903" s="34"/>
      <c r="Z903" s="34"/>
      <c r="AA903" s="34"/>
      <c r="AB903" s="34"/>
      <c r="AC903" s="34"/>
      <c r="AD903" s="34"/>
      <c r="AE903" s="34"/>
      <c r="AR903" s="195" t="s">
        <v>237</v>
      </c>
      <c r="AT903" s="195" t="s">
        <v>147</v>
      </c>
      <c r="AU903" s="195" t="s">
        <v>85</v>
      </c>
      <c r="AY903" s="17" t="s">
        <v>145</v>
      </c>
      <c r="BE903" s="196">
        <f>IF(N903="základní",J903,0)</f>
        <v>0</v>
      </c>
      <c r="BF903" s="196">
        <f>IF(N903="snížená",J903,0)</f>
        <v>0</v>
      </c>
      <c r="BG903" s="196">
        <f>IF(N903="zákl. přenesená",J903,0)</f>
        <v>0</v>
      </c>
      <c r="BH903" s="196">
        <f>IF(N903="sníž. přenesená",J903,0)</f>
        <v>0</v>
      </c>
      <c r="BI903" s="196">
        <f>IF(N903="nulová",J903,0)</f>
        <v>0</v>
      </c>
      <c r="BJ903" s="17" t="s">
        <v>81</v>
      </c>
      <c r="BK903" s="196">
        <f>ROUND(I903*H903,2)</f>
        <v>0</v>
      </c>
      <c r="BL903" s="17" t="s">
        <v>237</v>
      </c>
      <c r="BM903" s="195" t="s">
        <v>1438</v>
      </c>
    </row>
    <row r="904" spans="1:65" s="13" customFormat="1">
      <c r="B904" s="197"/>
      <c r="C904" s="198"/>
      <c r="D904" s="199" t="s">
        <v>157</v>
      </c>
      <c r="E904" s="200" t="s">
        <v>1</v>
      </c>
      <c r="F904" s="201" t="s">
        <v>1439</v>
      </c>
      <c r="G904" s="198"/>
      <c r="H904" s="202">
        <v>3.6</v>
      </c>
      <c r="I904" s="203"/>
      <c r="J904" s="198"/>
      <c r="K904" s="198"/>
      <c r="L904" s="204"/>
      <c r="M904" s="205"/>
      <c r="N904" s="206"/>
      <c r="O904" s="206"/>
      <c r="P904" s="206"/>
      <c r="Q904" s="206"/>
      <c r="R904" s="206"/>
      <c r="S904" s="206"/>
      <c r="T904" s="207"/>
      <c r="AT904" s="208" t="s">
        <v>157</v>
      </c>
      <c r="AU904" s="208" t="s">
        <v>85</v>
      </c>
      <c r="AV904" s="13" t="s">
        <v>85</v>
      </c>
      <c r="AW904" s="13" t="s">
        <v>32</v>
      </c>
      <c r="AX904" s="13" t="s">
        <v>81</v>
      </c>
      <c r="AY904" s="208" t="s">
        <v>145</v>
      </c>
    </row>
    <row r="905" spans="1:65" s="2" customFormat="1" ht="24.15" customHeight="1">
      <c r="A905" s="34"/>
      <c r="B905" s="35"/>
      <c r="C905" s="183" t="s">
        <v>1440</v>
      </c>
      <c r="D905" s="183" t="s">
        <v>147</v>
      </c>
      <c r="E905" s="184" t="s">
        <v>1441</v>
      </c>
      <c r="F905" s="185" t="s">
        <v>1442</v>
      </c>
      <c r="G905" s="186" t="s">
        <v>224</v>
      </c>
      <c r="H905" s="187">
        <v>3.6</v>
      </c>
      <c r="I905" s="188"/>
      <c r="J905" s="189">
        <f>ROUND(I905*H905,2)</f>
        <v>0</v>
      </c>
      <c r="K905" s="190"/>
      <c r="L905" s="39"/>
      <c r="M905" s="191" t="s">
        <v>1</v>
      </c>
      <c r="N905" s="192" t="s">
        <v>41</v>
      </c>
      <c r="O905" s="71"/>
      <c r="P905" s="193">
        <f>O905*H905</f>
        <v>0</v>
      </c>
      <c r="Q905" s="193">
        <v>1.7899999999999999E-3</v>
      </c>
      <c r="R905" s="193">
        <f>Q905*H905</f>
        <v>6.4440000000000001E-3</v>
      </c>
      <c r="S905" s="193">
        <v>0</v>
      </c>
      <c r="T905" s="194">
        <f>S905*H905</f>
        <v>0</v>
      </c>
      <c r="U905" s="34"/>
      <c r="V905" s="34"/>
      <c r="W905" s="34"/>
      <c r="X905" s="34"/>
      <c r="Y905" s="34"/>
      <c r="Z905" s="34"/>
      <c r="AA905" s="34"/>
      <c r="AB905" s="34"/>
      <c r="AC905" s="34"/>
      <c r="AD905" s="34"/>
      <c r="AE905" s="34"/>
      <c r="AR905" s="195" t="s">
        <v>237</v>
      </c>
      <c r="AT905" s="195" t="s">
        <v>147</v>
      </c>
      <c r="AU905" s="195" t="s">
        <v>85</v>
      </c>
      <c r="AY905" s="17" t="s">
        <v>145</v>
      </c>
      <c r="BE905" s="196">
        <f>IF(N905="základní",J905,0)</f>
        <v>0</v>
      </c>
      <c r="BF905" s="196">
        <f>IF(N905="snížená",J905,0)</f>
        <v>0</v>
      </c>
      <c r="BG905" s="196">
        <f>IF(N905="zákl. přenesená",J905,0)</f>
        <v>0</v>
      </c>
      <c r="BH905" s="196">
        <f>IF(N905="sníž. přenesená",J905,0)</f>
        <v>0</v>
      </c>
      <c r="BI905" s="196">
        <f>IF(N905="nulová",J905,0)</f>
        <v>0</v>
      </c>
      <c r="BJ905" s="17" t="s">
        <v>81</v>
      </c>
      <c r="BK905" s="196">
        <f>ROUND(I905*H905,2)</f>
        <v>0</v>
      </c>
      <c r="BL905" s="17" t="s">
        <v>237</v>
      </c>
      <c r="BM905" s="195" t="s">
        <v>1443</v>
      </c>
    </row>
    <row r="906" spans="1:65" s="13" customFormat="1">
      <c r="B906" s="197"/>
      <c r="C906" s="198"/>
      <c r="D906" s="199" t="s">
        <v>157</v>
      </c>
      <c r="E906" s="200" t="s">
        <v>1</v>
      </c>
      <c r="F906" s="201" t="s">
        <v>1444</v>
      </c>
      <c r="G906" s="198"/>
      <c r="H906" s="202">
        <v>3.6</v>
      </c>
      <c r="I906" s="203"/>
      <c r="J906" s="198"/>
      <c r="K906" s="198"/>
      <c r="L906" s="204"/>
      <c r="M906" s="205"/>
      <c r="N906" s="206"/>
      <c r="O906" s="206"/>
      <c r="P906" s="206"/>
      <c r="Q906" s="206"/>
      <c r="R906" s="206"/>
      <c r="S906" s="206"/>
      <c r="T906" s="207"/>
      <c r="AT906" s="208" t="s">
        <v>157</v>
      </c>
      <c r="AU906" s="208" t="s">
        <v>85</v>
      </c>
      <c r="AV906" s="13" t="s">
        <v>85</v>
      </c>
      <c r="AW906" s="13" t="s">
        <v>32</v>
      </c>
      <c r="AX906" s="13" t="s">
        <v>81</v>
      </c>
      <c r="AY906" s="208" t="s">
        <v>145</v>
      </c>
    </row>
    <row r="907" spans="1:65" s="2" customFormat="1" ht="24.15" customHeight="1">
      <c r="A907" s="34"/>
      <c r="B907" s="35"/>
      <c r="C907" s="183" t="s">
        <v>1445</v>
      </c>
      <c r="D907" s="183" t="s">
        <v>147</v>
      </c>
      <c r="E907" s="184" t="s">
        <v>1446</v>
      </c>
      <c r="F907" s="185" t="s">
        <v>1447</v>
      </c>
      <c r="G907" s="186" t="s">
        <v>1130</v>
      </c>
      <c r="H907" s="241"/>
      <c r="I907" s="188"/>
      <c r="J907" s="189">
        <f>ROUND(I907*H907,2)</f>
        <v>0</v>
      </c>
      <c r="K907" s="190"/>
      <c r="L907" s="39"/>
      <c r="M907" s="191" t="s">
        <v>1</v>
      </c>
      <c r="N907" s="192" t="s">
        <v>41</v>
      </c>
      <c r="O907" s="71"/>
      <c r="P907" s="193">
        <f>O907*H907</f>
        <v>0</v>
      </c>
      <c r="Q907" s="193">
        <v>0</v>
      </c>
      <c r="R907" s="193">
        <f>Q907*H907</f>
        <v>0</v>
      </c>
      <c r="S907" s="193">
        <v>0</v>
      </c>
      <c r="T907" s="194">
        <f>S907*H907</f>
        <v>0</v>
      </c>
      <c r="U907" s="34"/>
      <c r="V907" s="34"/>
      <c r="W907" s="34"/>
      <c r="X907" s="34"/>
      <c r="Y907" s="34"/>
      <c r="Z907" s="34"/>
      <c r="AA907" s="34"/>
      <c r="AB907" s="34"/>
      <c r="AC907" s="34"/>
      <c r="AD907" s="34"/>
      <c r="AE907" s="34"/>
      <c r="AR907" s="195" t="s">
        <v>237</v>
      </c>
      <c r="AT907" s="195" t="s">
        <v>147</v>
      </c>
      <c r="AU907" s="195" t="s">
        <v>85</v>
      </c>
      <c r="AY907" s="17" t="s">
        <v>145</v>
      </c>
      <c r="BE907" s="196">
        <f>IF(N907="základní",J907,0)</f>
        <v>0</v>
      </c>
      <c r="BF907" s="196">
        <f>IF(N907="snížená",J907,0)</f>
        <v>0</v>
      </c>
      <c r="BG907" s="196">
        <f>IF(N907="zákl. přenesená",J907,0)</f>
        <v>0</v>
      </c>
      <c r="BH907" s="196">
        <f>IF(N907="sníž. přenesená",J907,0)</f>
        <v>0</v>
      </c>
      <c r="BI907" s="196">
        <f>IF(N907="nulová",J907,0)</f>
        <v>0</v>
      </c>
      <c r="BJ907" s="17" t="s">
        <v>81</v>
      </c>
      <c r="BK907" s="196">
        <f>ROUND(I907*H907,2)</f>
        <v>0</v>
      </c>
      <c r="BL907" s="17" t="s">
        <v>237</v>
      </c>
      <c r="BM907" s="195" t="s">
        <v>1448</v>
      </c>
    </row>
    <row r="908" spans="1:65" s="12" customFormat="1" ht="22.8" customHeight="1">
      <c r="B908" s="167"/>
      <c r="C908" s="168"/>
      <c r="D908" s="169" t="s">
        <v>75</v>
      </c>
      <c r="E908" s="181" t="s">
        <v>1449</v>
      </c>
      <c r="F908" s="181" t="s">
        <v>1450</v>
      </c>
      <c r="G908" s="168"/>
      <c r="H908" s="168"/>
      <c r="I908" s="171"/>
      <c r="J908" s="182">
        <f>BK908</f>
        <v>0</v>
      </c>
      <c r="K908" s="168"/>
      <c r="L908" s="173"/>
      <c r="M908" s="174"/>
      <c r="N908" s="175"/>
      <c r="O908" s="175"/>
      <c r="P908" s="176">
        <f>SUM(P909:P986)</f>
        <v>0</v>
      </c>
      <c r="Q908" s="175"/>
      <c r="R908" s="176">
        <f>SUM(R909:R986)</f>
        <v>0.18569112999999998</v>
      </c>
      <c r="S908" s="175"/>
      <c r="T908" s="177">
        <f>SUM(T909:T986)</f>
        <v>1.3453900000000001</v>
      </c>
      <c r="AR908" s="178" t="s">
        <v>85</v>
      </c>
      <c r="AT908" s="179" t="s">
        <v>75</v>
      </c>
      <c r="AU908" s="179" t="s">
        <v>81</v>
      </c>
      <c r="AY908" s="178" t="s">
        <v>145</v>
      </c>
      <c r="BK908" s="180">
        <f>SUM(BK909:BK986)</f>
        <v>0</v>
      </c>
    </row>
    <row r="909" spans="1:65" s="2" customFormat="1" ht="16.5" customHeight="1">
      <c r="A909" s="34"/>
      <c r="B909" s="35"/>
      <c r="C909" s="183" t="s">
        <v>1451</v>
      </c>
      <c r="D909" s="183" t="s">
        <v>394</v>
      </c>
      <c r="E909" s="184" t="s">
        <v>1452</v>
      </c>
      <c r="F909" s="185" t="s">
        <v>1453</v>
      </c>
      <c r="G909" s="186" t="s">
        <v>224</v>
      </c>
      <c r="H909" s="187">
        <v>14.5</v>
      </c>
      <c r="I909" s="188"/>
      <c r="J909" s="189">
        <f>ROUND(I909*H909,2)</f>
        <v>0</v>
      </c>
      <c r="K909" s="190"/>
      <c r="L909" s="39"/>
      <c r="M909" s="191" t="s">
        <v>1</v>
      </c>
      <c r="N909" s="192" t="s">
        <v>41</v>
      </c>
      <c r="O909" s="71"/>
      <c r="P909" s="193">
        <f>O909*H909</f>
        <v>0</v>
      </c>
      <c r="Q909" s="193">
        <v>0</v>
      </c>
      <c r="R909" s="193">
        <f>Q909*H909</f>
        <v>0</v>
      </c>
      <c r="S909" s="193">
        <v>0</v>
      </c>
      <c r="T909" s="194">
        <f>S909*H909</f>
        <v>0</v>
      </c>
      <c r="U909" s="34"/>
      <c r="V909" s="34"/>
      <c r="W909" s="34"/>
      <c r="X909" s="34"/>
      <c r="Y909" s="34"/>
      <c r="Z909" s="34"/>
      <c r="AA909" s="34"/>
      <c r="AB909" s="34"/>
      <c r="AC909" s="34"/>
      <c r="AD909" s="34"/>
      <c r="AE909" s="34"/>
      <c r="AR909" s="195" t="s">
        <v>237</v>
      </c>
      <c r="AT909" s="195" t="s">
        <v>147</v>
      </c>
      <c r="AU909" s="195" t="s">
        <v>85</v>
      </c>
      <c r="AY909" s="17" t="s">
        <v>145</v>
      </c>
      <c r="BE909" s="196">
        <f>IF(N909="základní",J909,0)</f>
        <v>0</v>
      </c>
      <c r="BF909" s="196">
        <f>IF(N909="snížená",J909,0)</f>
        <v>0</v>
      </c>
      <c r="BG909" s="196">
        <f>IF(N909="zákl. přenesená",J909,0)</f>
        <v>0</v>
      </c>
      <c r="BH909" s="196">
        <f>IF(N909="sníž. přenesená",J909,0)</f>
        <v>0</v>
      </c>
      <c r="BI909" s="196">
        <f>IF(N909="nulová",J909,0)</f>
        <v>0</v>
      </c>
      <c r="BJ909" s="17" t="s">
        <v>81</v>
      </c>
      <c r="BK909" s="196">
        <f>ROUND(I909*H909,2)</f>
        <v>0</v>
      </c>
      <c r="BL909" s="17" t="s">
        <v>237</v>
      </c>
      <c r="BM909" s="195" t="s">
        <v>1454</v>
      </c>
    </row>
    <row r="910" spans="1:65" s="13" customFormat="1">
      <c r="B910" s="197"/>
      <c r="C910" s="198"/>
      <c r="D910" s="199" t="s">
        <v>157</v>
      </c>
      <c r="E910" s="200" t="s">
        <v>1</v>
      </c>
      <c r="F910" s="201" t="s">
        <v>1455</v>
      </c>
      <c r="G910" s="198"/>
      <c r="H910" s="202">
        <v>1.95</v>
      </c>
      <c r="I910" s="203"/>
      <c r="J910" s="198"/>
      <c r="K910" s="198"/>
      <c r="L910" s="204"/>
      <c r="M910" s="205"/>
      <c r="N910" s="206"/>
      <c r="O910" s="206"/>
      <c r="P910" s="206"/>
      <c r="Q910" s="206"/>
      <c r="R910" s="206"/>
      <c r="S910" s="206"/>
      <c r="T910" s="207"/>
      <c r="AT910" s="208" t="s">
        <v>157</v>
      </c>
      <c r="AU910" s="208" t="s">
        <v>85</v>
      </c>
      <c r="AV910" s="13" t="s">
        <v>85</v>
      </c>
      <c r="AW910" s="13" t="s">
        <v>32</v>
      </c>
      <c r="AX910" s="13" t="s">
        <v>76</v>
      </c>
      <c r="AY910" s="208" t="s">
        <v>145</v>
      </c>
    </row>
    <row r="911" spans="1:65" s="13" customFormat="1">
      <c r="B911" s="197"/>
      <c r="C911" s="198"/>
      <c r="D911" s="199" t="s">
        <v>157</v>
      </c>
      <c r="E911" s="200" t="s">
        <v>1</v>
      </c>
      <c r="F911" s="201" t="s">
        <v>1456</v>
      </c>
      <c r="G911" s="198"/>
      <c r="H911" s="202">
        <v>2.0499999999999998</v>
      </c>
      <c r="I911" s="203"/>
      <c r="J911" s="198"/>
      <c r="K911" s="198"/>
      <c r="L911" s="204"/>
      <c r="M911" s="205"/>
      <c r="N911" s="206"/>
      <c r="O911" s="206"/>
      <c r="P911" s="206"/>
      <c r="Q911" s="206"/>
      <c r="R911" s="206"/>
      <c r="S911" s="206"/>
      <c r="T911" s="207"/>
      <c r="AT911" s="208" t="s">
        <v>157</v>
      </c>
      <c r="AU911" s="208" t="s">
        <v>85</v>
      </c>
      <c r="AV911" s="13" t="s">
        <v>85</v>
      </c>
      <c r="AW911" s="13" t="s">
        <v>32</v>
      </c>
      <c r="AX911" s="13" t="s">
        <v>76</v>
      </c>
      <c r="AY911" s="208" t="s">
        <v>145</v>
      </c>
    </row>
    <row r="912" spans="1:65" s="13" customFormat="1">
      <c r="B912" s="197"/>
      <c r="C912" s="198"/>
      <c r="D912" s="199" t="s">
        <v>157</v>
      </c>
      <c r="E912" s="200" t="s">
        <v>1</v>
      </c>
      <c r="F912" s="201" t="s">
        <v>1457</v>
      </c>
      <c r="G912" s="198"/>
      <c r="H912" s="202">
        <v>10.5</v>
      </c>
      <c r="I912" s="203"/>
      <c r="J912" s="198"/>
      <c r="K912" s="198"/>
      <c r="L912" s="204"/>
      <c r="M912" s="205"/>
      <c r="N912" s="206"/>
      <c r="O912" s="206"/>
      <c r="P912" s="206"/>
      <c r="Q912" s="206"/>
      <c r="R912" s="206"/>
      <c r="S912" s="206"/>
      <c r="T912" s="207"/>
      <c r="AT912" s="208" t="s">
        <v>157</v>
      </c>
      <c r="AU912" s="208" t="s">
        <v>85</v>
      </c>
      <c r="AV912" s="13" t="s">
        <v>85</v>
      </c>
      <c r="AW912" s="13" t="s">
        <v>32</v>
      </c>
      <c r="AX912" s="13" t="s">
        <v>76</v>
      </c>
      <c r="AY912" s="208" t="s">
        <v>145</v>
      </c>
    </row>
    <row r="913" spans="1:65" s="14" customFormat="1">
      <c r="B913" s="209"/>
      <c r="C913" s="210"/>
      <c r="D913" s="199" t="s">
        <v>157</v>
      </c>
      <c r="E913" s="211" t="s">
        <v>1</v>
      </c>
      <c r="F913" s="212" t="s">
        <v>160</v>
      </c>
      <c r="G913" s="210"/>
      <c r="H913" s="213">
        <v>14.5</v>
      </c>
      <c r="I913" s="214"/>
      <c r="J913" s="210"/>
      <c r="K913" s="210"/>
      <c r="L913" s="215"/>
      <c r="M913" s="216"/>
      <c r="N913" s="217"/>
      <c r="O913" s="217"/>
      <c r="P913" s="217"/>
      <c r="Q913" s="217"/>
      <c r="R913" s="217"/>
      <c r="S913" s="217"/>
      <c r="T913" s="218"/>
      <c r="AT913" s="219" t="s">
        <v>157</v>
      </c>
      <c r="AU913" s="219" t="s">
        <v>85</v>
      </c>
      <c r="AV913" s="14" t="s">
        <v>151</v>
      </c>
      <c r="AW913" s="14" t="s">
        <v>32</v>
      </c>
      <c r="AX913" s="14" t="s">
        <v>81</v>
      </c>
      <c r="AY913" s="219" t="s">
        <v>145</v>
      </c>
    </row>
    <row r="914" spans="1:65" s="2" customFormat="1" ht="24.15" customHeight="1">
      <c r="A914" s="34"/>
      <c r="B914" s="35"/>
      <c r="C914" s="183" t="s">
        <v>1458</v>
      </c>
      <c r="D914" s="183" t="s">
        <v>147</v>
      </c>
      <c r="E914" s="184" t="s">
        <v>1459</v>
      </c>
      <c r="F914" s="185" t="s">
        <v>1460</v>
      </c>
      <c r="G914" s="186" t="s">
        <v>150</v>
      </c>
      <c r="H914" s="187">
        <v>1</v>
      </c>
      <c r="I914" s="188"/>
      <c r="J914" s="189">
        <f t="shared" ref="J914:J939" si="20">ROUND(I914*H914,2)</f>
        <v>0</v>
      </c>
      <c r="K914" s="190"/>
      <c r="L914" s="39"/>
      <c r="M914" s="191" t="s">
        <v>1</v>
      </c>
      <c r="N914" s="192" t="s">
        <v>41</v>
      </c>
      <c r="O914" s="71"/>
      <c r="P914" s="193">
        <f t="shared" ref="P914:P939" si="21">O914*H914</f>
        <v>0</v>
      </c>
      <c r="Q914" s="193">
        <v>0</v>
      </c>
      <c r="R914" s="193">
        <f t="shared" ref="R914:R939" si="22">Q914*H914</f>
        <v>0</v>
      </c>
      <c r="S914" s="193">
        <v>0</v>
      </c>
      <c r="T914" s="194">
        <f t="shared" ref="T914:T939" si="23">S914*H914</f>
        <v>0</v>
      </c>
      <c r="U914" s="34"/>
      <c r="V914" s="34"/>
      <c r="W914" s="34"/>
      <c r="X914" s="34"/>
      <c r="Y914" s="34"/>
      <c r="Z914" s="34"/>
      <c r="AA914" s="34"/>
      <c r="AB914" s="34"/>
      <c r="AC914" s="34"/>
      <c r="AD914" s="34"/>
      <c r="AE914" s="34"/>
      <c r="AR914" s="195" t="s">
        <v>237</v>
      </c>
      <c r="AT914" s="195" t="s">
        <v>147</v>
      </c>
      <c r="AU914" s="195" t="s">
        <v>85</v>
      </c>
      <c r="AY914" s="17" t="s">
        <v>145</v>
      </c>
      <c r="BE914" s="196">
        <f t="shared" ref="BE914:BE939" si="24">IF(N914="základní",J914,0)</f>
        <v>0</v>
      </c>
      <c r="BF914" s="196">
        <f t="shared" ref="BF914:BF939" si="25">IF(N914="snížená",J914,0)</f>
        <v>0</v>
      </c>
      <c r="BG914" s="196">
        <f t="shared" ref="BG914:BG939" si="26">IF(N914="zákl. přenesená",J914,0)</f>
        <v>0</v>
      </c>
      <c r="BH914" s="196">
        <f t="shared" ref="BH914:BH939" si="27">IF(N914="sníž. přenesená",J914,0)</f>
        <v>0</v>
      </c>
      <c r="BI914" s="196">
        <f t="shared" ref="BI914:BI939" si="28">IF(N914="nulová",J914,0)</f>
        <v>0</v>
      </c>
      <c r="BJ914" s="17" t="s">
        <v>81</v>
      </c>
      <c r="BK914" s="196">
        <f t="shared" ref="BK914:BK939" si="29">ROUND(I914*H914,2)</f>
        <v>0</v>
      </c>
      <c r="BL914" s="17" t="s">
        <v>237</v>
      </c>
      <c r="BM914" s="195" t="s">
        <v>1461</v>
      </c>
    </row>
    <row r="915" spans="1:65" s="2" customFormat="1" ht="24.15" customHeight="1">
      <c r="A915" s="34"/>
      <c r="B915" s="35"/>
      <c r="C915" s="183" t="s">
        <v>1462</v>
      </c>
      <c r="D915" s="183" t="s">
        <v>147</v>
      </c>
      <c r="E915" s="184" t="s">
        <v>1463</v>
      </c>
      <c r="F915" s="185" t="s">
        <v>1464</v>
      </c>
      <c r="G915" s="186" t="s">
        <v>150</v>
      </c>
      <c r="H915" s="187">
        <v>2</v>
      </c>
      <c r="I915" s="188"/>
      <c r="J915" s="189">
        <f t="shared" si="20"/>
        <v>0</v>
      </c>
      <c r="K915" s="190"/>
      <c r="L915" s="39"/>
      <c r="M915" s="191" t="s">
        <v>1</v>
      </c>
      <c r="N915" s="192" t="s">
        <v>41</v>
      </c>
      <c r="O915" s="71"/>
      <c r="P915" s="193">
        <f t="shared" si="21"/>
        <v>0</v>
      </c>
      <c r="Q915" s="193">
        <v>0</v>
      </c>
      <c r="R915" s="193">
        <f t="shared" si="22"/>
        <v>0</v>
      </c>
      <c r="S915" s="193">
        <v>0</v>
      </c>
      <c r="T915" s="194">
        <f t="shared" si="23"/>
        <v>0</v>
      </c>
      <c r="U915" s="34"/>
      <c r="V915" s="34"/>
      <c r="W915" s="34"/>
      <c r="X915" s="34"/>
      <c r="Y915" s="34"/>
      <c r="Z915" s="34"/>
      <c r="AA915" s="34"/>
      <c r="AB915" s="34"/>
      <c r="AC915" s="34"/>
      <c r="AD915" s="34"/>
      <c r="AE915" s="34"/>
      <c r="AR915" s="195" t="s">
        <v>237</v>
      </c>
      <c r="AT915" s="195" t="s">
        <v>147</v>
      </c>
      <c r="AU915" s="195" t="s">
        <v>85</v>
      </c>
      <c r="AY915" s="17" t="s">
        <v>145</v>
      </c>
      <c r="BE915" s="196">
        <f t="shared" si="24"/>
        <v>0</v>
      </c>
      <c r="BF915" s="196">
        <f t="shared" si="25"/>
        <v>0</v>
      </c>
      <c r="BG915" s="196">
        <f t="shared" si="26"/>
        <v>0</v>
      </c>
      <c r="BH915" s="196">
        <f t="shared" si="27"/>
        <v>0</v>
      </c>
      <c r="BI915" s="196">
        <f t="shared" si="28"/>
        <v>0</v>
      </c>
      <c r="BJ915" s="17" t="s">
        <v>81</v>
      </c>
      <c r="BK915" s="196">
        <f t="shared" si="29"/>
        <v>0</v>
      </c>
      <c r="BL915" s="17" t="s">
        <v>237</v>
      </c>
      <c r="BM915" s="195" t="s">
        <v>1465</v>
      </c>
    </row>
    <row r="916" spans="1:65" s="2" customFormat="1" ht="37.799999999999997" customHeight="1">
      <c r="A916" s="34"/>
      <c r="B916" s="35"/>
      <c r="C916" s="183" t="s">
        <v>1466</v>
      </c>
      <c r="D916" s="183" t="s">
        <v>147</v>
      </c>
      <c r="E916" s="184" t="s">
        <v>1467</v>
      </c>
      <c r="F916" s="185" t="s">
        <v>1468</v>
      </c>
      <c r="G916" s="186" t="s">
        <v>150</v>
      </c>
      <c r="H916" s="187">
        <v>2</v>
      </c>
      <c r="I916" s="188"/>
      <c r="J916" s="189">
        <f t="shared" si="20"/>
        <v>0</v>
      </c>
      <c r="K916" s="190"/>
      <c r="L916" s="39"/>
      <c r="M916" s="191" t="s">
        <v>1</v>
      </c>
      <c r="N916" s="192" t="s">
        <v>41</v>
      </c>
      <c r="O916" s="71"/>
      <c r="P916" s="193">
        <f t="shared" si="21"/>
        <v>0</v>
      </c>
      <c r="Q916" s="193">
        <v>0</v>
      </c>
      <c r="R916" s="193">
        <f t="shared" si="22"/>
        <v>0</v>
      </c>
      <c r="S916" s="193">
        <v>0</v>
      </c>
      <c r="T916" s="194">
        <f t="shared" si="23"/>
        <v>0</v>
      </c>
      <c r="U916" s="34"/>
      <c r="V916" s="34"/>
      <c r="W916" s="34"/>
      <c r="X916" s="34"/>
      <c r="Y916" s="34"/>
      <c r="Z916" s="34"/>
      <c r="AA916" s="34"/>
      <c r="AB916" s="34"/>
      <c r="AC916" s="34"/>
      <c r="AD916" s="34"/>
      <c r="AE916" s="34"/>
      <c r="AR916" s="195" t="s">
        <v>237</v>
      </c>
      <c r="AT916" s="195" t="s">
        <v>147</v>
      </c>
      <c r="AU916" s="195" t="s">
        <v>85</v>
      </c>
      <c r="AY916" s="17" t="s">
        <v>145</v>
      </c>
      <c r="BE916" s="196">
        <f t="shared" si="24"/>
        <v>0</v>
      </c>
      <c r="BF916" s="196">
        <f t="shared" si="25"/>
        <v>0</v>
      </c>
      <c r="BG916" s="196">
        <f t="shared" si="26"/>
        <v>0</v>
      </c>
      <c r="BH916" s="196">
        <f t="shared" si="27"/>
        <v>0</v>
      </c>
      <c r="BI916" s="196">
        <f t="shared" si="28"/>
        <v>0</v>
      </c>
      <c r="BJ916" s="17" t="s">
        <v>81</v>
      </c>
      <c r="BK916" s="196">
        <f t="shared" si="29"/>
        <v>0</v>
      </c>
      <c r="BL916" s="17" t="s">
        <v>237</v>
      </c>
      <c r="BM916" s="195" t="s">
        <v>1469</v>
      </c>
    </row>
    <row r="917" spans="1:65" s="2" customFormat="1" ht="24.15" customHeight="1">
      <c r="A917" s="34"/>
      <c r="B917" s="35"/>
      <c r="C917" s="183" t="s">
        <v>1470</v>
      </c>
      <c r="D917" s="183" t="s">
        <v>147</v>
      </c>
      <c r="E917" s="184" t="s">
        <v>1471</v>
      </c>
      <c r="F917" s="185" t="s">
        <v>1472</v>
      </c>
      <c r="G917" s="186" t="s">
        <v>150</v>
      </c>
      <c r="H917" s="187">
        <v>2</v>
      </c>
      <c r="I917" s="188"/>
      <c r="J917" s="189">
        <f t="shared" si="20"/>
        <v>0</v>
      </c>
      <c r="K917" s="190"/>
      <c r="L917" s="39"/>
      <c r="M917" s="191" t="s">
        <v>1</v>
      </c>
      <c r="N917" s="192" t="s">
        <v>41</v>
      </c>
      <c r="O917" s="71"/>
      <c r="P917" s="193">
        <f t="shared" si="21"/>
        <v>0</v>
      </c>
      <c r="Q917" s="193">
        <v>0</v>
      </c>
      <c r="R917" s="193">
        <f t="shared" si="22"/>
        <v>0</v>
      </c>
      <c r="S917" s="193">
        <v>0</v>
      </c>
      <c r="T917" s="194">
        <f t="shared" si="23"/>
        <v>0</v>
      </c>
      <c r="U917" s="34"/>
      <c r="V917" s="34"/>
      <c r="W917" s="34"/>
      <c r="X917" s="34"/>
      <c r="Y917" s="34"/>
      <c r="Z917" s="34"/>
      <c r="AA917" s="34"/>
      <c r="AB917" s="34"/>
      <c r="AC917" s="34"/>
      <c r="AD917" s="34"/>
      <c r="AE917" s="34"/>
      <c r="AR917" s="195" t="s">
        <v>237</v>
      </c>
      <c r="AT917" s="195" t="s">
        <v>147</v>
      </c>
      <c r="AU917" s="195" t="s">
        <v>85</v>
      </c>
      <c r="AY917" s="17" t="s">
        <v>145</v>
      </c>
      <c r="BE917" s="196">
        <f t="shared" si="24"/>
        <v>0</v>
      </c>
      <c r="BF917" s="196">
        <f t="shared" si="25"/>
        <v>0</v>
      </c>
      <c r="BG917" s="196">
        <f t="shared" si="26"/>
        <v>0</v>
      </c>
      <c r="BH917" s="196">
        <f t="shared" si="27"/>
        <v>0</v>
      </c>
      <c r="BI917" s="196">
        <f t="shared" si="28"/>
        <v>0</v>
      </c>
      <c r="BJ917" s="17" t="s">
        <v>81</v>
      </c>
      <c r="BK917" s="196">
        <f t="shared" si="29"/>
        <v>0</v>
      </c>
      <c r="BL917" s="17" t="s">
        <v>237</v>
      </c>
      <c r="BM917" s="195" t="s">
        <v>1473</v>
      </c>
    </row>
    <row r="918" spans="1:65" s="2" customFormat="1" ht="24.15" customHeight="1">
      <c r="A918" s="34"/>
      <c r="B918" s="35"/>
      <c r="C918" s="183" t="s">
        <v>1474</v>
      </c>
      <c r="D918" s="183" t="s">
        <v>147</v>
      </c>
      <c r="E918" s="184" t="s">
        <v>1475</v>
      </c>
      <c r="F918" s="185" t="s">
        <v>1476</v>
      </c>
      <c r="G918" s="186" t="s">
        <v>150</v>
      </c>
      <c r="H918" s="187">
        <v>1</v>
      </c>
      <c r="I918" s="188"/>
      <c r="J918" s="189">
        <f t="shared" si="20"/>
        <v>0</v>
      </c>
      <c r="K918" s="190"/>
      <c r="L918" s="39"/>
      <c r="M918" s="191" t="s">
        <v>1</v>
      </c>
      <c r="N918" s="192" t="s">
        <v>41</v>
      </c>
      <c r="O918" s="71"/>
      <c r="P918" s="193">
        <f t="shared" si="21"/>
        <v>0</v>
      </c>
      <c r="Q918" s="193">
        <v>0</v>
      </c>
      <c r="R918" s="193">
        <f t="shared" si="22"/>
        <v>0</v>
      </c>
      <c r="S918" s="193">
        <v>0</v>
      </c>
      <c r="T918" s="194">
        <f t="shared" si="23"/>
        <v>0</v>
      </c>
      <c r="U918" s="34"/>
      <c r="V918" s="34"/>
      <c r="W918" s="34"/>
      <c r="X918" s="34"/>
      <c r="Y918" s="34"/>
      <c r="Z918" s="34"/>
      <c r="AA918" s="34"/>
      <c r="AB918" s="34"/>
      <c r="AC918" s="34"/>
      <c r="AD918" s="34"/>
      <c r="AE918" s="34"/>
      <c r="AR918" s="195" t="s">
        <v>237</v>
      </c>
      <c r="AT918" s="195" t="s">
        <v>147</v>
      </c>
      <c r="AU918" s="195" t="s">
        <v>85</v>
      </c>
      <c r="AY918" s="17" t="s">
        <v>145</v>
      </c>
      <c r="BE918" s="196">
        <f t="shared" si="24"/>
        <v>0</v>
      </c>
      <c r="BF918" s="196">
        <f t="shared" si="25"/>
        <v>0</v>
      </c>
      <c r="BG918" s="196">
        <f t="shared" si="26"/>
        <v>0</v>
      </c>
      <c r="BH918" s="196">
        <f t="shared" si="27"/>
        <v>0</v>
      </c>
      <c r="BI918" s="196">
        <f t="shared" si="28"/>
        <v>0</v>
      </c>
      <c r="BJ918" s="17" t="s">
        <v>81</v>
      </c>
      <c r="BK918" s="196">
        <f t="shared" si="29"/>
        <v>0</v>
      </c>
      <c r="BL918" s="17" t="s">
        <v>237</v>
      </c>
      <c r="BM918" s="195" t="s">
        <v>1477</v>
      </c>
    </row>
    <row r="919" spans="1:65" s="2" customFormat="1" ht="24.15" customHeight="1">
      <c r="A919" s="34"/>
      <c r="B919" s="35"/>
      <c r="C919" s="183" t="s">
        <v>1478</v>
      </c>
      <c r="D919" s="183" t="s">
        <v>147</v>
      </c>
      <c r="E919" s="184" t="s">
        <v>1479</v>
      </c>
      <c r="F919" s="185" t="s">
        <v>1480</v>
      </c>
      <c r="G919" s="186" t="s">
        <v>150</v>
      </c>
      <c r="H919" s="187">
        <v>1</v>
      </c>
      <c r="I919" s="188"/>
      <c r="J919" s="189">
        <f t="shared" si="20"/>
        <v>0</v>
      </c>
      <c r="K919" s="190"/>
      <c r="L919" s="39"/>
      <c r="M919" s="191" t="s">
        <v>1</v>
      </c>
      <c r="N919" s="192" t="s">
        <v>41</v>
      </c>
      <c r="O919" s="71"/>
      <c r="P919" s="193">
        <f t="shared" si="21"/>
        <v>0</v>
      </c>
      <c r="Q919" s="193">
        <v>0</v>
      </c>
      <c r="R919" s="193">
        <f t="shared" si="22"/>
        <v>0</v>
      </c>
      <c r="S919" s="193">
        <v>0</v>
      </c>
      <c r="T919" s="194">
        <f t="shared" si="23"/>
        <v>0</v>
      </c>
      <c r="U919" s="34"/>
      <c r="V919" s="34"/>
      <c r="W919" s="34"/>
      <c r="X919" s="34"/>
      <c r="Y919" s="34"/>
      <c r="Z919" s="34"/>
      <c r="AA919" s="34"/>
      <c r="AB919" s="34"/>
      <c r="AC919" s="34"/>
      <c r="AD919" s="34"/>
      <c r="AE919" s="34"/>
      <c r="AR919" s="195" t="s">
        <v>237</v>
      </c>
      <c r="AT919" s="195" t="s">
        <v>147</v>
      </c>
      <c r="AU919" s="195" t="s">
        <v>85</v>
      </c>
      <c r="AY919" s="17" t="s">
        <v>145</v>
      </c>
      <c r="BE919" s="196">
        <f t="shared" si="24"/>
        <v>0</v>
      </c>
      <c r="BF919" s="196">
        <f t="shared" si="25"/>
        <v>0</v>
      </c>
      <c r="BG919" s="196">
        <f t="shared" si="26"/>
        <v>0</v>
      </c>
      <c r="BH919" s="196">
        <f t="shared" si="27"/>
        <v>0</v>
      </c>
      <c r="BI919" s="196">
        <f t="shared" si="28"/>
        <v>0</v>
      </c>
      <c r="BJ919" s="17" t="s">
        <v>81</v>
      </c>
      <c r="BK919" s="196">
        <f t="shared" si="29"/>
        <v>0</v>
      </c>
      <c r="BL919" s="17" t="s">
        <v>237</v>
      </c>
      <c r="BM919" s="195" t="s">
        <v>1481</v>
      </c>
    </row>
    <row r="920" spans="1:65" s="2" customFormat="1" ht="24.15" customHeight="1">
      <c r="A920" s="34"/>
      <c r="B920" s="35"/>
      <c r="C920" s="183" t="s">
        <v>1482</v>
      </c>
      <c r="D920" s="183" t="s">
        <v>147</v>
      </c>
      <c r="E920" s="184" t="s">
        <v>1483</v>
      </c>
      <c r="F920" s="185" t="s">
        <v>1484</v>
      </c>
      <c r="G920" s="186" t="s">
        <v>150</v>
      </c>
      <c r="H920" s="187">
        <v>1</v>
      </c>
      <c r="I920" s="188"/>
      <c r="J920" s="189">
        <f t="shared" si="20"/>
        <v>0</v>
      </c>
      <c r="K920" s="190"/>
      <c r="L920" s="39"/>
      <c r="M920" s="191" t="s">
        <v>1</v>
      </c>
      <c r="N920" s="192" t="s">
        <v>41</v>
      </c>
      <c r="O920" s="71"/>
      <c r="P920" s="193">
        <f t="shared" si="21"/>
        <v>0</v>
      </c>
      <c r="Q920" s="193">
        <v>0</v>
      </c>
      <c r="R920" s="193">
        <f t="shared" si="22"/>
        <v>0</v>
      </c>
      <c r="S920" s="193">
        <v>0</v>
      </c>
      <c r="T920" s="194">
        <f t="shared" si="23"/>
        <v>0</v>
      </c>
      <c r="U920" s="34"/>
      <c r="V920" s="34"/>
      <c r="W920" s="34"/>
      <c r="X920" s="34"/>
      <c r="Y920" s="34"/>
      <c r="Z920" s="34"/>
      <c r="AA920" s="34"/>
      <c r="AB920" s="34"/>
      <c r="AC920" s="34"/>
      <c r="AD920" s="34"/>
      <c r="AE920" s="34"/>
      <c r="AR920" s="195" t="s">
        <v>237</v>
      </c>
      <c r="AT920" s="195" t="s">
        <v>147</v>
      </c>
      <c r="AU920" s="195" t="s">
        <v>85</v>
      </c>
      <c r="AY920" s="17" t="s">
        <v>145</v>
      </c>
      <c r="BE920" s="196">
        <f t="shared" si="24"/>
        <v>0</v>
      </c>
      <c r="BF920" s="196">
        <f t="shared" si="25"/>
        <v>0</v>
      </c>
      <c r="BG920" s="196">
        <f t="shared" si="26"/>
        <v>0</v>
      </c>
      <c r="BH920" s="196">
        <f t="shared" si="27"/>
        <v>0</v>
      </c>
      <c r="BI920" s="196">
        <f t="shared" si="28"/>
        <v>0</v>
      </c>
      <c r="BJ920" s="17" t="s">
        <v>81</v>
      </c>
      <c r="BK920" s="196">
        <f t="shared" si="29"/>
        <v>0</v>
      </c>
      <c r="BL920" s="17" t="s">
        <v>237</v>
      </c>
      <c r="BM920" s="195" t="s">
        <v>1485</v>
      </c>
    </row>
    <row r="921" spans="1:65" s="2" customFormat="1" ht="24.15" customHeight="1">
      <c r="A921" s="34"/>
      <c r="B921" s="35"/>
      <c r="C921" s="183" t="s">
        <v>1486</v>
      </c>
      <c r="D921" s="183" t="s">
        <v>147</v>
      </c>
      <c r="E921" s="184" t="s">
        <v>1487</v>
      </c>
      <c r="F921" s="185" t="s">
        <v>1488</v>
      </c>
      <c r="G921" s="186" t="s">
        <v>150</v>
      </c>
      <c r="H921" s="187">
        <v>1</v>
      </c>
      <c r="I921" s="188"/>
      <c r="J921" s="189">
        <f t="shared" si="20"/>
        <v>0</v>
      </c>
      <c r="K921" s="190"/>
      <c r="L921" s="39"/>
      <c r="M921" s="191" t="s">
        <v>1</v>
      </c>
      <c r="N921" s="192" t="s">
        <v>41</v>
      </c>
      <c r="O921" s="71"/>
      <c r="P921" s="193">
        <f t="shared" si="21"/>
        <v>0</v>
      </c>
      <c r="Q921" s="193">
        <v>0</v>
      </c>
      <c r="R921" s="193">
        <f t="shared" si="22"/>
        <v>0</v>
      </c>
      <c r="S921" s="193">
        <v>0</v>
      </c>
      <c r="T921" s="194">
        <f t="shared" si="23"/>
        <v>0</v>
      </c>
      <c r="U921" s="34"/>
      <c r="V921" s="34"/>
      <c r="W921" s="34"/>
      <c r="X921" s="34"/>
      <c r="Y921" s="34"/>
      <c r="Z921" s="34"/>
      <c r="AA921" s="34"/>
      <c r="AB921" s="34"/>
      <c r="AC921" s="34"/>
      <c r="AD921" s="34"/>
      <c r="AE921" s="34"/>
      <c r="AR921" s="195" t="s">
        <v>237</v>
      </c>
      <c r="AT921" s="195" t="s">
        <v>147</v>
      </c>
      <c r="AU921" s="195" t="s">
        <v>85</v>
      </c>
      <c r="AY921" s="17" t="s">
        <v>145</v>
      </c>
      <c r="BE921" s="196">
        <f t="shared" si="24"/>
        <v>0</v>
      </c>
      <c r="BF921" s="196">
        <f t="shared" si="25"/>
        <v>0</v>
      </c>
      <c r="BG921" s="196">
        <f t="shared" si="26"/>
        <v>0</v>
      </c>
      <c r="BH921" s="196">
        <f t="shared" si="27"/>
        <v>0</v>
      </c>
      <c r="BI921" s="196">
        <f t="shared" si="28"/>
        <v>0</v>
      </c>
      <c r="BJ921" s="17" t="s">
        <v>81</v>
      </c>
      <c r="BK921" s="196">
        <f t="shared" si="29"/>
        <v>0</v>
      </c>
      <c r="BL921" s="17" t="s">
        <v>237</v>
      </c>
      <c r="BM921" s="195" t="s">
        <v>1489</v>
      </c>
    </row>
    <row r="922" spans="1:65" s="2" customFormat="1" ht="24.15" customHeight="1">
      <c r="A922" s="34"/>
      <c r="B922" s="35"/>
      <c r="C922" s="183" t="s">
        <v>1490</v>
      </c>
      <c r="D922" s="183" t="s">
        <v>147</v>
      </c>
      <c r="E922" s="184" t="s">
        <v>1491</v>
      </c>
      <c r="F922" s="185" t="s">
        <v>1492</v>
      </c>
      <c r="G922" s="186" t="s">
        <v>150</v>
      </c>
      <c r="H922" s="187">
        <v>3</v>
      </c>
      <c r="I922" s="188"/>
      <c r="J922" s="189">
        <f t="shared" si="20"/>
        <v>0</v>
      </c>
      <c r="K922" s="190"/>
      <c r="L922" s="39"/>
      <c r="M922" s="191" t="s">
        <v>1</v>
      </c>
      <c r="N922" s="192" t="s">
        <v>41</v>
      </c>
      <c r="O922" s="71"/>
      <c r="P922" s="193">
        <f t="shared" si="21"/>
        <v>0</v>
      </c>
      <c r="Q922" s="193">
        <v>0</v>
      </c>
      <c r="R922" s="193">
        <f t="shared" si="22"/>
        <v>0</v>
      </c>
      <c r="S922" s="193">
        <v>0</v>
      </c>
      <c r="T922" s="194">
        <f t="shared" si="23"/>
        <v>0</v>
      </c>
      <c r="U922" s="34"/>
      <c r="V922" s="34"/>
      <c r="W922" s="34"/>
      <c r="X922" s="34"/>
      <c r="Y922" s="34"/>
      <c r="Z922" s="34"/>
      <c r="AA922" s="34"/>
      <c r="AB922" s="34"/>
      <c r="AC922" s="34"/>
      <c r="AD922" s="34"/>
      <c r="AE922" s="34"/>
      <c r="AR922" s="195" t="s">
        <v>237</v>
      </c>
      <c r="AT922" s="195" t="s">
        <v>147</v>
      </c>
      <c r="AU922" s="195" t="s">
        <v>85</v>
      </c>
      <c r="AY922" s="17" t="s">
        <v>145</v>
      </c>
      <c r="BE922" s="196">
        <f t="shared" si="24"/>
        <v>0</v>
      </c>
      <c r="BF922" s="196">
        <f t="shared" si="25"/>
        <v>0</v>
      </c>
      <c r="BG922" s="196">
        <f t="shared" si="26"/>
        <v>0</v>
      </c>
      <c r="BH922" s="196">
        <f t="shared" si="27"/>
        <v>0</v>
      </c>
      <c r="BI922" s="196">
        <f t="shared" si="28"/>
        <v>0</v>
      </c>
      <c r="BJ922" s="17" t="s">
        <v>81</v>
      </c>
      <c r="BK922" s="196">
        <f t="shared" si="29"/>
        <v>0</v>
      </c>
      <c r="BL922" s="17" t="s">
        <v>237</v>
      </c>
      <c r="BM922" s="195" t="s">
        <v>1493</v>
      </c>
    </row>
    <row r="923" spans="1:65" s="2" customFormat="1" ht="24.15" customHeight="1">
      <c r="A923" s="34"/>
      <c r="B923" s="35"/>
      <c r="C923" s="183" t="s">
        <v>1494</v>
      </c>
      <c r="D923" s="183" t="s">
        <v>147</v>
      </c>
      <c r="E923" s="184" t="s">
        <v>1495</v>
      </c>
      <c r="F923" s="185" t="s">
        <v>1496</v>
      </c>
      <c r="G923" s="186" t="s">
        <v>150</v>
      </c>
      <c r="H923" s="187">
        <v>2</v>
      </c>
      <c r="I923" s="188"/>
      <c r="J923" s="189">
        <f t="shared" si="20"/>
        <v>0</v>
      </c>
      <c r="K923" s="190"/>
      <c r="L923" s="39"/>
      <c r="M923" s="191" t="s">
        <v>1</v>
      </c>
      <c r="N923" s="192" t="s">
        <v>41</v>
      </c>
      <c r="O923" s="71"/>
      <c r="P923" s="193">
        <f t="shared" si="21"/>
        <v>0</v>
      </c>
      <c r="Q923" s="193">
        <v>0</v>
      </c>
      <c r="R923" s="193">
        <f t="shared" si="22"/>
        <v>0</v>
      </c>
      <c r="S923" s="193">
        <v>0</v>
      </c>
      <c r="T923" s="194">
        <f t="shared" si="23"/>
        <v>0</v>
      </c>
      <c r="U923" s="34"/>
      <c r="V923" s="34"/>
      <c r="W923" s="34"/>
      <c r="X923" s="34"/>
      <c r="Y923" s="34"/>
      <c r="Z923" s="34"/>
      <c r="AA923" s="34"/>
      <c r="AB923" s="34"/>
      <c r="AC923" s="34"/>
      <c r="AD923" s="34"/>
      <c r="AE923" s="34"/>
      <c r="AR923" s="195" t="s">
        <v>237</v>
      </c>
      <c r="AT923" s="195" t="s">
        <v>147</v>
      </c>
      <c r="AU923" s="195" t="s">
        <v>85</v>
      </c>
      <c r="AY923" s="17" t="s">
        <v>145</v>
      </c>
      <c r="BE923" s="196">
        <f t="shared" si="24"/>
        <v>0</v>
      </c>
      <c r="BF923" s="196">
        <f t="shared" si="25"/>
        <v>0</v>
      </c>
      <c r="BG923" s="196">
        <f t="shared" si="26"/>
        <v>0</v>
      </c>
      <c r="BH923" s="196">
        <f t="shared" si="27"/>
        <v>0</v>
      </c>
      <c r="BI923" s="196">
        <f t="shared" si="28"/>
        <v>0</v>
      </c>
      <c r="BJ923" s="17" t="s">
        <v>81</v>
      </c>
      <c r="BK923" s="196">
        <f t="shared" si="29"/>
        <v>0</v>
      </c>
      <c r="BL923" s="17" t="s">
        <v>237</v>
      </c>
      <c r="BM923" s="195" t="s">
        <v>1497</v>
      </c>
    </row>
    <row r="924" spans="1:65" s="2" customFormat="1" ht="24.15" customHeight="1">
      <c r="A924" s="34"/>
      <c r="B924" s="35"/>
      <c r="C924" s="183" t="s">
        <v>1498</v>
      </c>
      <c r="D924" s="183" t="s">
        <v>147</v>
      </c>
      <c r="E924" s="184" t="s">
        <v>1499</v>
      </c>
      <c r="F924" s="185" t="s">
        <v>1500</v>
      </c>
      <c r="G924" s="186" t="s">
        <v>150</v>
      </c>
      <c r="H924" s="187">
        <v>4</v>
      </c>
      <c r="I924" s="188"/>
      <c r="J924" s="189">
        <f t="shared" si="20"/>
        <v>0</v>
      </c>
      <c r="K924" s="190"/>
      <c r="L924" s="39"/>
      <c r="M924" s="191" t="s">
        <v>1</v>
      </c>
      <c r="N924" s="192" t="s">
        <v>41</v>
      </c>
      <c r="O924" s="71"/>
      <c r="P924" s="193">
        <f t="shared" si="21"/>
        <v>0</v>
      </c>
      <c r="Q924" s="193">
        <v>0</v>
      </c>
      <c r="R924" s="193">
        <f t="shared" si="22"/>
        <v>0</v>
      </c>
      <c r="S924" s="193">
        <v>0</v>
      </c>
      <c r="T924" s="194">
        <f t="shared" si="23"/>
        <v>0</v>
      </c>
      <c r="U924" s="34"/>
      <c r="V924" s="34"/>
      <c r="W924" s="34"/>
      <c r="X924" s="34"/>
      <c r="Y924" s="34"/>
      <c r="Z924" s="34"/>
      <c r="AA924" s="34"/>
      <c r="AB924" s="34"/>
      <c r="AC924" s="34"/>
      <c r="AD924" s="34"/>
      <c r="AE924" s="34"/>
      <c r="AR924" s="195" t="s">
        <v>237</v>
      </c>
      <c r="AT924" s="195" t="s">
        <v>147</v>
      </c>
      <c r="AU924" s="195" t="s">
        <v>85</v>
      </c>
      <c r="AY924" s="17" t="s">
        <v>145</v>
      </c>
      <c r="BE924" s="196">
        <f t="shared" si="24"/>
        <v>0</v>
      </c>
      <c r="BF924" s="196">
        <f t="shared" si="25"/>
        <v>0</v>
      </c>
      <c r="BG924" s="196">
        <f t="shared" si="26"/>
        <v>0</v>
      </c>
      <c r="BH924" s="196">
        <f t="shared" si="27"/>
        <v>0</v>
      </c>
      <c r="BI924" s="196">
        <f t="shared" si="28"/>
        <v>0</v>
      </c>
      <c r="BJ924" s="17" t="s">
        <v>81</v>
      </c>
      <c r="BK924" s="196">
        <f t="shared" si="29"/>
        <v>0</v>
      </c>
      <c r="BL924" s="17" t="s">
        <v>237</v>
      </c>
      <c r="BM924" s="195" t="s">
        <v>1501</v>
      </c>
    </row>
    <row r="925" spans="1:65" s="2" customFormat="1" ht="24.15" customHeight="1">
      <c r="A925" s="34"/>
      <c r="B925" s="35"/>
      <c r="C925" s="183" t="s">
        <v>1502</v>
      </c>
      <c r="D925" s="183" t="s">
        <v>147</v>
      </c>
      <c r="E925" s="184" t="s">
        <v>1503</v>
      </c>
      <c r="F925" s="185" t="s">
        <v>1504</v>
      </c>
      <c r="G925" s="186" t="s">
        <v>150</v>
      </c>
      <c r="H925" s="187">
        <v>1</v>
      </c>
      <c r="I925" s="188"/>
      <c r="J925" s="189">
        <f t="shared" si="20"/>
        <v>0</v>
      </c>
      <c r="K925" s="190"/>
      <c r="L925" s="39"/>
      <c r="M925" s="191" t="s">
        <v>1</v>
      </c>
      <c r="N925" s="192" t="s">
        <v>41</v>
      </c>
      <c r="O925" s="71"/>
      <c r="P925" s="193">
        <f t="shared" si="21"/>
        <v>0</v>
      </c>
      <c r="Q925" s="193">
        <v>0</v>
      </c>
      <c r="R925" s="193">
        <f t="shared" si="22"/>
        <v>0</v>
      </c>
      <c r="S925" s="193">
        <v>0</v>
      </c>
      <c r="T925" s="194">
        <f t="shared" si="23"/>
        <v>0</v>
      </c>
      <c r="U925" s="34"/>
      <c r="V925" s="34"/>
      <c r="W925" s="34"/>
      <c r="X925" s="34"/>
      <c r="Y925" s="34"/>
      <c r="Z925" s="34"/>
      <c r="AA925" s="34"/>
      <c r="AB925" s="34"/>
      <c r="AC925" s="34"/>
      <c r="AD925" s="34"/>
      <c r="AE925" s="34"/>
      <c r="AR925" s="195" t="s">
        <v>237</v>
      </c>
      <c r="AT925" s="195" t="s">
        <v>147</v>
      </c>
      <c r="AU925" s="195" t="s">
        <v>85</v>
      </c>
      <c r="AY925" s="17" t="s">
        <v>145</v>
      </c>
      <c r="BE925" s="196">
        <f t="shared" si="24"/>
        <v>0</v>
      </c>
      <c r="BF925" s="196">
        <f t="shared" si="25"/>
        <v>0</v>
      </c>
      <c r="BG925" s="196">
        <f t="shared" si="26"/>
        <v>0</v>
      </c>
      <c r="BH925" s="196">
        <f t="shared" si="27"/>
        <v>0</v>
      </c>
      <c r="BI925" s="196">
        <f t="shared" si="28"/>
        <v>0</v>
      </c>
      <c r="BJ925" s="17" t="s">
        <v>81</v>
      </c>
      <c r="BK925" s="196">
        <f t="shared" si="29"/>
        <v>0</v>
      </c>
      <c r="BL925" s="17" t="s">
        <v>237</v>
      </c>
      <c r="BM925" s="195" t="s">
        <v>1505</v>
      </c>
    </row>
    <row r="926" spans="1:65" s="2" customFormat="1" ht="24.15" customHeight="1">
      <c r="A926" s="34"/>
      <c r="B926" s="35"/>
      <c r="C926" s="183" t="s">
        <v>1506</v>
      </c>
      <c r="D926" s="183" t="s">
        <v>147</v>
      </c>
      <c r="E926" s="184" t="s">
        <v>1507</v>
      </c>
      <c r="F926" s="185" t="s">
        <v>1508</v>
      </c>
      <c r="G926" s="186" t="s">
        <v>150</v>
      </c>
      <c r="H926" s="187">
        <v>1</v>
      </c>
      <c r="I926" s="188"/>
      <c r="J926" s="189">
        <f t="shared" si="20"/>
        <v>0</v>
      </c>
      <c r="K926" s="190"/>
      <c r="L926" s="39"/>
      <c r="M926" s="191" t="s">
        <v>1</v>
      </c>
      <c r="N926" s="192" t="s">
        <v>41</v>
      </c>
      <c r="O926" s="71"/>
      <c r="P926" s="193">
        <f t="shared" si="21"/>
        <v>0</v>
      </c>
      <c r="Q926" s="193">
        <v>0</v>
      </c>
      <c r="R926" s="193">
        <f t="shared" si="22"/>
        <v>0</v>
      </c>
      <c r="S926" s="193">
        <v>0</v>
      </c>
      <c r="T926" s="194">
        <f t="shared" si="23"/>
        <v>0</v>
      </c>
      <c r="U926" s="34"/>
      <c r="V926" s="34"/>
      <c r="W926" s="34"/>
      <c r="X926" s="34"/>
      <c r="Y926" s="34"/>
      <c r="Z926" s="34"/>
      <c r="AA926" s="34"/>
      <c r="AB926" s="34"/>
      <c r="AC926" s="34"/>
      <c r="AD926" s="34"/>
      <c r="AE926" s="34"/>
      <c r="AR926" s="195" t="s">
        <v>237</v>
      </c>
      <c r="AT926" s="195" t="s">
        <v>147</v>
      </c>
      <c r="AU926" s="195" t="s">
        <v>85</v>
      </c>
      <c r="AY926" s="17" t="s">
        <v>145</v>
      </c>
      <c r="BE926" s="196">
        <f t="shared" si="24"/>
        <v>0</v>
      </c>
      <c r="BF926" s="196">
        <f t="shared" si="25"/>
        <v>0</v>
      </c>
      <c r="BG926" s="196">
        <f t="shared" si="26"/>
        <v>0</v>
      </c>
      <c r="BH926" s="196">
        <f t="shared" si="27"/>
        <v>0</v>
      </c>
      <c r="BI926" s="196">
        <f t="shared" si="28"/>
        <v>0</v>
      </c>
      <c r="BJ926" s="17" t="s">
        <v>81</v>
      </c>
      <c r="BK926" s="196">
        <f t="shared" si="29"/>
        <v>0</v>
      </c>
      <c r="BL926" s="17" t="s">
        <v>237</v>
      </c>
      <c r="BM926" s="195" t="s">
        <v>1509</v>
      </c>
    </row>
    <row r="927" spans="1:65" s="2" customFormat="1" ht="24.15" customHeight="1">
      <c r="A927" s="34"/>
      <c r="B927" s="35"/>
      <c r="C927" s="183" t="s">
        <v>1510</v>
      </c>
      <c r="D927" s="183" t="s">
        <v>147</v>
      </c>
      <c r="E927" s="184" t="s">
        <v>1511</v>
      </c>
      <c r="F927" s="185" t="s">
        <v>1512</v>
      </c>
      <c r="G927" s="186" t="s">
        <v>150</v>
      </c>
      <c r="H927" s="187">
        <v>1</v>
      </c>
      <c r="I927" s="188"/>
      <c r="J927" s="189">
        <f t="shared" si="20"/>
        <v>0</v>
      </c>
      <c r="K927" s="190"/>
      <c r="L927" s="39"/>
      <c r="M927" s="191" t="s">
        <v>1</v>
      </c>
      <c r="N927" s="192" t="s">
        <v>41</v>
      </c>
      <c r="O927" s="71"/>
      <c r="P927" s="193">
        <f t="shared" si="21"/>
        <v>0</v>
      </c>
      <c r="Q927" s="193">
        <v>0</v>
      </c>
      <c r="R927" s="193">
        <f t="shared" si="22"/>
        <v>0</v>
      </c>
      <c r="S927" s="193">
        <v>0</v>
      </c>
      <c r="T927" s="194">
        <f t="shared" si="23"/>
        <v>0</v>
      </c>
      <c r="U927" s="34"/>
      <c r="V927" s="34"/>
      <c r="W927" s="34"/>
      <c r="X927" s="34"/>
      <c r="Y927" s="34"/>
      <c r="Z927" s="34"/>
      <c r="AA927" s="34"/>
      <c r="AB927" s="34"/>
      <c r="AC927" s="34"/>
      <c r="AD927" s="34"/>
      <c r="AE927" s="34"/>
      <c r="AR927" s="195" t="s">
        <v>237</v>
      </c>
      <c r="AT927" s="195" t="s">
        <v>147</v>
      </c>
      <c r="AU927" s="195" t="s">
        <v>85</v>
      </c>
      <c r="AY927" s="17" t="s">
        <v>145</v>
      </c>
      <c r="BE927" s="196">
        <f t="shared" si="24"/>
        <v>0</v>
      </c>
      <c r="BF927" s="196">
        <f t="shared" si="25"/>
        <v>0</v>
      </c>
      <c r="BG927" s="196">
        <f t="shared" si="26"/>
        <v>0</v>
      </c>
      <c r="BH927" s="196">
        <f t="shared" si="27"/>
        <v>0</v>
      </c>
      <c r="BI927" s="196">
        <f t="shared" si="28"/>
        <v>0</v>
      </c>
      <c r="BJ927" s="17" t="s">
        <v>81</v>
      </c>
      <c r="BK927" s="196">
        <f t="shared" si="29"/>
        <v>0</v>
      </c>
      <c r="BL927" s="17" t="s">
        <v>237</v>
      </c>
      <c r="BM927" s="195" t="s">
        <v>1513</v>
      </c>
    </row>
    <row r="928" spans="1:65" s="2" customFormat="1" ht="24.15" customHeight="1">
      <c r="A928" s="34"/>
      <c r="B928" s="35"/>
      <c r="C928" s="183" t="s">
        <v>1514</v>
      </c>
      <c r="D928" s="183" t="s">
        <v>147</v>
      </c>
      <c r="E928" s="184" t="s">
        <v>1515</v>
      </c>
      <c r="F928" s="185" t="s">
        <v>1516</v>
      </c>
      <c r="G928" s="186" t="s">
        <v>150</v>
      </c>
      <c r="H928" s="187">
        <v>1</v>
      </c>
      <c r="I928" s="188"/>
      <c r="J928" s="189">
        <f t="shared" si="20"/>
        <v>0</v>
      </c>
      <c r="K928" s="190"/>
      <c r="L928" s="39"/>
      <c r="M928" s="191" t="s">
        <v>1</v>
      </c>
      <c r="N928" s="192" t="s">
        <v>41</v>
      </c>
      <c r="O928" s="71"/>
      <c r="P928" s="193">
        <f t="shared" si="21"/>
        <v>0</v>
      </c>
      <c r="Q928" s="193">
        <v>0</v>
      </c>
      <c r="R928" s="193">
        <f t="shared" si="22"/>
        <v>0</v>
      </c>
      <c r="S928" s="193">
        <v>0</v>
      </c>
      <c r="T928" s="194">
        <f t="shared" si="23"/>
        <v>0</v>
      </c>
      <c r="U928" s="34"/>
      <c r="V928" s="34"/>
      <c r="W928" s="34"/>
      <c r="X928" s="34"/>
      <c r="Y928" s="34"/>
      <c r="Z928" s="34"/>
      <c r="AA928" s="34"/>
      <c r="AB928" s="34"/>
      <c r="AC928" s="34"/>
      <c r="AD928" s="34"/>
      <c r="AE928" s="34"/>
      <c r="AR928" s="195" t="s">
        <v>237</v>
      </c>
      <c r="AT928" s="195" t="s">
        <v>147</v>
      </c>
      <c r="AU928" s="195" t="s">
        <v>85</v>
      </c>
      <c r="AY928" s="17" t="s">
        <v>145</v>
      </c>
      <c r="BE928" s="196">
        <f t="shared" si="24"/>
        <v>0</v>
      </c>
      <c r="BF928" s="196">
        <f t="shared" si="25"/>
        <v>0</v>
      </c>
      <c r="BG928" s="196">
        <f t="shared" si="26"/>
        <v>0</v>
      </c>
      <c r="BH928" s="196">
        <f t="shared" si="27"/>
        <v>0</v>
      </c>
      <c r="BI928" s="196">
        <f t="shared" si="28"/>
        <v>0</v>
      </c>
      <c r="BJ928" s="17" t="s">
        <v>81</v>
      </c>
      <c r="BK928" s="196">
        <f t="shared" si="29"/>
        <v>0</v>
      </c>
      <c r="BL928" s="17" t="s">
        <v>237</v>
      </c>
      <c r="BM928" s="195" t="s">
        <v>1517</v>
      </c>
    </row>
    <row r="929" spans="1:65" s="2" customFormat="1" ht="24.15" customHeight="1">
      <c r="A929" s="34"/>
      <c r="B929" s="35"/>
      <c r="C929" s="183" t="s">
        <v>1518</v>
      </c>
      <c r="D929" s="183" t="s">
        <v>147</v>
      </c>
      <c r="E929" s="184" t="s">
        <v>1519</v>
      </c>
      <c r="F929" s="185" t="s">
        <v>1520</v>
      </c>
      <c r="G929" s="186" t="s">
        <v>150</v>
      </c>
      <c r="H929" s="187">
        <v>4</v>
      </c>
      <c r="I929" s="188"/>
      <c r="J929" s="189">
        <f t="shared" si="20"/>
        <v>0</v>
      </c>
      <c r="K929" s="190"/>
      <c r="L929" s="39"/>
      <c r="M929" s="191" t="s">
        <v>1</v>
      </c>
      <c r="N929" s="192" t="s">
        <v>41</v>
      </c>
      <c r="O929" s="71"/>
      <c r="P929" s="193">
        <f t="shared" si="21"/>
        <v>0</v>
      </c>
      <c r="Q929" s="193">
        <v>0</v>
      </c>
      <c r="R929" s="193">
        <f t="shared" si="22"/>
        <v>0</v>
      </c>
      <c r="S929" s="193">
        <v>0</v>
      </c>
      <c r="T929" s="194">
        <f t="shared" si="23"/>
        <v>0</v>
      </c>
      <c r="U929" s="34"/>
      <c r="V929" s="34"/>
      <c r="W929" s="34"/>
      <c r="X929" s="34"/>
      <c r="Y929" s="34"/>
      <c r="Z929" s="34"/>
      <c r="AA929" s="34"/>
      <c r="AB929" s="34"/>
      <c r="AC929" s="34"/>
      <c r="AD929" s="34"/>
      <c r="AE929" s="34"/>
      <c r="AR929" s="195" t="s">
        <v>237</v>
      </c>
      <c r="AT929" s="195" t="s">
        <v>147</v>
      </c>
      <c r="AU929" s="195" t="s">
        <v>85</v>
      </c>
      <c r="AY929" s="17" t="s">
        <v>145</v>
      </c>
      <c r="BE929" s="196">
        <f t="shared" si="24"/>
        <v>0</v>
      </c>
      <c r="BF929" s="196">
        <f t="shared" si="25"/>
        <v>0</v>
      </c>
      <c r="BG929" s="196">
        <f t="shared" si="26"/>
        <v>0</v>
      </c>
      <c r="BH929" s="196">
        <f t="shared" si="27"/>
        <v>0</v>
      </c>
      <c r="BI929" s="196">
        <f t="shared" si="28"/>
        <v>0</v>
      </c>
      <c r="BJ929" s="17" t="s">
        <v>81</v>
      </c>
      <c r="BK929" s="196">
        <f t="shared" si="29"/>
        <v>0</v>
      </c>
      <c r="BL929" s="17" t="s">
        <v>237</v>
      </c>
      <c r="BM929" s="195" t="s">
        <v>1521</v>
      </c>
    </row>
    <row r="930" spans="1:65" s="2" customFormat="1" ht="24.15" customHeight="1">
      <c r="A930" s="34"/>
      <c r="B930" s="35"/>
      <c r="C930" s="183" t="s">
        <v>1522</v>
      </c>
      <c r="D930" s="183" t="s">
        <v>147</v>
      </c>
      <c r="E930" s="184" t="s">
        <v>1523</v>
      </c>
      <c r="F930" s="185" t="s">
        <v>1524</v>
      </c>
      <c r="G930" s="186" t="s">
        <v>150</v>
      </c>
      <c r="H930" s="187">
        <v>1</v>
      </c>
      <c r="I930" s="188"/>
      <c r="J930" s="189">
        <f t="shared" si="20"/>
        <v>0</v>
      </c>
      <c r="K930" s="190"/>
      <c r="L930" s="39"/>
      <c r="M930" s="191" t="s">
        <v>1</v>
      </c>
      <c r="N930" s="192" t="s">
        <v>41</v>
      </c>
      <c r="O930" s="71"/>
      <c r="P930" s="193">
        <f t="shared" si="21"/>
        <v>0</v>
      </c>
      <c r="Q930" s="193">
        <v>0</v>
      </c>
      <c r="R930" s="193">
        <f t="shared" si="22"/>
        <v>0</v>
      </c>
      <c r="S930" s="193">
        <v>0</v>
      </c>
      <c r="T930" s="194">
        <f t="shared" si="23"/>
        <v>0</v>
      </c>
      <c r="U930" s="34"/>
      <c r="V930" s="34"/>
      <c r="W930" s="34"/>
      <c r="X930" s="34"/>
      <c r="Y930" s="34"/>
      <c r="Z930" s="34"/>
      <c r="AA930" s="34"/>
      <c r="AB930" s="34"/>
      <c r="AC930" s="34"/>
      <c r="AD930" s="34"/>
      <c r="AE930" s="34"/>
      <c r="AR930" s="195" t="s">
        <v>237</v>
      </c>
      <c r="AT930" s="195" t="s">
        <v>147</v>
      </c>
      <c r="AU930" s="195" t="s">
        <v>85</v>
      </c>
      <c r="AY930" s="17" t="s">
        <v>145</v>
      </c>
      <c r="BE930" s="196">
        <f t="shared" si="24"/>
        <v>0</v>
      </c>
      <c r="BF930" s="196">
        <f t="shared" si="25"/>
        <v>0</v>
      </c>
      <c r="BG930" s="196">
        <f t="shared" si="26"/>
        <v>0</v>
      </c>
      <c r="BH930" s="196">
        <f t="shared" si="27"/>
        <v>0</v>
      </c>
      <c r="BI930" s="196">
        <f t="shared" si="28"/>
        <v>0</v>
      </c>
      <c r="BJ930" s="17" t="s">
        <v>81</v>
      </c>
      <c r="BK930" s="196">
        <f t="shared" si="29"/>
        <v>0</v>
      </c>
      <c r="BL930" s="17" t="s">
        <v>237</v>
      </c>
      <c r="BM930" s="195" t="s">
        <v>1525</v>
      </c>
    </row>
    <row r="931" spans="1:65" s="2" customFormat="1" ht="24.15" customHeight="1">
      <c r="A931" s="34"/>
      <c r="B931" s="35"/>
      <c r="C931" s="183" t="s">
        <v>1526</v>
      </c>
      <c r="D931" s="183" t="s">
        <v>147</v>
      </c>
      <c r="E931" s="184" t="s">
        <v>1527</v>
      </c>
      <c r="F931" s="185" t="s">
        <v>1528</v>
      </c>
      <c r="G931" s="186" t="s">
        <v>150</v>
      </c>
      <c r="H931" s="187">
        <v>1</v>
      </c>
      <c r="I931" s="188"/>
      <c r="J931" s="189">
        <f t="shared" si="20"/>
        <v>0</v>
      </c>
      <c r="K931" s="190"/>
      <c r="L931" s="39"/>
      <c r="M931" s="191" t="s">
        <v>1</v>
      </c>
      <c r="N931" s="192" t="s">
        <v>41</v>
      </c>
      <c r="O931" s="71"/>
      <c r="P931" s="193">
        <f t="shared" si="21"/>
        <v>0</v>
      </c>
      <c r="Q931" s="193">
        <v>0</v>
      </c>
      <c r="R931" s="193">
        <f t="shared" si="22"/>
        <v>0</v>
      </c>
      <c r="S931" s="193">
        <v>0</v>
      </c>
      <c r="T931" s="194">
        <f t="shared" si="23"/>
        <v>0</v>
      </c>
      <c r="U931" s="34"/>
      <c r="V931" s="34"/>
      <c r="W931" s="34"/>
      <c r="X931" s="34"/>
      <c r="Y931" s="34"/>
      <c r="Z931" s="34"/>
      <c r="AA931" s="34"/>
      <c r="AB931" s="34"/>
      <c r="AC931" s="34"/>
      <c r="AD931" s="34"/>
      <c r="AE931" s="34"/>
      <c r="AR931" s="195" t="s">
        <v>237</v>
      </c>
      <c r="AT931" s="195" t="s">
        <v>147</v>
      </c>
      <c r="AU931" s="195" t="s">
        <v>85</v>
      </c>
      <c r="AY931" s="17" t="s">
        <v>145</v>
      </c>
      <c r="BE931" s="196">
        <f t="shared" si="24"/>
        <v>0</v>
      </c>
      <c r="BF931" s="196">
        <f t="shared" si="25"/>
        <v>0</v>
      </c>
      <c r="BG931" s="196">
        <f t="shared" si="26"/>
        <v>0</v>
      </c>
      <c r="BH931" s="196">
        <f t="shared" si="27"/>
        <v>0</v>
      </c>
      <c r="BI931" s="196">
        <f t="shared" si="28"/>
        <v>0</v>
      </c>
      <c r="BJ931" s="17" t="s">
        <v>81</v>
      </c>
      <c r="BK931" s="196">
        <f t="shared" si="29"/>
        <v>0</v>
      </c>
      <c r="BL931" s="17" t="s">
        <v>237</v>
      </c>
      <c r="BM931" s="195" t="s">
        <v>1529</v>
      </c>
    </row>
    <row r="932" spans="1:65" s="2" customFormat="1" ht="24.15" customHeight="1">
      <c r="A932" s="34"/>
      <c r="B932" s="35"/>
      <c r="C932" s="183" t="s">
        <v>1530</v>
      </c>
      <c r="D932" s="183" t="s">
        <v>147</v>
      </c>
      <c r="E932" s="184" t="s">
        <v>1531</v>
      </c>
      <c r="F932" s="185" t="s">
        <v>1532</v>
      </c>
      <c r="G932" s="186" t="s">
        <v>150</v>
      </c>
      <c r="H932" s="187">
        <v>1</v>
      </c>
      <c r="I932" s="188"/>
      <c r="J932" s="189">
        <f t="shared" si="20"/>
        <v>0</v>
      </c>
      <c r="K932" s="190"/>
      <c r="L932" s="39"/>
      <c r="M932" s="191" t="s">
        <v>1</v>
      </c>
      <c r="N932" s="192" t="s">
        <v>41</v>
      </c>
      <c r="O932" s="71"/>
      <c r="P932" s="193">
        <f t="shared" si="21"/>
        <v>0</v>
      </c>
      <c r="Q932" s="193">
        <v>0</v>
      </c>
      <c r="R932" s="193">
        <f t="shared" si="22"/>
        <v>0</v>
      </c>
      <c r="S932" s="193">
        <v>0</v>
      </c>
      <c r="T932" s="194">
        <f t="shared" si="23"/>
        <v>0</v>
      </c>
      <c r="U932" s="34"/>
      <c r="V932" s="34"/>
      <c r="W932" s="34"/>
      <c r="X932" s="34"/>
      <c r="Y932" s="34"/>
      <c r="Z932" s="34"/>
      <c r="AA932" s="34"/>
      <c r="AB932" s="34"/>
      <c r="AC932" s="34"/>
      <c r="AD932" s="34"/>
      <c r="AE932" s="34"/>
      <c r="AR932" s="195" t="s">
        <v>237</v>
      </c>
      <c r="AT932" s="195" t="s">
        <v>147</v>
      </c>
      <c r="AU932" s="195" t="s">
        <v>85</v>
      </c>
      <c r="AY932" s="17" t="s">
        <v>145</v>
      </c>
      <c r="BE932" s="196">
        <f t="shared" si="24"/>
        <v>0</v>
      </c>
      <c r="BF932" s="196">
        <f t="shared" si="25"/>
        <v>0</v>
      </c>
      <c r="BG932" s="196">
        <f t="shared" si="26"/>
        <v>0</v>
      </c>
      <c r="BH932" s="196">
        <f t="shared" si="27"/>
        <v>0</v>
      </c>
      <c r="BI932" s="196">
        <f t="shared" si="28"/>
        <v>0</v>
      </c>
      <c r="BJ932" s="17" t="s">
        <v>81</v>
      </c>
      <c r="BK932" s="196">
        <f t="shared" si="29"/>
        <v>0</v>
      </c>
      <c r="BL932" s="17" t="s">
        <v>237</v>
      </c>
      <c r="BM932" s="195" t="s">
        <v>1533</v>
      </c>
    </row>
    <row r="933" spans="1:65" s="2" customFormat="1" ht="24.15" customHeight="1">
      <c r="A933" s="34"/>
      <c r="B933" s="35"/>
      <c r="C933" s="183" t="s">
        <v>1534</v>
      </c>
      <c r="D933" s="183" t="s">
        <v>147</v>
      </c>
      <c r="E933" s="184" t="s">
        <v>1535</v>
      </c>
      <c r="F933" s="185" t="s">
        <v>1536</v>
      </c>
      <c r="G933" s="186" t="s">
        <v>150</v>
      </c>
      <c r="H933" s="187">
        <v>1</v>
      </c>
      <c r="I933" s="188"/>
      <c r="J933" s="189">
        <f t="shared" si="20"/>
        <v>0</v>
      </c>
      <c r="K933" s="190"/>
      <c r="L933" s="39"/>
      <c r="M933" s="191" t="s">
        <v>1</v>
      </c>
      <c r="N933" s="192" t="s">
        <v>41</v>
      </c>
      <c r="O933" s="71"/>
      <c r="P933" s="193">
        <f t="shared" si="21"/>
        <v>0</v>
      </c>
      <c r="Q933" s="193">
        <v>0</v>
      </c>
      <c r="R933" s="193">
        <f t="shared" si="22"/>
        <v>0</v>
      </c>
      <c r="S933" s="193">
        <v>0</v>
      </c>
      <c r="T933" s="194">
        <f t="shared" si="23"/>
        <v>0</v>
      </c>
      <c r="U933" s="34"/>
      <c r="V933" s="34"/>
      <c r="W933" s="34"/>
      <c r="X933" s="34"/>
      <c r="Y933" s="34"/>
      <c r="Z933" s="34"/>
      <c r="AA933" s="34"/>
      <c r="AB933" s="34"/>
      <c r="AC933" s="34"/>
      <c r="AD933" s="34"/>
      <c r="AE933" s="34"/>
      <c r="AR933" s="195" t="s">
        <v>237</v>
      </c>
      <c r="AT933" s="195" t="s">
        <v>147</v>
      </c>
      <c r="AU933" s="195" t="s">
        <v>85</v>
      </c>
      <c r="AY933" s="17" t="s">
        <v>145</v>
      </c>
      <c r="BE933" s="196">
        <f t="shared" si="24"/>
        <v>0</v>
      </c>
      <c r="BF933" s="196">
        <f t="shared" si="25"/>
        <v>0</v>
      </c>
      <c r="BG933" s="196">
        <f t="shared" si="26"/>
        <v>0</v>
      </c>
      <c r="BH933" s="196">
        <f t="shared" si="27"/>
        <v>0</v>
      </c>
      <c r="BI933" s="196">
        <f t="shared" si="28"/>
        <v>0</v>
      </c>
      <c r="BJ933" s="17" t="s">
        <v>81</v>
      </c>
      <c r="BK933" s="196">
        <f t="shared" si="29"/>
        <v>0</v>
      </c>
      <c r="BL933" s="17" t="s">
        <v>237</v>
      </c>
      <c r="BM933" s="195" t="s">
        <v>1537</v>
      </c>
    </row>
    <row r="934" spans="1:65" s="2" customFormat="1" ht="24.15" customHeight="1">
      <c r="A934" s="34"/>
      <c r="B934" s="35"/>
      <c r="C934" s="183" t="s">
        <v>1538</v>
      </c>
      <c r="D934" s="183" t="s">
        <v>147</v>
      </c>
      <c r="E934" s="184" t="s">
        <v>1539</v>
      </c>
      <c r="F934" s="185" t="s">
        <v>1540</v>
      </c>
      <c r="G934" s="186" t="s">
        <v>150</v>
      </c>
      <c r="H934" s="187">
        <v>3</v>
      </c>
      <c r="I934" s="188"/>
      <c r="J934" s="189">
        <f t="shared" si="20"/>
        <v>0</v>
      </c>
      <c r="K934" s="190"/>
      <c r="L934" s="39"/>
      <c r="M934" s="191" t="s">
        <v>1</v>
      </c>
      <c r="N934" s="192" t="s">
        <v>41</v>
      </c>
      <c r="O934" s="71"/>
      <c r="P934" s="193">
        <f t="shared" si="21"/>
        <v>0</v>
      </c>
      <c r="Q934" s="193">
        <v>0</v>
      </c>
      <c r="R934" s="193">
        <f t="shared" si="22"/>
        <v>0</v>
      </c>
      <c r="S934" s="193">
        <v>0</v>
      </c>
      <c r="T934" s="194">
        <f t="shared" si="23"/>
        <v>0</v>
      </c>
      <c r="U934" s="34"/>
      <c r="V934" s="34"/>
      <c r="W934" s="34"/>
      <c r="X934" s="34"/>
      <c r="Y934" s="34"/>
      <c r="Z934" s="34"/>
      <c r="AA934" s="34"/>
      <c r="AB934" s="34"/>
      <c r="AC934" s="34"/>
      <c r="AD934" s="34"/>
      <c r="AE934" s="34"/>
      <c r="AR934" s="195" t="s">
        <v>237</v>
      </c>
      <c r="AT934" s="195" t="s">
        <v>147</v>
      </c>
      <c r="AU934" s="195" t="s">
        <v>85</v>
      </c>
      <c r="AY934" s="17" t="s">
        <v>145</v>
      </c>
      <c r="BE934" s="196">
        <f t="shared" si="24"/>
        <v>0</v>
      </c>
      <c r="BF934" s="196">
        <f t="shared" si="25"/>
        <v>0</v>
      </c>
      <c r="BG934" s="196">
        <f t="shared" si="26"/>
        <v>0</v>
      </c>
      <c r="BH934" s="196">
        <f t="shared" si="27"/>
        <v>0</v>
      </c>
      <c r="BI934" s="196">
        <f t="shared" si="28"/>
        <v>0</v>
      </c>
      <c r="BJ934" s="17" t="s">
        <v>81</v>
      </c>
      <c r="BK934" s="196">
        <f t="shared" si="29"/>
        <v>0</v>
      </c>
      <c r="BL934" s="17" t="s">
        <v>237</v>
      </c>
      <c r="BM934" s="195" t="s">
        <v>1541</v>
      </c>
    </row>
    <row r="935" spans="1:65" s="2" customFormat="1" ht="24.15" customHeight="1">
      <c r="A935" s="34"/>
      <c r="B935" s="35"/>
      <c r="C935" s="183" t="s">
        <v>1542</v>
      </c>
      <c r="D935" s="183" t="s">
        <v>147</v>
      </c>
      <c r="E935" s="184" t="s">
        <v>1543</v>
      </c>
      <c r="F935" s="185" t="s">
        <v>1544</v>
      </c>
      <c r="G935" s="186" t="s">
        <v>150</v>
      </c>
      <c r="H935" s="187">
        <v>1</v>
      </c>
      <c r="I935" s="188"/>
      <c r="J935" s="189">
        <f t="shared" si="20"/>
        <v>0</v>
      </c>
      <c r="K935" s="190"/>
      <c r="L935" s="39"/>
      <c r="M935" s="191" t="s">
        <v>1</v>
      </c>
      <c r="N935" s="192" t="s">
        <v>41</v>
      </c>
      <c r="O935" s="71"/>
      <c r="P935" s="193">
        <f t="shared" si="21"/>
        <v>0</v>
      </c>
      <c r="Q935" s="193">
        <v>0</v>
      </c>
      <c r="R935" s="193">
        <f t="shared" si="22"/>
        <v>0</v>
      </c>
      <c r="S935" s="193">
        <v>0</v>
      </c>
      <c r="T935" s="194">
        <f t="shared" si="23"/>
        <v>0</v>
      </c>
      <c r="U935" s="34"/>
      <c r="V935" s="34"/>
      <c r="W935" s="34"/>
      <c r="X935" s="34"/>
      <c r="Y935" s="34"/>
      <c r="Z935" s="34"/>
      <c r="AA935" s="34"/>
      <c r="AB935" s="34"/>
      <c r="AC935" s="34"/>
      <c r="AD935" s="34"/>
      <c r="AE935" s="34"/>
      <c r="AR935" s="195" t="s">
        <v>237</v>
      </c>
      <c r="AT935" s="195" t="s">
        <v>147</v>
      </c>
      <c r="AU935" s="195" t="s">
        <v>85</v>
      </c>
      <c r="AY935" s="17" t="s">
        <v>145</v>
      </c>
      <c r="BE935" s="196">
        <f t="shared" si="24"/>
        <v>0</v>
      </c>
      <c r="BF935" s="196">
        <f t="shared" si="25"/>
        <v>0</v>
      </c>
      <c r="BG935" s="196">
        <f t="shared" si="26"/>
        <v>0</v>
      </c>
      <c r="BH935" s="196">
        <f t="shared" si="27"/>
        <v>0</v>
      </c>
      <c r="BI935" s="196">
        <f t="shared" si="28"/>
        <v>0</v>
      </c>
      <c r="BJ935" s="17" t="s">
        <v>81</v>
      </c>
      <c r="BK935" s="196">
        <f t="shared" si="29"/>
        <v>0</v>
      </c>
      <c r="BL935" s="17" t="s">
        <v>237</v>
      </c>
      <c r="BM935" s="195" t="s">
        <v>1545</v>
      </c>
    </row>
    <row r="936" spans="1:65" s="2" customFormat="1" ht="24.15" customHeight="1">
      <c r="A936" s="34"/>
      <c r="B936" s="35"/>
      <c r="C936" s="183" t="s">
        <v>1546</v>
      </c>
      <c r="D936" s="183" t="s">
        <v>147</v>
      </c>
      <c r="E936" s="184" t="s">
        <v>1547</v>
      </c>
      <c r="F936" s="185" t="s">
        <v>1548</v>
      </c>
      <c r="G936" s="186" t="s">
        <v>150</v>
      </c>
      <c r="H936" s="187">
        <v>1</v>
      </c>
      <c r="I936" s="188"/>
      <c r="J936" s="189">
        <f t="shared" si="20"/>
        <v>0</v>
      </c>
      <c r="K936" s="190"/>
      <c r="L936" s="39"/>
      <c r="M936" s="191" t="s">
        <v>1</v>
      </c>
      <c r="N936" s="192" t="s">
        <v>41</v>
      </c>
      <c r="O936" s="71"/>
      <c r="P936" s="193">
        <f t="shared" si="21"/>
        <v>0</v>
      </c>
      <c r="Q936" s="193">
        <v>0</v>
      </c>
      <c r="R936" s="193">
        <f t="shared" si="22"/>
        <v>0</v>
      </c>
      <c r="S936" s="193">
        <v>0</v>
      </c>
      <c r="T936" s="194">
        <f t="shared" si="23"/>
        <v>0</v>
      </c>
      <c r="U936" s="34"/>
      <c r="V936" s="34"/>
      <c r="W936" s="34"/>
      <c r="X936" s="34"/>
      <c r="Y936" s="34"/>
      <c r="Z936" s="34"/>
      <c r="AA936" s="34"/>
      <c r="AB936" s="34"/>
      <c r="AC936" s="34"/>
      <c r="AD936" s="34"/>
      <c r="AE936" s="34"/>
      <c r="AR936" s="195" t="s">
        <v>237</v>
      </c>
      <c r="AT936" s="195" t="s">
        <v>147</v>
      </c>
      <c r="AU936" s="195" t="s">
        <v>85</v>
      </c>
      <c r="AY936" s="17" t="s">
        <v>145</v>
      </c>
      <c r="BE936" s="196">
        <f t="shared" si="24"/>
        <v>0</v>
      </c>
      <c r="BF936" s="196">
        <f t="shared" si="25"/>
        <v>0</v>
      </c>
      <c r="BG936" s="196">
        <f t="shared" si="26"/>
        <v>0</v>
      </c>
      <c r="BH936" s="196">
        <f t="shared" si="27"/>
        <v>0</v>
      </c>
      <c r="BI936" s="196">
        <f t="shared" si="28"/>
        <v>0</v>
      </c>
      <c r="BJ936" s="17" t="s">
        <v>81</v>
      </c>
      <c r="BK936" s="196">
        <f t="shared" si="29"/>
        <v>0</v>
      </c>
      <c r="BL936" s="17" t="s">
        <v>237</v>
      </c>
      <c r="BM936" s="195" t="s">
        <v>1549</v>
      </c>
    </row>
    <row r="937" spans="1:65" s="2" customFormat="1" ht="24.15" customHeight="1">
      <c r="A937" s="34"/>
      <c r="B937" s="35"/>
      <c r="C937" s="183" t="s">
        <v>1550</v>
      </c>
      <c r="D937" s="183" t="s">
        <v>147</v>
      </c>
      <c r="E937" s="184" t="s">
        <v>1551</v>
      </c>
      <c r="F937" s="185" t="s">
        <v>1552</v>
      </c>
      <c r="G937" s="186" t="s">
        <v>150</v>
      </c>
      <c r="H937" s="187">
        <v>1</v>
      </c>
      <c r="I937" s="188"/>
      <c r="J937" s="189">
        <f t="shared" si="20"/>
        <v>0</v>
      </c>
      <c r="K937" s="190"/>
      <c r="L937" s="39"/>
      <c r="M937" s="191" t="s">
        <v>1</v>
      </c>
      <c r="N937" s="192" t="s">
        <v>41</v>
      </c>
      <c r="O937" s="71"/>
      <c r="P937" s="193">
        <f t="shared" si="21"/>
        <v>0</v>
      </c>
      <c r="Q937" s="193">
        <v>0</v>
      </c>
      <c r="R937" s="193">
        <f t="shared" si="22"/>
        <v>0</v>
      </c>
      <c r="S937" s="193">
        <v>0</v>
      </c>
      <c r="T937" s="194">
        <f t="shared" si="23"/>
        <v>0</v>
      </c>
      <c r="U937" s="34"/>
      <c r="V937" s="34"/>
      <c r="W937" s="34"/>
      <c r="X937" s="34"/>
      <c r="Y937" s="34"/>
      <c r="Z937" s="34"/>
      <c r="AA937" s="34"/>
      <c r="AB937" s="34"/>
      <c r="AC937" s="34"/>
      <c r="AD937" s="34"/>
      <c r="AE937" s="34"/>
      <c r="AR937" s="195" t="s">
        <v>237</v>
      </c>
      <c r="AT937" s="195" t="s">
        <v>147</v>
      </c>
      <c r="AU937" s="195" t="s">
        <v>85</v>
      </c>
      <c r="AY937" s="17" t="s">
        <v>145</v>
      </c>
      <c r="BE937" s="196">
        <f t="shared" si="24"/>
        <v>0</v>
      </c>
      <c r="BF937" s="196">
        <f t="shared" si="25"/>
        <v>0</v>
      </c>
      <c r="BG937" s="196">
        <f t="shared" si="26"/>
        <v>0</v>
      </c>
      <c r="BH937" s="196">
        <f t="shared" si="27"/>
        <v>0</v>
      </c>
      <c r="BI937" s="196">
        <f t="shared" si="28"/>
        <v>0</v>
      </c>
      <c r="BJ937" s="17" t="s">
        <v>81</v>
      </c>
      <c r="BK937" s="196">
        <f t="shared" si="29"/>
        <v>0</v>
      </c>
      <c r="BL937" s="17" t="s">
        <v>237</v>
      </c>
      <c r="BM937" s="195" t="s">
        <v>1553</v>
      </c>
    </row>
    <row r="938" spans="1:65" s="2" customFormat="1" ht="24.15" customHeight="1">
      <c r="A938" s="34"/>
      <c r="B938" s="35"/>
      <c r="C938" s="183" t="s">
        <v>1554</v>
      </c>
      <c r="D938" s="183" t="s">
        <v>147</v>
      </c>
      <c r="E938" s="184" t="s">
        <v>1555</v>
      </c>
      <c r="F938" s="185" t="s">
        <v>1556</v>
      </c>
      <c r="G938" s="186" t="s">
        <v>888</v>
      </c>
      <c r="H938" s="187">
        <v>1</v>
      </c>
      <c r="I938" s="188"/>
      <c r="J938" s="189">
        <f t="shared" si="20"/>
        <v>0</v>
      </c>
      <c r="K938" s="190"/>
      <c r="L938" s="39"/>
      <c r="M938" s="191" t="s">
        <v>1</v>
      </c>
      <c r="N938" s="192" t="s">
        <v>41</v>
      </c>
      <c r="O938" s="71"/>
      <c r="P938" s="193">
        <f t="shared" si="21"/>
        <v>0</v>
      </c>
      <c r="Q938" s="193">
        <v>5.0000000000000001E-4</v>
      </c>
      <c r="R938" s="193">
        <f t="shared" si="22"/>
        <v>5.0000000000000001E-4</v>
      </c>
      <c r="S938" s="193">
        <v>0</v>
      </c>
      <c r="T938" s="194">
        <f t="shared" si="23"/>
        <v>0</v>
      </c>
      <c r="U938" s="34"/>
      <c r="V938" s="34"/>
      <c r="W938" s="34"/>
      <c r="X938" s="34"/>
      <c r="Y938" s="34"/>
      <c r="Z938" s="34"/>
      <c r="AA938" s="34"/>
      <c r="AB938" s="34"/>
      <c r="AC938" s="34"/>
      <c r="AD938" s="34"/>
      <c r="AE938" s="34"/>
      <c r="AR938" s="195" t="s">
        <v>237</v>
      </c>
      <c r="AT938" s="195" t="s">
        <v>147</v>
      </c>
      <c r="AU938" s="195" t="s">
        <v>85</v>
      </c>
      <c r="AY938" s="17" t="s">
        <v>145</v>
      </c>
      <c r="BE938" s="196">
        <f t="shared" si="24"/>
        <v>0</v>
      </c>
      <c r="BF938" s="196">
        <f t="shared" si="25"/>
        <v>0</v>
      </c>
      <c r="BG938" s="196">
        <f t="shared" si="26"/>
        <v>0</v>
      </c>
      <c r="BH938" s="196">
        <f t="shared" si="27"/>
        <v>0</v>
      </c>
      <c r="BI938" s="196">
        <f t="shared" si="28"/>
        <v>0</v>
      </c>
      <c r="BJ938" s="17" t="s">
        <v>81</v>
      </c>
      <c r="BK938" s="196">
        <f t="shared" si="29"/>
        <v>0</v>
      </c>
      <c r="BL938" s="17" t="s">
        <v>237</v>
      </c>
      <c r="BM938" s="195" t="s">
        <v>1557</v>
      </c>
    </row>
    <row r="939" spans="1:65" s="2" customFormat="1" ht="24.15" customHeight="1">
      <c r="A939" s="34"/>
      <c r="B939" s="35"/>
      <c r="C939" s="183" t="s">
        <v>1558</v>
      </c>
      <c r="D939" s="183" t="s">
        <v>147</v>
      </c>
      <c r="E939" s="184" t="s">
        <v>1559</v>
      </c>
      <c r="F939" s="185" t="s">
        <v>1560</v>
      </c>
      <c r="G939" s="186" t="s">
        <v>155</v>
      </c>
      <c r="H939" s="187">
        <v>36.6</v>
      </c>
      <c r="I939" s="188"/>
      <c r="J939" s="189">
        <f t="shared" si="20"/>
        <v>0</v>
      </c>
      <c r="K939" s="190"/>
      <c r="L939" s="39"/>
      <c r="M939" s="191" t="s">
        <v>1</v>
      </c>
      <c r="N939" s="192" t="s">
        <v>41</v>
      </c>
      <c r="O939" s="71"/>
      <c r="P939" s="193">
        <f t="shared" si="21"/>
        <v>0</v>
      </c>
      <c r="Q939" s="193">
        <v>0</v>
      </c>
      <c r="R939" s="193">
        <f t="shared" si="22"/>
        <v>0</v>
      </c>
      <c r="S939" s="193">
        <v>2.4649999999999998E-2</v>
      </c>
      <c r="T939" s="194">
        <f t="shared" si="23"/>
        <v>0.90218999999999994</v>
      </c>
      <c r="U939" s="34"/>
      <c r="V939" s="34"/>
      <c r="W939" s="34"/>
      <c r="X939" s="34"/>
      <c r="Y939" s="34"/>
      <c r="Z939" s="34"/>
      <c r="AA939" s="34"/>
      <c r="AB939" s="34"/>
      <c r="AC939" s="34"/>
      <c r="AD939" s="34"/>
      <c r="AE939" s="34"/>
      <c r="AR939" s="195" t="s">
        <v>237</v>
      </c>
      <c r="AT939" s="195" t="s">
        <v>147</v>
      </c>
      <c r="AU939" s="195" t="s">
        <v>85</v>
      </c>
      <c r="AY939" s="17" t="s">
        <v>145</v>
      </c>
      <c r="BE939" s="196">
        <f t="shared" si="24"/>
        <v>0</v>
      </c>
      <c r="BF939" s="196">
        <f t="shared" si="25"/>
        <v>0</v>
      </c>
      <c r="BG939" s="196">
        <f t="shared" si="26"/>
        <v>0</v>
      </c>
      <c r="BH939" s="196">
        <f t="shared" si="27"/>
        <v>0</v>
      </c>
      <c r="BI939" s="196">
        <f t="shared" si="28"/>
        <v>0</v>
      </c>
      <c r="BJ939" s="17" t="s">
        <v>81</v>
      </c>
      <c r="BK939" s="196">
        <f t="shared" si="29"/>
        <v>0</v>
      </c>
      <c r="BL939" s="17" t="s">
        <v>237</v>
      </c>
      <c r="BM939" s="195" t="s">
        <v>1561</v>
      </c>
    </row>
    <row r="940" spans="1:65" s="13" customFormat="1">
      <c r="B940" s="197"/>
      <c r="C940" s="198"/>
      <c r="D940" s="199" t="s">
        <v>157</v>
      </c>
      <c r="E940" s="200" t="s">
        <v>1</v>
      </c>
      <c r="F940" s="201" t="s">
        <v>1562</v>
      </c>
      <c r="G940" s="198"/>
      <c r="H940" s="202">
        <v>36.6</v>
      </c>
      <c r="I940" s="203"/>
      <c r="J940" s="198"/>
      <c r="K940" s="198"/>
      <c r="L940" s="204"/>
      <c r="M940" s="205"/>
      <c r="N940" s="206"/>
      <c r="O940" s="206"/>
      <c r="P940" s="206"/>
      <c r="Q940" s="206"/>
      <c r="R940" s="206"/>
      <c r="S940" s="206"/>
      <c r="T940" s="207"/>
      <c r="AT940" s="208" t="s">
        <v>157</v>
      </c>
      <c r="AU940" s="208" t="s">
        <v>85</v>
      </c>
      <c r="AV940" s="13" t="s">
        <v>85</v>
      </c>
      <c r="AW940" s="13" t="s">
        <v>32</v>
      </c>
      <c r="AX940" s="13" t="s">
        <v>81</v>
      </c>
      <c r="AY940" s="208" t="s">
        <v>145</v>
      </c>
    </row>
    <row r="941" spans="1:65" s="2" customFormat="1" ht="24.15" customHeight="1">
      <c r="A941" s="34"/>
      <c r="B941" s="35"/>
      <c r="C941" s="183" t="s">
        <v>1563</v>
      </c>
      <c r="D941" s="183" t="s">
        <v>147</v>
      </c>
      <c r="E941" s="184" t="s">
        <v>1564</v>
      </c>
      <c r="F941" s="185" t="s">
        <v>1565</v>
      </c>
      <c r="G941" s="186" t="s">
        <v>155</v>
      </c>
      <c r="H941" s="187">
        <v>66.471000000000004</v>
      </c>
      <c r="I941" s="188"/>
      <c r="J941" s="189">
        <f>ROUND(I941*H941,2)</f>
        <v>0</v>
      </c>
      <c r="K941" s="190"/>
      <c r="L941" s="39"/>
      <c r="M941" s="191" t="s">
        <v>1</v>
      </c>
      <c r="N941" s="192" t="s">
        <v>41</v>
      </c>
      <c r="O941" s="71"/>
      <c r="P941" s="193">
        <f>O941*H941</f>
        <v>0</v>
      </c>
      <c r="Q941" s="193">
        <v>0</v>
      </c>
      <c r="R941" s="193">
        <f>Q941*H941</f>
        <v>0</v>
      </c>
      <c r="S941" s="193">
        <v>0</v>
      </c>
      <c r="T941" s="194">
        <f>S941*H941</f>
        <v>0</v>
      </c>
      <c r="U941" s="34"/>
      <c r="V941" s="34"/>
      <c r="W941" s="34"/>
      <c r="X941" s="34"/>
      <c r="Y941" s="34"/>
      <c r="Z941" s="34"/>
      <c r="AA941" s="34"/>
      <c r="AB941" s="34"/>
      <c r="AC941" s="34"/>
      <c r="AD941" s="34"/>
      <c r="AE941" s="34"/>
      <c r="AR941" s="195" t="s">
        <v>237</v>
      </c>
      <c r="AT941" s="195" t="s">
        <v>147</v>
      </c>
      <c r="AU941" s="195" t="s">
        <v>85</v>
      </c>
      <c r="AY941" s="17" t="s">
        <v>145</v>
      </c>
      <c r="BE941" s="196">
        <f>IF(N941="základní",J941,0)</f>
        <v>0</v>
      </c>
      <c r="BF941" s="196">
        <f>IF(N941="snížená",J941,0)</f>
        <v>0</v>
      </c>
      <c r="BG941" s="196">
        <f>IF(N941="zákl. přenesená",J941,0)</f>
        <v>0</v>
      </c>
      <c r="BH941" s="196">
        <f>IF(N941="sníž. přenesená",J941,0)</f>
        <v>0</v>
      </c>
      <c r="BI941" s="196">
        <f>IF(N941="nulová",J941,0)</f>
        <v>0</v>
      </c>
      <c r="BJ941" s="17" t="s">
        <v>81</v>
      </c>
      <c r="BK941" s="196">
        <f>ROUND(I941*H941,2)</f>
        <v>0</v>
      </c>
      <c r="BL941" s="17" t="s">
        <v>237</v>
      </c>
      <c r="BM941" s="195" t="s">
        <v>1566</v>
      </c>
    </row>
    <row r="942" spans="1:65" s="13" customFormat="1">
      <c r="B942" s="197"/>
      <c r="C942" s="198"/>
      <c r="D942" s="199" t="s">
        <v>157</v>
      </c>
      <c r="E942" s="200" t="s">
        <v>1</v>
      </c>
      <c r="F942" s="201" t="s">
        <v>1567</v>
      </c>
      <c r="G942" s="198"/>
      <c r="H942" s="202">
        <v>1.8</v>
      </c>
      <c r="I942" s="203"/>
      <c r="J942" s="198"/>
      <c r="K942" s="198"/>
      <c r="L942" s="204"/>
      <c r="M942" s="205"/>
      <c r="N942" s="206"/>
      <c r="O942" s="206"/>
      <c r="P942" s="206"/>
      <c r="Q942" s="206"/>
      <c r="R942" s="206"/>
      <c r="S942" s="206"/>
      <c r="T942" s="207"/>
      <c r="AT942" s="208" t="s">
        <v>157</v>
      </c>
      <c r="AU942" s="208" t="s">
        <v>85</v>
      </c>
      <c r="AV942" s="13" t="s">
        <v>85</v>
      </c>
      <c r="AW942" s="13" t="s">
        <v>32</v>
      </c>
      <c r="AX942" s="13" t="s">
        <v>76</v>
      </c>
      <c r="AY942" s="208" t="s">
        <v>145</v>
      </c>
    </row>
    <row r="943" spans="1:65" s="13" customFormat="1">
      <c r="B943" s="197"/>
      <c r="C943" s="198"/>
      <c r="D943" s="199" t="s">
        <v>157</v>
      </c>
      <c r="E943" s="200" t="s">
        <v>1</v>
      </c>
      <c r="F943" s="201" t="s">
        <v>1568</v>
      </c>
      <c r="G943" s="198"/>
      <c r="H943" s="202">
        <v>6.18</v>
      </c>
      <c r="I943" s="203"/>
      <c r="J943" s="198"/>
      <c r="K943" s="198"/>
      <c r="L943" s="204"/>
      <c r="M943" s="205"/>
      <c r="N943" s="206"/>
      <c r="O943" s="206"/>
      <c r="P943" s="206"/>
      <c r="Q943" s="206"/>
      <c r="R943" s="206"/>
      <c r="S943" s="206"/>
      <c r="T943" s="207"/>
      <c r="AT943" s="208" t="s">
        <v>157</v>
      </c>
      <c r="AU943" s="208" t="s">
        <v>85</v>
      </c>
      <c r="AV943" s="13" t="s">
        <v>85</v>
      </c>
      <c r="AW943" s="13" t="s">
        <v>32</v>
      </c>
      <c r="AX943" s="13" t="s">
        <v>76</v>
      </c>
      <c r="AY943" s="208" t="s">
        <v>145</v>
      </c>
    </row>
    <row r="944" spans="1:65" s="13" customFormat="1">
      <c r="B944" s="197"/>
      <c r="C944" s="198"/>
      <c r="D944" s="199" t="s">
        <v>157</v>
      </c>
      <c r="E944" s="200" t="s">
        <v>1</v>
      </c>
      <c r="F944" s="201" t="s">
        <v>1569</v>
      </c>
      <c r="G944" s="198"/>
      <c r="H944" s="202">
        <v>13.02</v>
      </c>
      <c r="I944" s="203"/>
      <c r="J944" s="198"/>
      <c r="K944" s="198"/>
      <c r="L944" s="204"/>
      <c r="M944" s="205"/>
      <c r="N944" s="206"/>
      <c r="O944" s="206"/>
      <c r="P944" s="206"/>
      <c r="Q944" s="206"/>
      <c r="R944" s="206"/>
      <c r="S944" s="206"/>
      <c r="T944" s="207"/>
      <c r="AT944" s="208" t="s">
        <v>157</v>
      </c>
      <c r="AU944" s="208" t="s">
        <v>85</v>
      </c>
      <c r="AV944" s="13" t="s">
        <v>85</v>
      </c>
      <c r="AW944" s="13" t="s">
        <v>32</v>
      </c>
      <c r="AX944" s="13" t="s">
        <v>76</v>
      </c>
      <c r="AY944" s="208" t="s">
        <v>145</v>
      </c>
    </row>
    <row r="945" spans="1:65" s="13" customFormat="1">
      <c r="B945" s="197"/>
      <c r="C945" s="198"/>
      <c r="D945" s="199" t="s">
        <v>157</v>
      </c>
      <c r="E945" s="200" t="s">
        <v>1</v>
      </c>
      <c r="F945" s="201" t="s">
        <v>1570</v>
      </c>
      <c r="G945" s="198"/>
      <c r="H945" s="202">
        <v>25.5</v>
      </c>
      <c r="I945" s="203"/>
      <c r="J945" s="198"/>
      <c r="K945" s="198"/>
      <c r="L945" s="204"/>
      <c r="M945" s="205"/>
      <c r="N945" s="206"/>
      <c r="O945" s="206"/>
      <c r="P945" s="206"/>
      <c r="Q945" s="206"/>
      <c r="R945" s="206"/>
      <c r="S945" s="206"/>
      <c r="T945" s="207"/>
      <c r="AT945" s="208" t="s">
        <v>157</v>
      </c>
      <c r="AU945" s="208" t="s">
        <v>85</v>
      </c>
      <c r="AV945" s="13" t="s">
        <v>85</v>
      </c>
      <c r="AW945" s="13" t="s">
        <v>32</v>
      </c>
      <c r="AX945" s="13" t="s">
        <v>76</v>
      </c>
      <c r="AY945" s="208" t="s">
        <v>145</v>
      </c>
    </row>
    <row r="946" spans="1:65" s="13" customFormat="1">
      <c r="B946" s="197"/>
      <c r="C946" s="198"/>
      <c r="D946" s="199" t="s">
        <v>157</v>
      </c>
      <c r="E946" s="200" t="s">
        <v>1</v>
      </c>
      <c r="F946" s="201" t="s">
        <v>1571</v>
      </c>
      <c r="G946" s="198"/>
      <c r="H946" s="202">
        <v>6.36</v>
      </c>
      <c r="I946" s="203"/>
      <c r="J946" s="198"/>
      <c r="K946" s="198"/>
      <c r="L946" s="204"/>
      <c r="M946" s="205"/>
      <c r="N946" s="206"/>
      <c r="O946" s="206"/>
      <c r="P946" s="206"/>
      <c r="Q946" s="206"/>
      <c r="R946" s="206"/>
      <c r="S946" s="206"/>
      <c r="T946" s="207"/>
      <c r="AT946" s="208" t="s">
        <v>157</v>
      </c>
      <c r="AU946" s="208" t="s">
        <v>85</v>
      </c>
      <c r="AV946" s="13" t="s">
        <v>85</v>
      </c>
      <c r="AW946" s="13" t="s">
        <v>32</v>
      </c>
      <c r="AX946" s="13" t="s">
        <v>76</v>
      </c>
      <c r="AY946" s="208" t="s">
        <v>145</v>
      </c>
    </row>
    <row r="947" spans="1:65" s="13" customFormat="1">
      <c r="B947" s="197"/>
      <c r="C947" s="198"/>
      <c r="D947" s="199" t="s">
        <v>157</v>
      </c>
      <c r="E947" s="200" t="s">
        <v>1</v>
      </c>
      <c r="F947" s="201" t="s">
        <v>1572</v>
      </c>
      <c r="G947" s="198"/>
      <c r="H947" s="202">
        <v>4.6500000000000004</v>
      </c>
      <c r="I947" s="203"/>
      <c r="J947" s="198"/>
      <c r="K947" s="198"/>
      <c r="L947" s="204"/>
      <c r="M947" s="205"/>
      <c r="N947" s="206"/>
      <c r="O947" s="206"/>
      <c r="P947" s="206"/>
      <c r="Q947" s="206"/>
      <c r="R947" s="206"/>
      <c r="S947" s="206"/>
      <c r="T947" s="207"/>
      <c r="AT947" s="208" t="s">
        <v>157</v>
      </c>
      <c r="AU947" s="208" t="s">
        <v>85</v>
      </c>
      <c r="AV947" s="13" t="s">
        <v>85</v>
      </c>
      <c r="AW947" s="13" t="s">
        <v>32</v>
      </c>
      <c r="AX947" s="13" t="s">
        <v>76</v>
      </c>
      <c r="AY947" s="208" t="s">
        <v>145</v>
      </c>
    </row>
    <row r="948" spans="1:65" s="13" customFormat="1">
      <c r="B948" s="197"/>
      <c r="C948" s="198"/>
      <c r="D948" s="199" t="s">
        <v>157</v>
      </c>
      <c r="E948" s="200" t="s">
        <v>1</v>
      </c>
      <c r="F948" s="201" t="s">
        <v>1573</v>
      </c>
      <c r="G948" s="198"/>
      <c r="H948" s="202">
        <v>8.9610000000000003</v>
      </c>
      <c r="I948" s="203"/>
      <c r="J948" s="198"/>
      <c r="K948" s="198"/>
      <c r="L948" s="204"/>
      <c r="M948" s="205"/>
      <c r="N948" s="206"/>
      <c r="O948" s="206"/>
      <c r="P948" s="206"/>
      <c r="Q948" s="206"/>
      <c r="R948" s="206"/>
      <c r="S948" s="206"/>
      <c r="T948" s="207"/>
      <c r="AT948" s="208" t="s">
        <v>157</v>
      </c>
      <c r="AU948" s="208" t="s">
        <v>85</v>
      </c>
      <c r="AV948" s="13" t="s">
        <v>85</v>
      </c>
      <c r="AW948" s="13" t="s">
        <v>32</v>
      </c>
      <c r="AX948" s="13" t="s">
        <v>76</v>
      </c>
      <c r="AY948" s="208" t="s">
        <v>145</v>
      </c>
    </row>
    <row r="949" spans="1:65" s="14" customFormat="1">
      <c r="B949" s="209"/>
      <c r="C949" s="210"/>
      <c r="D949" s="199" t="s">
        <v>157</v>
      </c>
      <c r="E949" s="211" t="s">
        <v>1</v>
      </c>
      <c r="F949" s="212" t="s">
        <v>160</v>
      </c>
      <c r="G949" s="210"/>
      <c r="H949" s="213">
        <v>66.471000000000004</v>
      </c>
      <c r="I949" s="214"/>
      <c r="J949" s="210"/>
      <c r="K949" s="210"/>
      <c r="L949" s="215"/>
      <c r="M949" s="216"/>
      <c r="N949" s="217"/>
      <c r="O949" s="217"/>
      <c r="P949" s="217"/>
      <c r="Q949" s="217"/>
      <c r="R949" s="217"/>
      <c r="S949" s="217"/>
      <c r="T949" s="218"/>
      <c r="AT949" s="219" t="s">
        <v>157</v>
      </c>
      <c r="AU949" s="219" t="s">
        <v>85</v>
      </c>
      <c r="AV949" s="14" t="s">
        <v>151</v>
      </c>
      <c r="AW949" s="14" t="s">
        <v>32</v>
      </c>
      <c r="AX949" s="14" t="s">
        <v>81</v>
      </c>
      <c r="AY949" s="219" t="s">
        <v>145</v>
      </c>
    </row>
    <row r="950" spans="1:65" s="2" customFormat="1" ht="21.75" customHeight="1">
      <c r="A950" s="34"/>
      <c r="B950" s="35"/>
      <c r="C950" s="230" t="s">
        <v>1574</v>
      </c>
      <c r="D950" s="230" t="s">
        <v>706</v>
      </c>
      <c r="E950" s="231" t="s">
        <v>1575</v>
      </c>
      <c r="F950" s="232" t="s">
        <v>1576</v>
      </c>
      <c r="G950" s="233" t="s">
        <v>155</v>
      </c>
      <c r="H950" s="234">
        <v>68.551000000000002</v>
      </c>
      <c r="I950" s="235"/>
      <c r="J950" s="236">
        <f>ROUND(I950*H950,2)</f>
        <v>0</v>
      </c>
      <c r="K950" s="237"/>
      <c r="L950" s="238"/>
      <c r="M950" s="239" t="s">
        <v>1</v>
      </c>
      <c r="N950" s="240" t="s">
        <v>41</v>
      </c>
      <c r="O950" s="71"/>
      <c r="P950" s="193">
        <f>O950*H950</f>
        <v>0</v>
      </c>
      <c r="Q950" s="193">
        <v>1.07E-3</v>
      </c>
      <c r="R950" s="193">
        <f>Q950*H950</f>
        <v>7.3349570000000003E-2</v>
      </c>
      <c r="S950" s="193">
        <v>0</v>
      </c>
      <c r="T950" s="194">
        <f>S950*H950</f>
        <v>0</v>
      </c>
      <c r="U950" s="34"/>
      <c r="V950" s="34"/>
      <c r="W950" s="34"/>
      <c r="X950" s="34"/>
      <c r="Y950" s="34"/>
      <c r="Z950" s="34"/>
      <c r="AA950" s="34"/>
      <c r="AB950" s="34"/>
      <c r="AC950" s="34"/>
      <c r="AD950" s="34"/>
      <c r="AE950" s="34"/>
      <c r="AR950" s="195" t="s">
        <v>366</v>
      </c>
      <c r="AT950" s="195" t="s">
        <v>706</v>
      </c>
      <c r="AU950" s="195" t="s">
        <v>85</v>
      </c>
      <c r="AY950" s="17" t="s">
        <v>145</v>
      </c>
      <c r="BE950" s="196">
        <f>IF(N950="základní",J950,0)</f>
        <v>0</v>
      </c>
      <c r="BF950" s="196">
        <f>IF(N950="snížená",J950,0)</f>
        <v>0</v>
      </c>
      <c r="BG950" s="196">
        <f>IF(N950="zákl. přenesená",J950,0)</f>
        <v>0</v>
      </c>
      <c r="BH950" s="196">
        <f>IF(N950="sníž. přenesená",J950,0)</f>
        <v>0</v>
      </c>
      <c r="BI950" s="196">
        <f>IF(N950="nulová",J950,0)</f>
        <v>0</v>
      </c>
      <c r="BJ950" s="17" t="s">
        <v>81</v>
      </c>
      <c r="BK950" s="196">
        <f>ROUND(I950*H950,2)</f>
        <v>0</v>
      </c>
      <c r="BL950" s="17" t="s">
        <v>237</v>
      </c>
      <c r="BM950" s="195" t="s">
        <v>1577</v>
      </c>
    </row>
    <row r="951" spans="1:65" s="13" customFormat="1">
      <c r="B951" s="197"/>
      <c r="C951" s="198"/>
      <c r="D951" s="199" t="s">
        <v>157</v>
      </c>
      <c r="E951" s="200" t="s">
        <v>1</v>
      </c>
      <c r="F951" s="201" t="s">
        <v>1568</v>
      </c>
      <c r="G951" s="198"/>
      <c r="H951" s="202">
        <v>6.18</v>
      </c>
      <c r="I951" s="203"/>
      <c r="J951" s="198"/>
      <c r="K951" s="198"/>
      <c r="L951" s="204"/>
      <c r="M951" s="205"/>
      <c r="N951" s="206"/>
      <c r="O951" s="206"/>
      <c r="P951" s="206"/>
      <c r="Q951" s="206"/>
      <c r="R951" s="206"/>
      <c r="S951" s="206"/>
      <c r="T951" s="207"/>
      <c r="AT951" s="208" t="s">
        <v>157</v>
      </c>
      <c r="AU951" s="208" t="s">
        <v>85</v>
      </c>
      <c r="AV951" s="13" t="s">
        <v>85</v>
      </c>
      <c r="AW951" s="13" t="s">
        <v>32</v>
      </c>
      <c r="AX951" s="13" t="s">
        <v>76</v>
      </c>
      <c r="AY951" s="208" t="s">
        <v>145</v>
      </c>
    </row>
    <row r="952" spans="1:65" s="13" customFormat="1">
      <c r="B952" s="197"/>
      <c r="C952" s="198"/>
      <c r="D952" s="199" t="s">
        <v>157</v>
      </c>
      <c r="E952" s="200" t="s">
        <v>1</v>
      </c>
      <c r="F952" s="201" t="s">
        <v>1569</v>
      </c>
      <c r="G952" s="198"/>
      <c r="H952" s="202">
        <v>13.02</v>
      </c>
      <c r="I952" s="203"/>
      <c r="J952" s="198"/>
      <c r="K952" s="198"/>
      <c r="L952" s="204"/>
      <c r="M952" s="205"/>
      <c r="N952" s="206"/>
      <c r="O952" s="206"/>
      <c r="P952" s="206"/>
      <c r="Q952" s="206"/>
      <c r="R952" s="206"/>
      <c r="S952" s="206"/>
      <c r="T952" s="207"/>
      <c r="AT952" s="208" t="s">
        <v>157</v>
      </c>
      <c r="AU952" s="208" t="s">
        <v>85</v>
      </c>
      <c r="AV952" s="13" t="s">
        <v>85</v>
      </c>
      <c r="AW952" s="13" t="s">
        <v>32</v>
      </c>
      <c r="AX952" s="13" t="s">
        <v>76</v>
      </c>
      <c r="AY952" s="208" t="s">
        <v>145</v>
      </c>
    </row>
    <row r="953" spans="1:65" s="13" customFormat="1">
      <c r="B953" s="197"/>
      <c r="C953" s="198"/>
      <c r="D953" s="199" t="s">
        <v>157</v>
      </c>
      <c r="E953" s="200" t="s">
        <v>1</v>
      </c>
      <c r="F953" s="201" t="s">
        <v>1570</v>
      </c>
      <c r="G953" s="198"/>
      <c r="H953" s="202">
        <v>25.5</v>
      </c>
      <c r="I953" s="203"/>
      <c r="J953" s="198"/>
      <c r="K953" s="198"/>
      <c r="L953" s="204"/>
      <c r="M953" s="205"/>
      <c r="N953" s="206"/>
      <c r="O953" s="206"/>
      <c r="P953" s="206"/>
      <c r="Q953" s="206"/>
      <c r="R953" s="206"/>
      <c r="S953" s="206"/>
      <c r="T953" s="207"/>
      <c r="AT953" s="208" t="s">
        <v>157</v>
      </c>
      <c r="AU953" s="208" t="s">
        <v>85</v>
      </c>
      <c r="AV953" s="13" t="s">
        <v>85</v>
      </c>
      <c r="AW953" s="13" t="s">
        <v>32</v>
      </c>
      <c r="AX953" s="13" t="s">
        <v>76</v>
      </c>
      <c r="AY953" s="208" t="s">
        <v>145</v>
      </c>
    </row>
    <row r="954" spans="1:65" s="13" customFormat="1">
      <c r="B954" s="197"/>
      <c r="C954" s="198"/>
      <c r="D954" s="199" t="s">
        <v>157</v>
      </c>
      <c r="E954" s="200" t="s">
        <v>1</v>
      </c>
      <c r="F954" s="201" t="s">
        <v>1571</v>
      </c>
      <c r="G954" s="198"/>
      <c r="H954" s="202">
        <v>6.36</v>
      </c>
      <c r="I954" s="203"/>
      <c r="J954" s="198"/>
      <c r="K954" s="198"/>
      <c r="L954" s="204"/>
      <c r="M954" s="205"/>
      <c r="N954" s="206"/>
      <c r="O954" s="206"/>
      <c r="P954" s="206"/>
      <c r="Q954" s="206"/>
      <c r="R954" s="206"/>
      <c r="S954" s="206"/>
      <c r="T954" s="207"/>
      <c r="AT954" s="208" t="s">
        <v>157</v>
      </c>
      <c r="AU954" s="208" t="s">
        <v>85</v>
      </c>
      <c r="AV954" s="13" t="s">
        <v>85</v>
      </c>
      <c r="AW954" s="13" t="s">
        <v>32</v>
      </c>
      <c r="AX954" s="13" t="s">
        <v>76</v>
      </c>
      <c r="AY954" s="208" t="s">
        <v>145</v>
      </c>
    </row>
    <row r="955" spans="1:65" s="13" customFormat="1">
      <c r="B955" s="197"/>
      <c r="C955" s="198"/>
      <c r="D955" s="199" t="s">
        <v>157</v>
      </c>
      <c r="E955" s="200" t="s">
        <v>1</v>
      </c>
      <c r="F955" s="201" t="s">
        <v>1572</v>
      </c>
      <c r="G955" s="198"/>
      <c r="H955" s="202">
        <v>4.6500000000000004</v>
      </c>
      <c r="I955" s="203"/>
      <c r="J955" s="198"/>
      <c r="K955" s="198"/>
      <c r="L955" s="204"/>
      <c r="M955" s="205"/>
      <c r="N955" s="206"/>
      <c r="O955" s="206"/>
      <c r="P955" s="206"/>
      <c r="Q955" s="206"/>
      <c r="R955" s="206"/>
      <c r="S955" s="206"/>
      <c r="T955" s="207"/>
      <c r="AT955" s="208" t="s">
        <v>157</v>
      </c>
      <c r="AU955" s="208" t="s">
        <v>85</v>
      </c>
      <c r="AV955" s="13" t="s">
        <v>85</v>
      </c>
      <c r="AW955" s="13" t="s">
        <v>32</v>
      </c>
      <c r="AX955" s="13" t="s">
        <v>76</v>
      </c>
      <c r="AY955" s="208" t="s">
        <v>145</v>
      </c>
    </row>
    <row r="956" spans="1:65" s="13" customFormat="1">
      <c r="B956" s="197"/>
      <c r="C956" s="198"/>
      <c r="D956" s="199" t="s">
        <v>157</v>
      </c>
      <c r="E956" s="200" t="s">
        <v>1</v>
      </c>
      <c r="F956" s="201" t="s">
        <v>1573</v>
      </c>
      <c r="G956" s="198"/>
      <c r="H956" s="202">
        <v>8.9610000000000003</v>
      </c>
      <c r="I956" s="203"/>
      <c r="J956" s="198"/>
      <c r="K956" s="198"/>
      <c r="L956" s="204"/>
      <c r="M956" s="205"/>
      <c r="N956" s="206"/>
      <c r="O956" s="206"/>
      <c r="P956" s="206"/>
      <c r="Q956" s="206"/>
      <c r="R956" s="206"/>
      <c r="S956" s="206"/>
      <c r="T956" s="207"/>
      <c r="AT956" s="208" t="s">
        <v>157</v>
      </c>
      <c r="AU956" s="208" t="s">
        <v>85</v>
      </c>
      <c r="AV956" s="13" t="s">
        <v>85</v>
      </c>
      <c r="AW956" s="13" t="s">
        <v>32</v>
      </c>
      <c r="AX956" s="13" t="s">
        <v>76</v>
      </c>
      <c r="AY956" s="208" t="s">
        <v>145</v>
      </c>
    </row>
    <row r="957" spans="1:65" s="14" customFormat="1">
      <c r="B957" s="209"/>
      <c r="C957" s="210"/>
      <c r="D957" s="199" t="s">
        <v>157</v>
      </c>
      <c r="E957" s="211" t="s">
        <v>1</v>
      </c>
      <c r="F957" s="212" t="s">
        <v>160</v>
      </c>
      <c r="G957" s="210"/>
      <c r="H957" s="213">
        <v>64.671000000000006</v>
      </c>
      <c r="I957" s="214"/>
      <c r="J957" s="210"/>
      <c r="K957" s="210"/>
      <c r="L957" s="215"/>
      <c r="M957" s="216"/>
      <c r="N957" s="217"/>
      <c r="O957" s="217"/>
      <c r="P957" s="217"/>
      <c r="Q957" s="217"/>
      <c r="R957" s="217"/>
      <c r="S957" s="217"/>
      <c r="T957" s="218"/>
      <c r="AT957" s="219" t="s">
        <v>157</v>
      </c>
      <c r="AU957" s="219" t="s">
        <v>85</v>
      </c>
      <c r="AV957" s="14" t="s">
        <v>151</v>
      </c>
      <c r="AW957" s="14" t="s">
        <v>32</v>
      </c>
      <c r="AX957" s="14" t="s">
        <v>81</v>
      </c>
      <c r="AY957" s="219" t="s">
        <v>145</v>
      </c>
    </row>
    <row r="958" spans="1:65" s="13" customFormat="1">
      <c r="B958" s="197"/>
      <c r="C958" s="198"/>
      <c r="D958" s="199" t="s">
        <v>157</v>
      </c>
      <c r="E958" s="198"/>
      <c r="F958" s="201" t="s">
        <v>1578</v>
      </c>
      <c r="G958" s="198"/>
      <c r="H958" s="202">
        <v>68.551000000000002</v>
      </c>
      <c r="I958" s="203"/>
      <c r="J958" s="198"/>
      <c r="K958" s="198"/>
      <c r="L958" s="204"/>
      <c r="M958" s="205"/>
      <c r="N958" s="206"/>
      <c r="O958" s="206"/>
      <c r="P958" s="206"/>
      <c r="Q958" s="206"/>
      <c r="R958" s="206"/>
      <c r="S958" s="206"/>
      <c r="T958" s="207"/>
      <c r="AT958" s="208" t="s">
        <v>157</v>
      </c>
      <c r="AU958" s="208" t="s">
        <v>85</v>
      </c>
      <c r="AV958" s="13" t="s">
        <v>85</v>
      </c>
      <c r="AW958" s="13" t="s">
        <v>4</v>
      </c>
      <c r="AX958" s="13" t="s">
        <v>81</v>
      </c>
      <c r="AY958" s="208" t="s">
        <v>145</v>
      </c>
    </row>
    <row r="959" spans="1:65" s="2" customFormat="1" ht="24.15" customHeight="1">
      <c r="A959" s="34"/>
      <c r="B959" s="35"/>
      <c r="C959" s="230" t="s">
        <v>1579</v>
      </c>
      <c r="D959" s="230" t="s">
        <v>706</v>
      </c>
      <c r="E959" s="231" t="s">
        <v>1580</v>
      </c>
      <c r="F959" s="232" t="s">
        <v>1581</v>
      </c>
      <c r="G959" s="233" t="s">
        <v>155</v>
      </c>
      <c r="H959" s="234">
        <v>1.9079999999999999</v>
      </c>
      <c r="I959" s="235"/>
      <c r="J959" s="236">
        <f>ROUND(I959*H959,2)</f>
        <v>0</v>
      </c>
      <c r="K959" s="237"/>
      <c r="L959" s="238"/>
      <c r="M959" s="239" t="s">
        <v>1</v>
      </c>
      <c r="N959" s="240" t="s">
        <v>41</v>
      </c>
      <c r="O959" s="71"/>
      <c r="P959" s="193">
        <f>O959*H959</f>
        <v>0</v>
      </c>
      <c r="Q959" s="193">
        <v>1.07E-3</v>
      </c>
      <c r="R959" s="193">
        <f>Q959*H959</f>
        <v>2.04156E-3</v>
      </c>
      <c r="S959" s="193">
        <v>0</v>
      </c>
      <c r="T959" s="194">
        <f>S959*H959</f>
        <v>0</v>
      </c>
      <c r="U959" s="34"/>
      <c r="V959" s="34"/>
      <c r="W959" s="34"/>
      <c r="X959" s="34"/>
      <c r="Y959" s="34"/>
      <c r="Z959" s="34"/>
      <c r="AA959" s="34"/>
      <c r="AB959" s="34"/>
      <c r="AC959" s="34"/>
      <c r="AD959" s="34"/>
      <c r="AE959" s="34"/>
      <c r="AR959" s="195" t="s">
        <v>366</v>
      </c>
      <c r="AT959" s="195" t="s">
        <v>706</v>
      </c>
      <c r="AU959" s="195" t="s">
        <v>85</v>
      </c>
      <c r="AY959" s="17" t="s">
        <v>145</v>
      </c>
      <c r="BE959" s="196">
        <f>IF(N959="základní",J959,0)</f>
        <v>0</v>
      </c>
      <c r="BF959" s="196">
        <f>IF(N959="snížená",J959,0)</f>
        <v>0</v>
      </c>
      <c r="BG959" s="196">
        <f>IF(N959="zákl. přenesená",J959,0)</f>
        <v>0</v>
      </c>
      <c r="BH959" s="196">
        <f>IF(N959="sníž. přenesená",J959,0)</f>
        <v>0</v>
      </c>
      <c r="BI959" s="196">
        <f>IF(N959="nulová",J959,0)</f>
        <v>0</v>
      </c>
      <c r="BJ959" s="17" t="s">
        <v>81</v>
      </c>
      <c r="BK959" s="196">
        <f>ROUND(I959*H959,2)</f>
        <v>0</v>
      </c>
      <c r="BL959" s="17" t="s">
        <v>237</v>
      </c>
      <c r="BM959" s="195" t="s">
        <v>1582</v>
      </c>
    </row>
    <row r="960" spans="1:65" s="13" customFormat="1">
      <c r="B960" s="197"/>
      <c r="C960" s="198"/>
      <c r="D960" s="199" t="s">
        <v>157</v>
      </c>
      <c r="E960" s="200" t="s">
        <v>1</v>
      </c>
      <c r="F960" s="201" t="s">
        <v>1583</v>
      </c>
      <c r="G960" s="198"/>
      <c r="H960" s="202">
        <v>1.8</v>
      </c>
      <c r="I960" s="203"/>
      <c r="J960" s="198"/>
      <c r="K960" s="198"/>
      <c r="L960" s="204"/>
      <c r="M960" s="205"/>
      <c r="N960" s="206"/>
      <c r="O960" s="206"/>
      <c r="P960" s="206"/>
      <c r="Q960" s="206"/>
      <c r="R960" s="206"/>
      <c r="S960" s="206"/>
      <c r="T960" s="207"/>
      <c r="AT960" s="208" t="s">
        <v>157</v>
      </c>
      <c r="AU960" s="208" t="s">
        <v>85</v>
      </c>
      <c r="AV960" s="13" t="s">
        <v>85</v>
      </c>
      <c r="AW960" s="13" t="s">
        <v>32</v>
      </c>
      <c r="AX960" s="13" t="s">
        <v>81</v>
      </c>
      <c r="AY960" s="208" t="s">
        <v>145</v>
      </c>
    </row>
    <row r="961" spans="1:65" s="13" customFormat="1">
      <c r="B961" s="197"/>
      <c r="C961" s="198"/>
      <c r="D961" s="199" t="s">
        <v>157</v>
      </c>
      <c r="E961" s="198"/>
      <c r="F961" s="201" t="s">
        <v>1584</v>
      </c>
      <c r="G961" s="198"/>
      <c r="H961" s="202">
        <v>1.9079999999999999</v>
      </c>
      <c r="I961" s="203"/>
      <c r="J961" s="198"/>
      <c r="K961" s="198"/>
      <c r="L961" s="204"/>
      <c r="M961" s="205"/>
      <c r="N961" s="206"/>
      <c r="O961" s="206"/>
      <c r="P961" s="206"/>
      <c r="Q961" s="206"/>
      <c r="R961" s="206"/>
      <c r="S961" s="206"/>
      <c r="T961" s="207"/>
      <c r="AT961" s="208" t="s">
        <v>157</v>
      </c>
      <c r="AU961" s="208" t="s">
        <v>85</v>
      </c>
      <c r="AV961" s="13" t="s">
        <v>85</v>
      </c>
      <c r="AW961" s="13" t="s">
        <v>4</v>
      </c>
      <c r="AX961" s="13" t="s">
        <v>81</v>
      </c>
      <c r="AY961" s="208" t="s">
        <v>145</v>
      </c>
    </row>
    <row r="962" spans="1:65" s="2" customFormat="1" ht="24.15" customHeight="1">
      <c r="A962" s="34"/>
      <c r="B962" s="35"/>
      <c r="C962" s="183" t="s">
        <v>1585</v>
      </c>
      <c r="D962" s="183" t="s">
        <v>147</v>
      </c>
      <c r="E962" s="184" t="s">
        <v>1586</v>
      </c>
      <c r="F962" s="185" t="s">
        <v>1587</v>
      </c>
      <c r="G962" s="186" t="s">
        <v>888</v>
      </c>
      <c r="H962" s="187">
        <v>1</v>
      </c>
      <c r="I962" s="188"/>
      <c r="J962" s="189">
        <f>ROUND(I962*H962,2)</f>
        <v>0</v>
      </c>
      <c r="K962" s="190"/>
      <c r="L962" s="39"/>
      <c r="M962" s="191" t="s">
        <v>1</v>
      </c>
      <c r="N962" s="192" t="s">
        <v>41</v>
      </c>
      <c r="O962" s="71"/>
      <c r="P962" s="193">
        <f>O962*H962</f>
        <v>0</v>
      </c>
      <c r="Q962" s="193">
        <v>0</v>
      </c>
      <c r="R962" s="193">
        <f>Q962*H962</f>
        <v>0</v>
      </c>
      <c r="S962" s="193">
        <v>0</v>
      </c>
      <c r="T962" s="194">
        <f>S962*H962</f>
        <v>0</v>
      </c>
      <c r="U962" s="34"/>
      <c r="V962" s="34"/>
      <c r="W962" s="34"/>
      <c r="X962" s="34"/>
      <c r="Y962" s="34"/>
      <c r="Z962" s="34"/>
      <c r="AA962" s="34"/>
      <c r="AB962" s="34"/>
      <c r="AC962" s="34"/>
      <c r="AD962" s="34"/>
      <c r="AE962" s="34"/>
      <c r="AR962" s="195" t="s">
        <v>237</v>
      </c>
      <c r="AT962" s="195" t="s">
        <v>147</v>
      </c>
      <c r="AU962" s="195" t="s">
        <v>85</v>
      </c>
      <c r="AY962" s="17" t="s">
        <v>145</v>
      </c>
      <c r="BE962" s="196">
        <f>IF(N962="základní",J962,0)</f>
        <v>0</v>
      </c>
      <c r="BF962" s="196">
        <f>IF(N962="snížená",J962,0)</f>
        <v>0</v>
      </c>
      <c r="BG962" s="196">
        <f>IF(N962="zákl. přenesená",J962,0)</f>
        <v>0</v>
      </c>
      <c r="BH962" s="196">
        <f>IF(N962="sníž. přenesená",J962,0)</f>
        <v>0</v>
      </c>
      <c r="BI962" s="196">
        <f>IF(N962="nulová",J962,0)</f>
        <v>0</v>
      </c>
      <c r="BJ962" s="17" t="s">
        <v>81</v>
      </c>
      <c r="BK962" s="196">
        <f>ROUND(I962*H962,2)</f>
        <v>0</v>
      </c>
      <c r="BL962" s="17" t="s">
        <v>237</v>
      </c>
      <c r="BM962" s="195" t="s">
        <v>1588</v>
      </c>
    </row>
    <row r="963" spans="1:65" s="2" customFormat="1" ht="24.15" customHeight="1">
      <c r="A963" s="34"/>
      <c r="B963" s="35"/>
      <c r="C963" s="183" t="s">
        <v>1589</v>
      </c>
      <c r="D963" s="183" t="s">
        <v>147</v>
      </c>
      <c r="E963" s="184" t="s">
        <v>1590</v>
      </c>
      <c r="F963" s="185" t="s">
        <v>1591</v>
      </c>
      <c r="G963" s="186" t="s">
        <v>150</v>
      </c>
      <c r="H963" s="187">
        <v>8</v>
      </c>
      <c r="I963" s="188"/>
      <c r="J963" s="189">
        <f>ROUND(I963*H963,2)</f>
        <v>0</v>
      </c>
      <c r="K963" s="190"/>
      <c r="L963" s="39"/>
      <c r="M963" s="191" t="s">
        <v>1</v>
      </c>
      <c r="N963" s="192" t="s">
        <v>41</v>
      </c>
      <c r="O963" s="71"/>
      <c r="P963" s="193">
        <f>O963*H963</f>
        <v>0</v>
      </c>
      <c r="Q963" s="193">
        <v>0</v>
      </c>
      <c r="R963" s="193">
        <f>Q963*H963</f>
        <v>0</v>
      </c>
      <c r="S963" s="193">
        <v>2.4E-2</v>
      </c>
      <c r="T963" s="194">
        <f>S963*H963</f>
        <v>0.192</v>
      </c>
      <c r="U963" s="34"/>
      <c r="V963" s="34"/>
      <c r="W963" s="34"/>
      <c r="X963" s="34"/>
      <c r="Y963" s="34"/>
      <c r="Z963" s="34"/>
      <c r="AA963" s="34"/>
      <c r="AB963" s="34"/>
      <c r="AC963" s="34"/>
      <c r="AD963" s="34"/>
      <c r="AE963" s="34"/>
      <c r="AR963" s="195" t="s">
        <v>237</v>
      </c>
      <c r="AT963" s="195" t="s">
        <v>147</v>
      </c>
      <c r="AU963" s="195" t="s">
        <v>85</v>
      </c>
      <c r="AY963" s="17" t="s">
        <v>145</v>
      </c>
      <c r="BE963" s="196">
        <f>IF(N963="základní",J963,0)</f>
        <v>0</v>
      </c>
      <c r="BF963" s="196">
        <f>IF(N963="snížená",J963,0)</f>
        <v>0</v>
      </c>
      <c r="BG963" s="196">
        <f>IF(N963="zákl. přenesená",J963,0)</f>
        <v>0</v>
      </c>
      <c r="BH963" s="196">
        <f>IF(N963="sníž. přenesená",J963,0)</f>
        <v>0</v>
      </c>
      <c r="BI963" s="196">
        <f>IF(N963="nulová",J963,0)</f>
        <v>0</v>
      </c>
      <c r="BJ963" s="17" t="s">
        <v>81</v>
      </c>
      <c r="BK963" s="196">
        <f>ROUND(I963*H963,2)</f>
        <v>0</v>
      </c>
      <c r="BL963" s="17" t="s">
        <v>237</v>
      </c>
      <c r="BM963" s="195" t="s">
        <v>1592</v>
      </c>
    </row>
    <row r="964" spans="1:65" s="13" customFormat="1">
      <c r="B964" s="197"/>
      <c r="C964" s="198"/>
      <c r="D964" s="199" t="s">
        <v>157</v>
      </c>
      <c r="E964" s="200" t="s">
        <v>1</v>
      </c>
      <c r="F964" s="201" t="s">
        <v>1593</v>
      </c>
      <c r="G964" s="198"/>
      <c r="H964" s="202">
        <v>2</v>
      </c>
      <c r="I964" s="203"/>
      <c r="J964" s="198"/>
      <c r="K964" s="198"/>
      <c r="L964" s="204"/>
      <c r="M964" s="205"/>
      <c r="N964" s="206"/>
      <c r="O964" s="206"/>
      <c r="P964" s="206"/>
      <c r="Q964" s="206"/>
      <c r="R964" s="206"/>
      <c r="S964" s="206"/>
      <c r="T964" s="207"/>
      <c r="AT964" s="208" t="s">
        <v>157</v>
      </c>
      <c r="AU964" s="208" t="s">
        <v>85</v>
      </c>
      <c r="AV964" s="13" t="s">
        <v>85</v>
      </c>
      <c r="AW964" s="13" t="s">
        <v>32</v>
      </c>
      <c r="AX964" s="13" t="s">
        <v>76</v>
      </c>
      <c r="AY964" s="208" t="s">
        <v>145</v>
      </c>
    </row>
    <row r="965" spans="1:65" s="13" customFormat="1">
      <c r="B965" s="197"/>
      <c r="C965" s="198"/>
      <c r="D965" s="199" t="s">
        <v>157</v>
      </c>
      <c r="E965" s="200" t="s">
        <v>1</v>
      </c>
      <c r="F965" s="201" t="s">
        <v>1594</v>
      </c>
      <c r="G965" s="198"/>
      <c r="H965" s="202">
        <v>6</v>
      </c>
      <c r="I965" s="203"/>
      <c r="J965" s="198"/>
      <c r="K965" s="198"/>
      <c r="L965" s="204"/>
      <c r="M965" s="205"/>
      <c r="N965" s="206"/>
      <c r="O965" s="206"/>
      <c r="P965" s="206"/>
      <c r="Q965" s="206"/>
      <c r="R965" s="206"/>
      <c r="S965" s="206"/>
      <c r="T965" s="207"/>
      <c r="AT965" s="208" t="s">
        <v>157</v>
      </c>
      <c r="AU965" s="208" t="s">
        <v>85</v>
      </c>
      <c r="AV965" s="13" t="s">
        <v>85</v>
      </c>
      <c r="AW965" s="13" t="s">
        <v>32</v>
      </c>
      <c r="AX965" s="13" t="s">
        <v>76</v>
      </c>
      <c r="AY965" s="208" t="s">
        <v>145</v>
      </c>
    </row>
    <row r="966" spans="1:65" s="14" customFormat="1">
      <c r="B966" s="209"/>
      <c r="C966" s="210"/>
      <c r="D966" s="199" t="s">
        <v>157</v>
      </c>
      <c r="E966" s="211" t="s">
        <v>1</v>
      </c>
      <c r="F966" s="212" t="s">
        <v>160</v>
      </c>
      <c r="G966" s="210"/>
      <c r="H966" s="213">
        <v>8</v>
      </c>
      <c r="I966" s="214"/>
      <c r="J966" s="210"/>
      <c r="K966" s="210"/>
      <c r="L966" s="215"/>
      <c r="M966" s="216"/>
      <c r="N966" s="217"/>
      <c r="O966" s="217"/>
      <c r="P966" s="217"/>
      <c r="Q966" s="217"/>
      <c r="R966" s="217"/>
      <c r="S966" s="217"/>
      <c r="T966" s="218"/>
      <c r="AT966" s="219" t="s">
        <v>157</v>
      </c>
      <c r="AU966" s="219" t="s">
        <v>85</v>
      </c>
      <c r="AV966" s="14" t="s">
        <v>151</v>
      </c>
      <c r="AW966" s="14" t="s">
        <v>32</v>
      </c>
      <c r="AX966" s="14" t="s">
        <v>81</v>
      </c>
      <c r="AY966" s="219" t="s">
        <v>145</v>
      </c>
    </row>
    <row r="967" spans="1:65" s="2" customFormat="1" ht="24.15" customHeight="1">
      <c r="A967" s="34"/>
      <c r="B967" s="35"/>
      <c r="C967" s="183" t="s">
        <v>1595</v>
      </c>
      <c r="D967" s="183" t="s">
        <v>147</v>
      </c>
      <c r="E967" s="184" t="s">
        <v>1596</v>
      </c>
      <c r="F967" s="185" t="s">
        <v>1597</v>
      </c>
      <c r="G967" s="186" t="s">
        <v>150</v>
      </c>
      <c r="H967" s="187">
        <v>2</v>
      </c>
      <c r="I967" s="188"/>
      <c r="J967" s="189">
        <f>ROUND(I967*H967,2)</f>
        <v>0</v>
      </c>
      <c r="K967" s="190"/>
      <c r="L967" s="39"/>
      <c r="M967" s="191" t="s">
        <v>1</v>
      </c>
      <c r="N967" s="192" t="s">
        <v>41</v>
      </c>
      <c r="O967" s="71"/>
      <c r="P967" s="193">
        <f>O967*H967</f>
        <v>0</v>
      </c>
      <c r="Q967" s="193">
        <v>0</v>
      </c>
      <c r="R967" s="193">
        <f>Q967*H967</f>
        <v>0</v>
      </c>
      <c r="S967" s="193">
        <v>0</v>
      </c>
      <c r="T967" s="194">
        <f>S967*H967</f>
        <v>0</v>
      </c>
      <c r="U967" s="34"/>
      <c r="V967" s="34"/>
      <c r="W967" s="34"/>
      <c r="X967" s="34"/>
      <c r="Y967" s="34"/>
      <c r="Z967" s="34"/>
      <c r="AA967" s="34"/>
      <c r="AB967" s="34"/>
      <c r="AC967" s="34"/>
      <c r="AD967" s="34"/>
      <c r="AE967" s="34"/>
      <c r="AR967" s="195" t="s">
        <v>237</v>
      </c>
      <c r="AT967" s="195" t="s">
        <v>147</v>
      </c>
      <c r="AU967" s="195" t="s">
        <v>85</v>
      </c>
      <c r="AY967" s="17" t="s">
        <v>145</v>
      </c>
      <c r="BE967" s="196">
        <f>IF(N967="základní",J967,0)</f>
        <v>0</v>
      </c>
      <c r="BF967" s="196">
        <f>IF(N967="snížená",J967,0)</f>
        <v>0</v>
      </c>
      <c r="BG967" s="196">
        <f>IF(N967="zákl. přenesená",J967,0)</f>
        <v>0</v>
      </c>
      <c r="BH967" s="196">
        <f>IF(N967="sníž. přenesená",J967,0)</f>
        <v>0</v>
      </c>
      <c r="BI967" s="196">
        <f>IF(N967="nulová",J967,0)</f>
        <v>0</v>
      </c>
      <c r="BJ967" s="17" t="s">
        <v>81</v>
      </c>
      <c r="BK967" s="196">
        <f>ROUND(I967*H967,2)</f>
        <v>0</v>
      </c>
      <c r="BL967" s="17" t="s">
        <v>237</v>
      </c>
      <c r="BM967" s="195" t="s">
        <v>1598</v>
      </c>
    </row>
    <row r="968" spans="1:65" s="13" customFormat="1">
      <c r="B968" s="197"/>
      <c r="C968" s="198"/>
      <c r="D968" s="199" t="s">
        <v>157</v>
      </c>
      <c r="E968" s="200" t="s">
        <v>1</v>
      </c>
      <c r="F968" s="201" t="s">
        <v>1599</v>
      </c>
      <c r="G968" s="198"/>
      <c r="H968" s="202">
        <v>1</v>
      </c>
      <c r="I968" s="203"/>
      <c r="J968" s="198"/>
      <c r="K968" s="198"/>
      <c r="L968" s="204"/>
      <c r="M968" s="205"/>
      <c r="N968" s="206"/>
      <c r="O968" s="206"/>
      <c r="P968" s="206"/>
      <c r="Q968" s="206"/>
      <c r="R968" s="206"/>
      <c r="S968" s="206"/>
      <c r="T968" s="207"/>
      <c r="AT968" s="208" t="s">
        <v>157</v>
      </c>
      <c r="AU968" s="208" t="s">
        <v>85</v>
      </c>
      <c r="AV968" s="13" t="s">
        <v>85</v>
      </c>
      <c r="AW968" s="13" t="s">
        <v>32</v>
      </c>
      <c r="AX968" s="13" t="s">
        <v>76</v>
      </c>
      <c r="AY968" s="208" t="s">
        <v>145</v>
      </c>
    </row>
    <row r="969" spans="1:65" s="13" customFormat="1">
      <c r="B969" s="197"/>
      <c r="C969" s="198"/>
      <c r="D969" s="199" t="s">
        <v>157</v>
      </c>
      <c r="E969" s="200" t="s">
        <v>1</v>
      </c>
      <c r="F969" s="201" t="s">
        <v>1600</v>
      </c>
      <c r="G969" s="198"/>
      <c r="H969" s="202">
        <v>1</v>
      </c>
      <c r="I969" s="203"/>
      <c r="J969" s="198"/>
      <c r="K969" s="198"/>
      <c r="L969" s="204"/>
      <c r="M969" s="205"/>
      <c r="N969" s="206"/>
      <c r="O969" s="206"/>
      <c r="P969" s="206"/>
      <c r="Q969" s="206"/>
      <c r="R969" s="206"/>
      <c r="S969" s="206"/>
      <c r="T969" s="207"/>
      <c r="AT969" s="208" t="s">
        <v>157</v>
      </c>
      <c r="AU969" s="208" t="s">
        <v>85</v>
      </c>
      <c r="AV969" s="13" t="s">
        <v>85</v>
      </c>
      <c r="AW969" s="13" t="s">
        <v>32</v>
      </c>
      <c r="AX969" s="13" t="s">
        <v>76</v>
      </c>
      <c r="AY969" s="208" t="s">
        <v>145</v>
      </c>
    </row>
    <row r="970" spans="1:65" s="14" customFormat="1">
      <c r="B970" s="209"/>
      <c r="C970" s="210"/>
      <c r="D970" s="199" t="s">
        <v>157</v>
      </c>
      <c r="E970" s="211" t="s">
        <v>1</v>
      </c>
      <c r="F970" s="212" t="s">
        <v>160</v>
      </c>
      <c r="G970" s="210"/>
      <c r="H970" s="213">
        <v>2</v>
      </c>
      <c r="I970" s="214"/>
      <c r="J970" s="210"/>
      <c r="K970" s="210"/>
      <c r="L970" s="215"/>
      <c r="M970" s="216"/>
      <c r="N970" s="217"/>
      <c r="O970" s="217"/>
      <c r="P970" s="217"/>
      <c r="Q970" s="217"/>
      <c r="R970" s="217"/>
      <c r="S970" s="217"/>
      <c r="T970" s="218"/>
      <c r="AT970" s="219" t="s">
        <v>157</v>
      </c>
      <c r="AU970" s="219" t="s">
        <v>85</v>
      </c>
      <c r="AV970" s="14" t="s">
        <v>151</v>
      </c>
      <c r="AW970" s="14" t="s">
        <v>32</v>
      </c>
      <c r="AX970" s="14" t="s">
        <v>81</v>
      </c>
      <c r="AY970" s="219" t="s">
        <v>145</v>
      </c>
    </row>
    <row r="971" spans="1:65" s="2" customFormat="1" ht="21.75" customHeight="1">
      <c r="A971" s="34"/>
      <c r="B971" s="35"/>
      <c r="C971" s="230" t="s">
        <v>1601</v>
      </c>
      <c r="D971" s="230" t="s">
        <v>706</v>
      </c>
      <c r="E971" s="231" t="s">
        <v>1602</v>
      </c>
      <c r="F971" s="232" t="s">
        <v>1603</v>
      </c>
      <c r="G971" s="233" t="s">
        <v>150</v>
      </c>
      <c r="H971" s="234">
        <v>1</v>
      </c>
      <c r="I971" s="235"/>
      <c r="J971" s="236">
        <f>ROUND(I971*H971,2)</f>
        <v>0</v>
      </c>
      <c r="K971" s="237"/>
      <c r="L971" s="238"/>
      <c r="M971" s="239" t="s">
        <v>1</v>
      </c>
      <c r="N971" s="240" t="s">
        <v>41</v>
      </c>
      <c r="O971" s="71"/>
      <c r="P971" s="193">
        <f>O971*H971</f>
        <v>0</v>
      </c>
      <c r="Q971" s="193">
        <v>2.3999999999999998E-3</v>
      </c>
      <c r="R971" s="193">
        <f>Q971*H971</f>
        <v>2.3999999999999998E-3</v>
      </c>
      <c r="S971" s="193">
        <v>0</v>
      </c>
      <c r="T971" s="194">
        <f>S971*H971</f>
        <v>0</v>
      </c>
      <c r="U971" s="34"/>
      <c r="V971" s="34"/>
      <c r="W971" s="34"/>
      <c r="X971" s="34"/>
      <c r="Y971" s="34"/>
      <c r="Z971" s="34"/>
      <c r="AA971" s="34"/>
      <c r="AB971" s="34"/>
      <c r="AC971" s="34"/>
      <c r="AD971" s="34"/>
      <c r="AE971" s="34"/>
      <c r="AR971" s="195" t="s">
        <v>366</v>
      </c>
      <c r="AT971" s="195" t="s">
        <v>706</v>
      </c>
      <c r="AU971" s="195" t="s">
        <v>85</v>
      </c>
      <c r="AY971" s="17" t="s">
        <v>145</v>
      </c>
      <c r="BE971" s="196">
        <f>IF(N971="základní",J971,0)</f>
        <v>0</v>
      </c>
      <c r="BF971" s="196">
        <f>IF(N971="snížená",J971,0)</f>
        <v>0</v>
      </c>
      <c r="BG971" s="196">
        <f>IF(N971="zákl. přenesená",J971,0)</f>
        <v>0</v>
      </c>
      <c r="BH971" s="196">
        <f>IF(N971="sníž. přenesená",J971,0)</f>
        <v>0</v>
      </c>
      <c r="BI971" s="196">
        <f>IF(N971="nulová",J971,0)</f>
        <v>0</v>
      </c>
      <c r="BJ971" s="17" t="s">
        <v>81</v>
      </c>
      <c r="BK971" s="196">
        <f>ROUND(I971*H971,2)</f>
        <v>0</v>
      </c>
      <c r="BL971" s="17" t="s">
        <v>237</v>
      </c>
      <c r="BM971" s="195" t="s">
        <v>1604</v>
      </c>
    </row>
    <row r="972" spans="1:65" s="2" customFormat="1" ht="21.75" customHeight="1">
      <c r="A972" s="34"/>
      <c r="B972" s="35"/>
      <c r="C972" s="230" t="s">
        <v>1605</v>
      </c>
      <c r="D972" s="230" t="s">
        <v>706</v>
      </c>
      <c r="E972" s="231" t="s">
        <v>1606</v>
      </c>
      <c r="F972" s="232" t="s">
        <v>1607</v>
      </c>
      <c r="G972" s="233" t="s">
        <v>150</v>
      </c>
      <c r="H972" s="234">
        <v>1</v>
      </c>
      <c r="I972" s="235"/>
      <c r="J972" s="236">
        <f>ROUND(I972*H972,2)</f>
        <v>0</v>
      </c>
      <c r="K972" s="237"/>
      <c r="L972" s="238"/>
      <c r="M972" s="239" t="s">
        <v>1</v>
      </c>
      <c r="N972" s="240" t="s">
        <v>41</v>
      </c>
      <c r="O972" s="71"/>
      <c r="P972" s="193">
        <f>O972*H972</f>
        <v>0</v>
      </c>
      <c r="Q972" s="193">
        <v>2.3999999999999998E-3</v>
      </c>
      <c r="R972" s="193">
        <f>Q972*H972</f>
        <v>2.3999999999999998E-3</v>
      </c>
      <c r="S972" s="193">
        <v>0</v>
      </c>
      <c r="T972" s="194">
        <f>S972*H972</f>
        <v>0</v>
      </c>
      <c r="U972" s="34"/>
      <c r="V972" s="34"/>
      <c r="W972" s="34"/>
      <c r="X972" s="34"/>
      <c r="Y972" s="34"/>
      <c r="Z972" s="34"/>
      <c r="AA972" s="34"/>
      <c r="AB972" s="34"/>
      <c r="AC972" s="34"/>
      <c r="AD972" s="34"/>
      <c r="AE972" s="34"/>
      <c r="AR972" s="195" t="s">
        <v>366</v>
      </c>
      <c r="AT972" s="195" t="s">
        <v>706</v>
      </c>
      <c r="AU972" s="195" t="s">
        <v>85</v>
      </c>
      <c r="AY972" s="17" t="s">
        <v>145</v>
      </c>
      <c r="BE972" s="196">
        <f>IF(N972="základní",J972,0)</f>
        <v>0</v>
      </c>
      <c r="BF972" s="196">
        <f>IF(N972="snížená",J972,0)</f>
        <v>0</v>
      </c>
      <c r="BG972" s="196">
        <f>IF(N972="zákl. přenesená",J972,0)</f>
        <v>0</v>
      </c>
      <c r="BH972" s="196">
        <f>IF(N972="sníž. přenesená",J972,0)</f>
        <v>0</v>
      </c>
      <c r="BI972" s="196">
        <f>IF(N972="nulová",J972,0)</f>
        <v>0</v>
      </c>
      <c r="BJ972" s="17" t="s">
        <v>81</v>
      </c>
      <c r="BK972" s="196">
        <f>ROUND(I972*H972,2)</f>
        <v>0</v>
      </c>
      <c r="BL972" s="17" t="s">
        <v>237</v>
      </c>
      <c r="BM972" s="195" t="s">
        <v>1608</v>
      </c>
    </row>
    <row r="973" spans="1:65" s="2" customFormat="1" ht="24.15" customHeight="1">
      <c r="A973" s="34"/>
      <c r="B973" s="35"/>
      <c r="C973" s="183" t="s">
        <v>1609</v>
      </c>
      <c r="D973" s="183" t="s">
        <v>147</v>
      </c>
      <c r="E973" s="184" t="s">
        <v>1610</v>
      </c>
      <c r="F973" s="185" t="s">
        <v>1611</v>
      </c>
      <c r="G973" s="186" t="s">
        <v>150</v>
      </c>
      <c r="H973" s="187">
        <v>7</v>
      </c>
      <c r="I973" s="188"/>
      <c r="J973" s="189">
        <f>ROUND(I973*H973,2)</f>
        <v>0</v>
      </c>
      <c r="K973" s="190"/>
      <c r="L973" s="39"/>
      <c r="M973" s="191" t="s">
        <v>1</v>
      </c>
      <c r="N973" s="192" t="s">
        <v>41</v>
      </c>
      <c r="O973" s="71"/>
      <c r="P973" s="193">
        <f>O973*H973</f>
        <v>0</v>
      </c>
      <c r="Q973" s="193">
        <v>0</v>
      </c>
      <c r="R973" s="193">
        <f>Q973*H973</f>
        <v>0</v>
      </c>
      <c r="S973" s="193">
        <v>0</v>
      </c>
      <c r="T973" s="194">
        <f>S973*H973</f>
        <v>0</v>
      </c>
      <c r="U973" s="34"/>
      <c r="V973" s="34"/>
      <c r="W973" s="34"/>
      <c r="X973" s="34"/>
      <c r="Y973" s="34"/>
      <c r="Z973" s="34"/>
      <c r="AA973" s="34"/>
      <c r="AB973" s="34"/>
      <c r="AC973" s="34"/>
      <c r="AD973" s="34"/>
      <c r="AE973" s="34"/>
      <c r="AR973" s="195" t="s">
        <v>237</v>
      </c>
      <c r="AT973" s="195" t="s">
        <v>147</v>
      </c>
      <c r="AU973" s="195" t="s">
        <v>85</v>
      </c>
      <c r="AY973" s="17" t="s">
        <v>145</v>
      </c>
      <c r="BE973" s="196">
        <f>IF(N973="základní",J973,0)</f>
        <v>0</v>
      </c>
      <c r="BF973" s="196">
        <f>IF(N973="snížená",J973,0)</f>
        <v>0</v>
      </c>
      <c r="BG973" s="196">
        <f>IF(N973="zákl. přenesená",J973,0)</f>
        <v>0</v>
      </c>
      <c r="BH973" s="196">
        <f>IF(N973="sníž. přenesená",J973,0)</f>
        <v>0</v>
      </c>
      <c r="BI973" s="196">
        <f>IF(N973="nulová",J973,0)</f>
        <v>0</v>
      </c>
      <c r="BJ973" s="17" t="s">
        <v>81</v>
      </c>
      <c r="BK973" s="196">
        <f>ROUND(I973*H973,2)</f>
        <v>0</v>
      </c>
      <c r="BL973" s="17" t="s">
        <v>237</v>
      </c>
      <c r="BM973" s="195" t="s">
        <v>1612</v>
      </c>
    </row>
    <row r="974" spans="1:65" s="13" customFormat="1">
      <c r="B974" s="197"/>
      <c r="C974" s="198"/>
      <c r="D974" s="199" t="s">
        <v>157</v>
      </c>
      <c r="E974" s="200" t="s">
        <v>1</v>
      </c>
      <c r="F974" s="201" t="s">
        <v>1613</v>
      </c>
      <c r="G974" s="198"/>
      <c r="H974" s="202">
        <v>3</v>
      </c>
      <c r="I974" s="203"/>
      <c r="J974" s="198"/>
      <c r="K974" s="198"/>
      <c r="L974" s="204"/>
      <c r="M974" s="205"/>
      <c r="N974" s="206"/>
      <c r="O974" s="206"/>
      <c r="P974" s="206"/>
      <c r="Q974" s="206"/>
      <c r="R974" s="206"/>
      <c r="S974" s="206"/>
      <c r="T974" s="207"/>
      <c r="AT974" s="208" t="s">
        <v>157</v>
      </c>
      <c r="AU974" s="208" t="s">
        <v>85</v>
      </c>
      <c r="AV974" s="13" t="s">
        <v>85</v>
      </c>
      <c r="AW974" s="13" t="s">
        <v>32</v>
      </c>
      <c r="AX974" s="13" t="s">
        <v>76</v>
      </c>
      <c r="AY974" s="208" t="s">
        <v>145</v>
      </c>
    </row>
    <row r="975" spans="1:65" s="13" customFormat="1">
      <c r="B975" s="197"/>
      <c r="C975" s="198"/>
      <c r="D975" s="199" t="s">
        <v>157</v>
      </c>
      <c r="E975" s="200" t="s">
        <v>1</v>
      </c>
      <c r="F975" s="201" t="s">
        <v>1614</v>
      </c>
      <c r="G975" s="198"/>
      <c r="H975" s="202">
        <v>4</v>
      </c>
      <c r="I975" s="203"/>
      <c r="J975" s="198"/>
      <c r="K975" s="198"/>
      <c r="L975" s="204"/>
      <c r="M975" s="205"/>
      <c r="N975" s="206"/>
      <c r="O975" s="206"/>
      <c r="P975" s="206"/>
      <c r="Q975" s="206"/>
      <c r="R975" s="206"/>
      <c r="S975" s="206"/>
      <c r="T975" s="207"/>
      <c r="AT975" s="208" t="s">
        <v>157</v>
      </c>
      <c r="AU975" s="208" t="s">
        <v>85</v>
      </c>
      <c r="AV975" s="13" t="s">
        <v>85</v>
      </c>
      <c r="AW975" s="13" t="s">
        <v>32</v>
      </c>
      <c r="AX975" s="13" t="s">
        <v>76</v>
      </c>
      <c r="AY975" s="208" t="s">
        <v>145</v>
      </c>
    </row>
    <row r="976" spans="1:65" s="14" customFormat="1">
      <c r="B976" s="209"/>
      <c r="C976" s="210"/>
      <c r="D976" s="199" t="s">
        <v>157</v>
      </c>
      <c r="E976" s="211" t="s">
        <v>1</v>
      </c>
      <c r="F976" s="212" t="s">
        <v>160</v>
      </c>
      <c r="G976" s="210"/>
      <c r="H976" s="213">
        <v>7</v>
      </c>
      <c r="I976" s="214"/>
      <c r="J976" s="210"/>
      <c r="K976" s="210"/>
      <c r="L976" s="215"/>
      <c r="M976" s="216"/>
      <c r="N976" s="217"/>
      <c r="O976" s="217"/>
      <c r="P976" s="217"/>
      <c r="Q976" s="217"/>
      <c r="R976" s="217"/>
      <c r="S976" s="217"/>
      <c r="T976" s="218"/>
      <c r="AT976" s="219" t="s">
        <v>157</v>
      </c>
      <c r="AU976" s="219" t="s">
        <v>85</v>
      </c>
      <c r="AV976" s="14" t="s">
        <v>151</v>
      </c>
      <c r="AW976" s="14" t="s">
        <v>32</v>
      </c>
      <c r="AX976" s="14" t="s">
        <v>81</v>
      </c>
      <c r="AY976" s="219" t="s">
        <v>145</v>
      </c>
    </row>
    <row r="977" spans="1:65" s="2" customFormat="1" ht="24.15" customHeight="1">
      <c r="A977" s="34"/>
      <c r="B977" s="35"/>
      <c r="C977" s="183" t="s">
        <v>1615</v>
      </c>
      <c r="D977" s="183" t="s">
        <v>147</v>
      </c>
      <c r="E977" s="184" t="s">
        <v>1616</v>
      </c>
      <c r="F977" s="185" t="s">
        <v>1617</v>
      </c>
      <c r="G977" s="186" t="s">
        <v>150</v>
      </c>
      <c r="H977" s="187">
        <v>7</v>
      </c>
      <c r="I977" s="188"/>
      <c r="J977" s="189">
        <f>ROUND(I977*H977,2)</f>
        <v>0</v>
      </c>
      <c r="K977" s="190"/>
      <c r="L977" s="39"/>
      <c r="M977" s="191" t="s">
        <v>1</v>
      </c>
      <c r="N977" s="192" t="s">
        <v>41</v>
      </c>
      <c r="O977" s="71"/>
      <c r="P977" s="193">
        <f>O977*H977</f>
        <v>0</v>
      </c>
      <c r="Q977" s="193">
        <v>0</v>
      </c>
      <c r="R977" s="193">
        <f>Q977*H977</f>
        <v>0</v>
      </c>
      <c r="S977" s="193">
        <v>0</v>
      </c>
      <c r="T977" s="194">
        <f>S977*H977</f>
        <v>0</v>
      </c>
      <c r="U977" s="34"/>
      <c r="V977" s="34"/>
      <c r="W977" s="34"/>
      <c r="X977" s="34"/>
      <c r="Y977" s="34"/>
      <c r="Z977" s="34"/>
      <c r="AA977" s="34"/>
      <c r="AB977" s="34"/>
      <c r="AC977" s="34"/>
      <c r="AD977" s="34"/>
      <c r="AE977" s="34"/>
      <c r="AR977" s="195" t="s">
        <v>237</v>
      </c>
      <c r="AT977" s="195" t="s">
        <v>147</v>
      </c>
      <c r="AU977" s="195" t="s">
        <v>85</v>
      </c>
      <c r="AY977" s="17" t="s">
        <v>145</v>
      </c>
      <c r="BE977" s="196">
        <f>IF(N977="základní",J977,0)</f>
        <v>0</v>
      </c>
      <c r="BF977" s="196">
        <f>IF(N977="snížená",J977,0)</f>
        <v>0</v>
      </c>
      <c r="BG977" s="196">
        <f>IF(N977="zákl. přenesená",J977,0)</f>
        <v>0</v>
      </c>
      <c r="BH977" s="196">
        <f>IF(N977="sníž. přenesená",J977,0)</f>
        <v>0</v>
      </c>
      <c r="BI977" s="196">
        <f>IF(N977="nulová",J977,0)</f>
        <v>0</v>
      </c>
      <c r="BJ977" s="17" t="s">
        <v>81</v>
      </c>
      <c r="BK977" s="196">
        <f>ROUND(I977*H977,2)</f>
        <v>0</v>
      </c>
      <c r="BL977" s="17" t="s">
        <v>237</v>
      </c>
      <c r="BM977" s="195" t="s">
        <v>1618</v>
      </c>
    </row>
    <row r="978" spans="1:65" s="13" customFormat="1">
      <c r="B978" s="197"/>
      <c r="C978" s="198"/>
      <c r="D978" s="199" t="s">
        <v>157</v>
      </c>
      <c r="E978" s="200" t="s">
        <v>1</v>
      </c>
      <c r="F978" s="201" t="s">
        <v>1613</v>
      </c>
      <c r="G978" s="198"/>
      <c r="H978" s="202">
        <v>3</v>
      </c>
      <c r="I978" s="203"/>
      <c r="J978" s="198"/>
      <c r="K978" s="198"/>
      <c r="L978" s="204"/>
      <c r="M978" s="205"/>
      <c r="N978" s="206"/>
      <c r="O978" s="206"/>
      <c r="P978" s="206"/>
      <c r="Q978" s="206"/>
      <c r="R978" s="206"/>
      <c r="S978" s="206"/>
      <c r="T978" s="207"/>
      <c r="AT978" s="208" t="s">
        <v>157</v>
      </c>
      <c r="AU978" s="208" t="s">
        <v>85</v>
      </c>
      <c r="AV978" s="13" t="s">
        <v>85</v>
      </c>
      <c r="AW978" s="13" t="s">
        <v>32</v>
      </c>
      <c r="AX978" s="13" t="s">
        <v>76</v>
      </c>
      <c r="AY978" s="208" t="s">
        <v>145</v>
      </c>
    </row>
    <row r="979" spans="1:65" s="13" customFormat="1">
      <c r="B979" s="197"/>
      <c r="C979" s="198"/>
      <c r="D979" s="199" t="s">
        <v>157</v>
      </c>
      <c r="E979" s="200" t="s">
        <v>1</v>
      </c>
      <c r="F979" s="201" t="s">
        <v>1614</v>
      </c>
      <c r="G979" s="198"/>
      <c r="H979" s="202">
        <v>4</v>
      </c>
      <c r="I979" s="203"/>
      <c r="J979" s="198"/>
      <c r="K979" s="198"/>
      <c r="L979" s="204"/>
      <c r="M979" s="205"/>
      <c r="N979" s="206"/>
      <c r="O979" s="206"/>
      <c r="P979" s="206"/>
      <c r="Q979" s="206"/>
      <c r="R979" s="206"/>
      <c r="S979" s="206"/>
      <c r="T979" s="207"/>
      <c r="AT979" s="208" t="s">
        <v>157</v>
      </c>
      <c r="AU979" s="208" t="s">
        <v>85</v>
      </c>
      <c r="AV979" s="13" t="s">
        <v>85</v>
      </c>
      <c r="AW979" s="13" t="s">
        <v>32</v>
      </c>
      <c r="AX979" s="13" t="s">
        <v>76</v>
      </c>
      <c r="AY979" s="208" t="s">
        <v>145</v>
      </c>
    </row>
    <row r="980" spans="1:65" s="14" customFormat="1">
      <c r="B980" s="209"/>
      <c r="C980" s="210"/>
      <c r="D980" s="199" t="s">
        <v>157</v>
      </c>
      <c r="E980" s="211" t="s">
        <v>1</v>
      </c>
      <c r="F980" s="212" t="s">
        <v>160</v>
      </c>
      <c r="G980" s="210"/>
      <c r="H980" s="213">
        <v>7</v>
      </c>
      <c r="I980" s="214"/>
      <c r="J980" s="210"/>
      <c r="K980" s="210"/>
      <c r="L980" s="215"/>
      <c r="M980" s="216"/>
      <c r="N980" s="217"/>
      <c r="O980" s="217"/>
      <c r="P980" s="217"/>
      <c r="Q980" s="217"/>
      <c r="R980" s="217"/>
      <c r="S980" s="217"/>
      <c r="T980" s="218"/>
      <c r="AT980" s="219" t="s">
        <v>157</v>
      </c>
      <c r="AU980" s="219" t="s">
        <v>85</v>
      </c>
      <c r="AV980" s="14" t="s">
        <v>151</v>
      </c>
      <c r="AW980" s="14" t="s">
        <v>32</v>
      </c>
      <c r="AX980" s="14" t="s">
        <v>81</v>
      </c>
      <c r="AY980" s="219" t="s">
        <v>145</v>
      </c>
    </row>
    <row r="981" spans="1:65" s="2" customFormat="1" ht="21.75" customHeight="1">
      <c r="A981" s="34"/>
      <c r="B981" s="35"/>
      <c r="C981" s="183" t="s">
        <v>1619</v>
      </c>
      <c r="D981" s="183" t="s">
        <v>147</v>
      </c>
      <c r="E981" s="184" t="s">
        <v>1620</v>
      </c>
      <c r="F981" s="185" t="s">
        <v>1621</v>
      </c>
      <c r="G981" s="186" t="s">
        <v>150</v>
      </c>
      <c r="H981" s="187">
        <v>1</v>
      </c>
      <c r="I981" s="188"/>
      <c r="J981" s="189">
        <f t="shared" ref="J981:J986" si="30">ROUND(I981*H981,2)</f>
        <v>0</v>
      </c>
      <c r="K981" s="190"/>
      <c r="L981" s="39"/>
      <c r="M981" s="191" t="s">
        <v>1</v>
      </c>
      <c r="N981" s="192" t="s">
        <v>41</v>
      </c>
      <c r="O981" s="71"/>
      <c r="P981" s="193">
        <f t="shared" ref="P981:P986" si="31">O981*H981</f>
        <v>0</v>
      </c>
      <c r="Q981" s="193">
        <v>0.105</v>
      </c>
      <c r="R981" s="193">
        <f t="shared" ref="R981:R986" si="32">Q981*H981</f>
        <v>0.105</v>
      </c>
      <c r="S981" s="193">
        <v>0</v>
      </c>
      <c r="T981" s="194">
        <f t="shared" ref="T981:T986" si="33">S981*H981</f>
        <v>0</v>
      </c>
      <c r="U981" s="34"/>
      <c r="V981" s="34"/>
      <c r="W981" s="34"/>
      <c r="X981" s="34"/>
      <c r="Y981" s="34"/>
      <c r="Z981" s="34"/>
      <c r="AA981" s="34"/>
      <c r="AB981" s="34"/>
      <c r="AC981" s="34"/>
      <c r="AD981" s="34"/>
      <c r="AE981" s="34"/>
      <c r="AR981" s="195" t="s">
        <v>151</v>
      </c>
      <c r="AT981" s="195" t="s">
        <v>147</v>
      </c>
      <c r="AU981" s="195" t="s">
        <v>85</v>
      </c>
      <c r="AY981" s="17" t="s">
        <v>145</v>
      </c>
      <c r="BE981" s="196">
        <f t="shared" ref="BE981:BE986" si="34">IF(N981="základní",J981,0)</f>
        <v>0</v>
      </c>
      <c r="BF981" s="196">
        <f t="shared" ref="BF981:BF986" si="35">IF(N981="snížená",J981,0)</f>
        <v>0</v>
      </c>
      <c r="BG981" s="196">
        <f t="shared" ref="BG981:BG986" si="36">IF(N981="zákl. přenesená",J981,0)</f>
        <v>0</v>
      </c>
      <c r="BH981" s="196">
        <f t="shared" ref="BH981:BH986" si="37">IF(N981="sníž. přenesená",J981,0)</f>
        <v>0</v>
      </c>
      <c r="BI981" s="196">
        <f t="shared" ref="BI981:BI986" si="38">IF(N981="nulová",J981,0)</f>
        <v>0</v>
      </c>
      <c r="BJ981" s="17" t="s">
        <v>81</v>
      </c>
      <c r="BK981" s="196">
        <f t="shared" ref="BK981:BK986" si="39">ROUND(I981*H981,2)</f>
        <v>0</v>
      </c>
      <c r="BL981" s="17" t="s">
        <v>151</v>
      </c>
      <c r="BM981" s="195" t="s">
        <v>1622</v>
      </c>
    </row>
    <row r="982" spans="1:65" s="2" customFormat="1" ht="16.5" customHeight="1">
      <c r="A982" s="34"/>
      <c r="B982" s="35"/>
      <c r="C982" s="183" t="s">
        <v>1623</v>
      </c>
      <c r="D982" s="183" t="s">
        <v>147</v>
      </c>
      <c r="E982" s="184" t="s">
        <v>1624</v>
      </c>
      <c r="F982" s="185" t="s">
        <v>1625</v>
      </c>
      <c r="G982" s="186" t="s">
        <v>888</v>
      </c>
      <c r="H982" s="187">
        <v>1</v>
      </c>
      <c r="I982" s="188"/>
      <c r="J982" s="189">
        <f t="shared" si="30"/>
        <v>0</v>
      </c>
      <c r="K982" s="190"/>
      <c r="L982" s="39"/>
      <c r="M982" s="191" t="s">
        <v>1</v>
      </c>
      <c r="N982" s="192" t="s">
        <v>41</v>
      </c>
      <c r="O982" s="71"/>
      <c r="P982" s="193">
        <f t="shared" si="31"/>
        <v>0</v>
      </c>
      <c r="Q982" s="193">
        <v>0</v>
      </c>
      <c r="R982" s="193">
        <f t="shared" si="32"/>
        <v>0</v>
      </c>
      <c r="S982" s="193">
        <v>0</v>
      </c>
      <c r="T982" s="194">
        <f t="shared" si="33"/>
        <v>0</v>
      </c>
      <c r="U982" s="34"/>
      <c r="V982" s="34"/>
      <c r="W982" s="34"/>
      <c r="X982" s="34"/>
      <c r="Y982" s="34"/>
      <c r="Z982" s="34"/>
      <c r="AA982" s="34"/>
      <c r="AB982" s="34"/>
      <c r="AC982" s="34"/>
      <c r="AD982" s="34"/>
      <c r="AE982" s="34"/>
      <c r="AR982" s="195" t="s">
        <v>237</v>
      </c>
      <c r="AT982" s="195" t="s">
        <v>147</v>
      </c>
      <c r="AU982" s="195" t="s">
        <v>85</v>
      </c>
      <c r="AY982" s="17" t="s">
        <v>145</v>
      </c>
      <c r="BE982" s="196">
        <f t="shared" si="34"/>
        <v>0</v>
      </c>
      <c r="BF982" s="196">
        <f t="shared" si="35"/>
        <v>0</v>
      </c>
      <c r="BG982" s="196">
        <f t="shared" si="36"/>
        <v>0</v>
      </c>
      <c r="BH982" s="196">
        <f t="shared" si="37"/>
        <v>0</v>
      </c>
      <c r="BI982" s="196">
        <f t="shared" si="38"/>
        <v>0</v>
      </c>
      <c r="BJ982" s="17" t="s">
        <v>81</v>
      </c>
      <c r="BK982" s="196">
        <f t="shared" si="39"/>
        <v>0</v>
      </c>
      <c r="BL982" s="17" t="s">
        <v>237</v>
      </c>
      <c r="BM982" s="195" t="s">
        <v>1626</v>
      </c>
    </row>
    <row r="983" spans="1:65" s="2" customFormat="1" ht="16.5" customHeight="1">
      <c r="A983" s="34"/>
      <c r="B983" s="35"/>
      <c r="C983" s="183" t="s">
        <v>1627</v>
      </c>
      <c r="D983" s="183" t="s">
        <v>147</v>
      </c>
      <c r="E983" s="184" t="s">
        <v>1628</v>
      </c>
      <c r="F983" s="185" t="s">
        <v>1629</v>
      </c>
      <c r="G983" s="186" t="s">
        <v>150</v>
      </c>
      <c r="H983" s="187">
        <v>1</v>
      </c>
      <c r="I983" s="188"/>
      <c r="J983" s="189">
        <f t="shared" si="30"/>
        <v>0</v>
      </c>
      <c r="K983" s="190"/>
      <c r="L983" s="39"/>
      <c r="M983" s="191" t="s">
        <v>1</v>
      </c>
      <c r="N983" s="192" t="s">
        <v>41</v>
      </c>
      <c r="O983" s="71"/>
      <c r="P983" s="193">
        <f t="shared" si="31"/>
        <v>0</v>
      </c>
      <c r="Q983" s="193">
        <v>0</v>
      </c>
      <c r="R983" s="193">
        <f t="shared" si="32"/>
        <v>0</v>
      </c>
      <c r="S983" s="193">
        <v>7.0400000000000004E-2</v>
      </c>
      <c r="T983" s="194">
        <f t="shared" si="33"/>
        <v>7.0400000000000004E-2</v>
      </c>
      <c r="U983" s="34"/>
      <c r="V983" s="34"/>
      <c r="W983" s="34"/>
      <c r="X983" s="34"/>
      <c r="Y983" s="34"/>
      <c r="Z983" s="34"/>
      <c r="AA983" s="34"/>
      <c r="AB983" s="34"/>
      <c r="AC983" s="34"/>
      <c r="AD983" s="34"/>
      <c r="AE983" s="34"/>
      <c r="AR983" s="195" t="s">
        <v>237</v>
      </c>
      <c r="AT983" s="195" t="s">
        <v>147</v>
      </c>
      <c r="AU983" s="195" t="s">
        <v>85</v>
      </c>
      <c r="AY983" s="17" t="s">
        <v>145</v>
      </c>
      <c r="BE983" s="196">
        <f t="shared" si="34"/>
        <v>0</v>
      </c>
      <c r="BF983" s="196">
        <f t="shared" si="35"/>
        <v>0</v>
      </c>
      <c r="BG983" s="196">
        <f t="shared" si="36"/>
        <v>0</v>
      </c>
      <c r="BH983" s="196">
        <f t="shared" si="37"/>
        <v>0</v>
      </c>
      <c r="BI983" s="196">
        <f t="shared" si="38"/>
        <v>0</v>
      </c>
      <c r="BJ983" s="17" t="s">
        <v>81</v>
      </c>
      <c r="BK983" s="196">
        <f t="shared" si="39"/>
        <v>0</v>
      </c>
      <c r="BL983" s="17" t="s">
        <v>237</v>
      </c>
      <c r="BM983" s="195" t="s">
        <v>1630</v>
      </c>
    </row>
    <row r="984" spans="1:65" s="2" customFormat="1" ht="24.15" customHeight="1">
      <c r="A984" s="34"/>
      <c r="B984" s="35"/>
      <c r="C984" s="183" t="s">
        <v>1631</v>
      </c>
      <c r="D984" s="183" t="s">
        <v>147</v>
      </c>
      <c r="E984" s="184" t="s">
        <v>1632</v>
      </c>
      <c r="F984" s="185" t="s">
        <v>1633</v>
      </c>
      <c r="G984" s="186" t="s">
        <v>150</v>
      </c>
      <c r="H984" s="187">
        <v>1</v>
      </c>
      <c r="I984" s="188"/>
      <c r="J984" s="189">
        <f t="shared" si="30"/>
        <v>0</v>
      </c>
      <c r="K984" s="190"/>
      <c r="L984" s="39"/>
      <c r="M984" s="191" t="s">
        <v>1</v>
      </c>
      <c r="N984" s="192" t="s">
        <v>41</v>
      </c>
      <c r="O984" s="71"/>
      <c r="P984" s="193">
        <f t="shared" si="31"/>
        <v>0</v>
      </c>
      <c r="Q984" s="193">
        <v>0</v>
      </c>
      <c r="R984" s="193">
        <f t="shared" si="32"/>
        <v>0</v>
      </c>
      <c r="S984" s="193">
        <v>7.0400000000000004E-2</v>
      </c>
      <c r="T984" s="194">
        <f t="shared" si="33"/>
        <v>7.0400000000000004E-2</v>
      </c>
      <c r="U984" s="34"/>
      <c r="V984" s="34"/>
      <c r="W984" s="34"/>
      <c r="X984" s="34"/>
      <c r="Y984" s="34"/>
      <c r="Z984" s="34"/>
      <c r="AA984" s="34"/>
      <c r="AB984" s="34"/>
      <c r="AC984" s="34"/>
      <c r="AD984" s="34"/>
      <c r="AE984" s="34"/>
      <c r="AR984" s="195" t="s">
        <v>237</v>
      </c>
      <c r="AT984" s="195" t="s">
        <v>147</v>
      </c>
      <c r="AU984" s="195" t="s">
        <v>85</v>
      </c>
      <c r="AY984" s="17" t="s">
        <v>145</v>
      </c>
      <c r="BE984" s="196">
        <f t="shared" si="34"/>
        <v>0</v>
      </c>
      <c r="BF984" s="196">
        <f t="shared" si="35"/>
        <v>0</v>
      </c>
      <c r="BG984" s="196">
        <f t="shared" si="36"/>
        <v>0</v>
      </c>
      <c r="BH984" s="196">
        <f t="shared" si="37"/>
        <v>0</v>
      </c>
      <c r="BI984" s="196">
        <f t="shared" si="38"/>
        <v>0</v>
      </c>
      <c r="BJ984" s="17" t="s">
        <v>81</v>
      </c>
      <c r="BK984" s="196">
        <f t="shared" si="39"/>
        <v>0</v>
      </c>
      <c r="BL984" s="17" t="s">
        <v>237</v>
      </c>
      <c r="BM984" s="195" t="s">
        <v>1634</v>
      </c>
    </row>
    <row r="985" spans="1:65" s="2" customFormat="1" ht="16.5" customHeight="1">
      <c r="A985" s="34"/>
      <c r="B985" s="35"/>
      <c r="C985" s="183" t="s">
        <v>1635</v>
      </c>
      <c r="D985" s="183" t="s">
        <v>147</v>
      </c>
      <c r="E985" s="184" t="s">
        <v>1636</v>
      </c>
      <c r="F985" s="185" t="s">
        <v>1637</v>
      </c>
      <c r="G985" s="186" t="s">
        <v>150</v>
      </c>
      <c r="H985" s="187">
        <v>1</v>
      </c>
      <c r="I985" s="188"/>
      <c r="J985" s="189">
        <f t="shared" si="30"/>
        <v>0</v>
      </c>
      <c r="K985" s="190"/>
      <c r="L985" s="39"/>
      <c r="M985" s="191" t="s">
        <v>1</v>
      </c>
      <c r="N985" s="192" t="s">
        <v>41</v>
      </c>
      <c r="O985" s="71"/>
      <c r="P985" s="193">
        <f t="shared" si="31"/>
        <v>0</v>
      </c>
      <c r="Q985" s="193">
        <v>0</v>
      </c>
      <c r="R985" s="193">
        <f t="shared" si="32"/>
        <v>0</v>
      </c>
      <c r="S985" s="193">
        <v>0.1104</v>
      </c>
      <c r="T985" s="194">
        <f t="shared" si="33"/>
        <v>0.1104</v>
      </c>
      <c r="U985" s="34"/>
      <c r="V985" s="34"/>
      <c r="W985" s="34"/>
      <c r="X985" s="34"/>
      <c r="Y985" s="34"/>
      <c r="Z985" s="34"/>
      <c r="AA985" s="34"/>
      <c r="AB985" s="34"/>
      <c r="AC985" s="34"/>
      <c r="AD985" s="34"/>
      <c r="AE985" s="34"/>
      <c r="AR985" s="195" t="s">
        <v>237</v>
      </c>
      <c r="AT985" s="195" t="s">
        <v>147</v>
      </c>
      <c r="AU985" s="195" t="s">
        <v>85</v>
      </c>
      <c r="AY985" s="17" t="s">
        <v>145</v>
      </c>
      <c r="BE985" s="196">
        <f t="shared" si="34"/>
        <v>0</v>
      </c>
      <c r="BF985" s="196">
        <f t="shared" si="35"/>
        <v>0</v>
      </c>
      <c r="BG985" s="196">
        <f t="shared" si="36"/>
        <v>0</v>
      </c>
      <c r="BH985" s="196">
        <f t="shared" si="37"/>
        <v>0</v>
      </c>
      <c r="BI985" s="196">
        <f t="shared" si="38"/>
        <v>0</v>
      </c>
      <c r="BJ985" s="17" t="s">
        <v>81</v>
      </c>
      <c r="BK985" s="196">
        <f t="shared" si="39"/>
        <v>0</v>
      </c>
      <c r="BL985" s="17" t="s">
        <v>237</v>
      </c>
      <c r="BM985" s="195" t="s">
        <v>1638</v>
      </c>
    </row>
    <row r="986" spans="1:65" s="2" customFormat="1" ht="24.15" customHeight="1">
      <c r="A986" s="34"/>
      <c r="B986" s="35"/>
      <c r="C986" s="183" t="s">
        <v>1639</v>
      </c>
      <c r="D986" s="183" t="s">
        <v>147</v>
      </c>
      <c r="E986" s="184" t="s">
        <v>1640</v>
      </c>
      <c r="F986" s="185" t="s">
        <v>1641</v>
      </c>
      <c r="G986" s="186" t="s">
        <v>1130</v>
      </c>
      <c r="H986" s="241"/>
      <c r="I986" s="188"/>
      <c r="J986" s="189">
        <f t="shared" si="30"/>
        <v>0</v>
      </c>
      <c r="K986" s="190"/>
      <c r="L986" s="39"/>
      <c r="M986" s="191" t="s">
        <v>1</v>
      </c>
      <c r="N986" s="192" t="s">
        <v>41</v>
      </c>
      <c r="O986" s="71"/>
      <c r="P986" s="193">
        <f t="shared" si="31"/>
        <v>0</v>
      </c>
      <c r="Q986" s="193">
        <v>0</v>
      </c>
      <c r="R986" s="193">
        <f t="shared" si="32"/>
        <v>0</v>
      </c>
      <c r="S986" s="193">
        <v>0</v>
      </c>
      <c r="T986" s="194">
        <f t="shared" si="33"/>
        <v>0</v>
      </c>
      <c r="U986" s="34"/>
      <c r="V986" s="34"/>
      <c r="W986" s="34"/>
      <c r="X986" s="34"/>
      <c r="Y986" s="34"/>
      <c r="Z986" s="34"/>
      <c r="AA986" s="34"/>
      <c r="AB986" s="34"/>
      <c r="AC986" s="34"/>
      <c r="AD986" s="34"/>
      <c r="AE986" s="34"/>
      <c r="AR986" s="195" t="s">
        <v>237</v>
      </c>
      <c r="AT986" s="195" t="s">
        <v>147</v>
      </c>
      <c r="AU986" s="195" t="s">
        <v>85</v>
      </c>
      <c r="AY986" s="17" t="s">
        <v>145</v>
      </c>
      <c r="BE986" s="196">
        <f t="shared" si="34"/>
        <v>0</v>
      </c>
      <c r="BF986" s="196">
        <f t="shared" si="35"/>
        <v>0</v>
      </c>
      <c r="BG986" s="196">
        <f t="shared" si="36"/>
        <v>0</v>
      </c>
      <c r="BH986" s="196">
        <f t="shared" si="37"/>
        <v>0</v>
      </c>
      <c r="BI986" s="196">
        <f t="shared" si="38"/>
        <v>0</v>
      </c>
      <c r="BJ986" s="17" t="s">
        <v>81</v>
      </c>
      <c r="BK986" s="196">
        <f t="shared" si="39"/>
        <v>0</v>
      </c>
      <c r="BL986" s="17" t="s">
        <v>237</v>
      </c>
      <c r="BM986" s="195" t="s">
        <v>1642</v>
      </c>
    </row>
    <row r="987" spans="1:65" s="12" customFormat="1" ht="22.8" customHeight="1">
      <c r="B987" s="167"/>
      <c r="C987" s="168"/>
      <c r="D987" s="169" t="s">
        <v>75</v>
      </c>
      <c r="E987" s="181" t="s">
        <v>1643</v>
      </c>
      <c r="F987" s="181" t="s">
        <v>1644</v>
      </c>
      <c r="G987" s="168"/>
      <c r="H987" s="168"/>
      <c r="I987" s="171"/>
      <c r="J987" s="182">
        <f>BK987</f>
        <v>0</v>
      </c>
      <c r="K987" s="168"/>
      <c r="L987" s="173"/>
      <c r="M987" s="174"/>
      <c r="N987" s="175"/>
      <c r="O987" s="175"/>
      <c r="P987" s="176">
        <f>SUM(P988:P1022)</f>
        <v>0</v>
      </c>
      <c r="Q987" s="175"/>
      <c r="R987" s="176">
        <f>SUM(R988:R1022)</f>
        <v>0.60229289999999991</v>
      </c>
      <c r="S987" s="175"/>
      <c r="T987" s="177">
        <f>SUM(T988:T1022)</f>
        <v>3.8162560000000005</v>
      </c>
      <c r="AR987" s="178" t="s">
        <v>85</v>
      </c>
      <c r="AT987" s="179" t="s">
        <v>75</v>
      </c>
      <c r="AU987" s="179" t="s">
        <v>81</v>
      </c>
      <c r="AY987" s="178" t="s">
        <v>145</v>
      </c>
      <c r="BK987" s="180">
        <f>SUM(BK988:BK1022)</f>
        <v>0</v>
      </c>
    </row>
    <row r="988" spans="1:65" s="2" customFormat="1" ht="16.5" customHeight="1">
      <c r="A988" s="34"/>
      <c r="B988" s="35"/>
      <c r="C988" s="183" t="s">
        <v>1645</v>
      </c>
      <c r="D988" s="183" t="s">
        <v>147</v>
      </c>
      <c r="E988" s="184" t="s">
        <v>1646</v>
      </c>
      <c r="F988" s="185" t="s">
        <v>1647</v>
      </c>
      <c r="G988" s="186" t="s">
        <v>155</v>
      </c>
      <c r="H988" s="187">
        <v>101.63200000000001</v>
      </c>
      <c r="I988" s="188"/>
      <c r="J988" s="189">
        <f>ROUND(I988*H988,2)</f>
        <v>0</v>
      </c>
      <c r="K988" s="190"/>
      <c r="L988" s="39"/>
      <c r="M988" s="191" t="s">
        <v>1</v>
      </c>
      <c r="N988" s="192" t="s">
        <v>41</v>
      </c>
      <c r="O988" s="71"/>
      <c r="P988" s="193">
        <f>O988*H988</f>
        <v>0</v>
      </c>
      <c r="Q988" s="193">
        <v>0</v>
      </c>
      <c r="R988" s="193">
        <f>Q988*H988</f>
        <v>0</v>
      </c>
      <c r="S988" s="193">
        <v>3.3000000000000002E-2</v>
      </c>
      <c r="T988" s="194">
        <f>S988*H988</f>
        <v>3.3538560000000004</v>
      </c>
      <c r="U988" s="34"/>
      <c r="V988" s="34"/>
      <c r="W988" s="34"/>
      <c r="X988" s="34"/>
      <c r="Y988" s="34"/>
      <c r="Z988" s="34"/>
      <c r="AA988" s="34"/>
      <c r="AB988" s="34"/>
      <c r="AC988" s="34"/>
      <c r="AD988" s="34"/>
      <c r="AE988" s="34"/>
      <c r="AR988" s="195" t="s">
        <v>237</v>
      </c>
      <c r="AT988" s="195" t="s">
        <v>147</v>
      </c>
      <c r="AU988" s="195" t="s">
        <v>85</v>
      </c>
      <c r="AY988" s="17" t="s">
        <v>145</v>
      </c>
      <c r="BE988" s="196">
        <f>IF(N988="základní",J988,0)</f>
        <v>0</v>
      </c>
      <c r="BF988" s="196">
        <f>IF(N988="snížená",J988,0)</f>
        <v>0</v>
      </c>
      <c r="BG988" s="196">
        <f>IF(N988="zákl. přenesená",J988,0)</f>
        <v>0</v>
      </c>
      <c r="BH988" s="196">
        <f>IF(N988="sníž. přenesená",J988,0)</f>
        <v>0</v>
      </c>
      <c r="BI988" s="196">
        <f>IF(N988="nulová",J988,0)</f>
        <v>0</v>
      </c>
      <c r="BJ988" s="17" t="s">
        <v>81</v>
      </c>
      <c r="BK988" s="196">
        <f>ROUND(I988*H988,2)</f>
        <v>0</v>
      </c>
      <c r="BL988" s="17" t="s">
        <v>237</v>
      </c>
      <c r="BM988" s="195" t="s">
        <v>1648</v>
      </c>
    </row>
    <row r="989" spans="1:65" s="13" customFormat="1">
      <c r="B989" s="197"/>
      <c r="C989" s="198"/>
      <c r="D989" s="199" t="s">
        <v>157</v>
      </c>
      <c r="E989" s="200" t="s">
        <v>1</v>
      </c>
      <c r="F989" s="201" t="s">
        <v>1649</v>
      </c>
      <c r="G989" s="198"/>
      <c r="H989" s="202">
        <v>49.322000000000003</v>
      </c>
      <c r="I989" s="203"/>
      <c r="J989" s="198"/>
      <c r="K989" s="198"/>
      <c r="L989" s="204"/>
      <c r="M989" s="205"/>
      <c r="N989" s="206"/>
      <c r="O989" s="206"/>
      <c r="P989" s="206"/>
      <c r="Q989" s="206"/>
      <c r="R989" s="206"/>
      <c r="S989" s="206"/>
      <c r="T989" s="207"/>
      <c r="AT989" s="208" t="s">
        <v>157</v>
      </c>
      <c r="AU989" s="208" t="s">
        <v>85</v>
      </c>
      <c r="AV989" s="13" t="s">
        <v>85</v>
      </c>
      <c r="AW989" s="13" t="s">
        <v>32</v>
      </c>
      <c r="AX989" s="13" t="s">
        <v>76</v>
      </c>
      <c r="AY989" s="208" t="s">
        <v>145</v>
      </c>
    </row>
    <row r="990" spans="1:65" s="13" customFormat="1">
      <c r="B990" s="197"/>
      <c r="C990" s="198"/>
      <c r="D990" s="199" t="s">
        <v>157</v>
      </c>
      <c r="E990" s="200" t="s">
        <v>1</v>
      </c>
      <c r="F990" s="201" t="s">
        <v>1650</v>
      </c>
      <c r="G990" s="198"/>
      <c r="H990" s="202">
        <v>21.335000000000001</v>
      </c>
      <c r="I990" s="203"/>
      <c r="J990" s="198"/>
      <c r="K990" s="198"/>
      <c r="L990" s="204"/>
      <c r="M990" s="205"/>
      <c r="N990" s="206"/>
      <c r="O990" s="206"/>
      <c r="P990" s="206"/>
      <c r="Q990" s="206"/>
      <c r="R990" s="206"/>
      <c r="S990" s="206"/>
      <c r="T990" s="207"/>
      <c r="AT990" s="208" t="s">
        <v>157</v>
      </c>
      <c r="AU990" s="208" t="s">
        <v>85</v>
      </c>
      <c r="AV990" s="13" t="s">
        <v>85</v>
      </c>
      <c r="AW990" s="13" t="s">
        <v>32</v>
      </c>
      <c r="AX990" s="13" t="s">
        <v>76</v>
      </c>
      <c r="AY990" s="208" t="s">
        <v>145</v>
      </c>
    </row>
    <row r="991" spans="1:65" s="13" customFormat="1">
      <c r="B991" s="197"/>
      <c r="C991" s="198"/>
      <c r="D991" s="199" t="s">
        <v>157</v>
      </c>
      <c r="E991" s="200" t="s">
        <v>1</v>
      </c>
      <c r="F991" s="201" t="s">
        <v>1651</v>
      </c>
      <c r="G991" s="198"/>
      <c r="H991" s="202">
        <v>30.975000000000001</v>
      </c>
      <c r="I991" s="203"/>
      <c r="J991" s="198"/>
      <c r="K991" s="198"/>
      <c r="L991" s="204"/>
      <c r="M991" s="205"/>
      <c r="N991" s="206"/>
      <c r="O991" s="206"/>
      <c r="P991" s="206"/>
      <c r="Q991" s="206"/>
      <c r="R991" s="206"/>
      <c r="S991" s="206"/>
      <c r="T991" s="207"/>
      <c r="AT991" s="208" t="s">
        <v>157</v>
      </c>
      <c r="AU991" s="208" t="s">
        <v>85</v>
      </c>
      <c r="AV991" s="13" t="s">
        <v>85</v>
      </c>
      <c r="AW991" s="13" t="s">
        <v>32</v>
      </c>
      <c r="AX991" s="13" t="s">
        <v>76</v>
      </c>
      <c r="AY991" s="208" t="s">
        <v>145</v>
      </c>
    </row>
    <row r="992" spans="1:65" s="14" customFormat="1">
      <c r="B992" s="209"/>
      <c r="C992" s="210"/>
      <c r="D992" s="199" t="s">
        <v>157</v>
      </c>
      <c r="E992" s="211" t="s">
        <v>1</v>
      </c>
      <c r="F992" s="212" t="s">
        <v>160</v>
      </c>
      <c r="G992" s="210"/>
      <c r="H992" s="213">
        <v>101.63200000000001</v>
      </c>
      <c r="I992" s="214"/>
      <c r="J992" s="210"/>
      <c r="K992" s="210"/>
      <c r="L992" s="215"/>
      <c r="M992" s="216"/>
      <c r="N992" s="217"/>
      <c r="O992" s="217"/>
      <c r="P992" s="217"/>
      <c r="Q992" s="217"/>
      <c r="R992" s="217"/>
      <c r="S992" s="217"/>
      <c r="T992" s="218"/>
      <c r="AT992" s="219" t="s">
        <v>157</v>
      </c>
      <c r="AU992" s="219" t="s">
        <v>85</v>
      </c>
      <c r="AV992" s="14" t="s">
        <v>151</v>
      </c>
      <c r="AW992" s="14" t="s">
        <v>32</v>
      </c>
      <c r="AX992" s="14" t="s">
        <v>81</v>
      </c>
      <c r="AY992" s="219" t="s">
        <v>145</v>
      </c>
    </row>
    <row r="993" spans="1:65" s="2" customFormat="1" ht="24.15" customHeight="1">
      <c r="A993" s="34"/>
      <c r="B993" s="35"/>
      <c r="C993" s="183" t="s">
        <v>1652</v>
      </c>
      <c r="D993" s="183" t="s">
        <v>147</v>
      </c>
      <c r="E993" s="184" t="s">
        <v>1653</v>
      </c>
      <c r="F993" s="185" t="s">
        <v>1654</v>
      </c>
      <c r="G993" s="186" t="s">
        <v>224</v>
      </c>
      <c r="H993" s="187">
        <v>28.9</v>
      </c>
      <c r="I993" s="188"/>
      <c r="J993" s="189">
        <f>ROUND(I993*H993,2)</f>
        <v>0</v>
      </c>
      <c r="K993" s="190"/>
      <c r="L993" s="39"/>
      <c r="M993" s="191" t="s">
        <v>1</v>
      </c>
      <c r="N993" s="192" t="s">
        <v>41</v>
      </c>
      <c r="O993" s="71"/>
      <c r="P993" s="193">
        <f>O993*H993</f>
        <v>0</v>
      </c>
      <c r="Q993" s="193">
        <v>0</v>
      </c>
      <c r="R993" s="193">
        <f>Q993*H993</f>
        <v>0</v>
      </c>
      <c r="S993" s="193">
        <v>1.6E-2</v>
      </c>
      <c r="T993" s="194">
        <f>S993*H993</f>
        <v>0.46239999999999998</v>
      </c>
      <c r="U993" s="34"/>
      <c r="V993" s="34"/>
      <c r="W993" s="34"/>
      <c r="X993" s="34"/>
      <c r="Y993" s="34"/>
      <c r="Z993" s="34"/>
      <c r="AA993" s="34"/>
      <c r="AB993" s="34"/>
      <c r="AC993" s="34"/>
      <c r="AD993" s="34"/>
      <c r="AE993" s="34"/>
      <c r="AR993" s="195" t="s">
        <v>237</v>
      </c>
      <c r="AT993" s="195" t="s">
        <v>147</v>
      </c>
      <c r="AU993" s="195" t="s">
        <v>85</v>
      </c>
      <c r="AY993" s="17" t="s">
        <v>145</v>
      </c>
      <c r="BE993" s="196">
        <f>IF(N993="základní",J993,0)</f>
        <v>0</v>
      </c>
      <c r="BF993" s="196">
        <f>IF(N993="snížená",J993,0)</f>
        <v>0</v>
      </c>
      <c r="BG993" s="196">
        <f>IF(N993="zákl. přenesená",J993,0)</f>
        <v>0</v>
      </c>
      <c r="BH993" s="196">
        <f>IF(N993="sníž. přenesená",J993,0)</f>
        <v>0</v>
      </c>
      <c r="BI993" s="196">
        <f>IF(N993="nulová",J993,0)</f>
        <v>0</v>
      </c>
      <c r="BJ993" s="17" t="s">
        <v>81</v>
      </c>
      <c r="BK993" s="196">
        <f>ROUND(I993*H993,2)</f>
        <v>0</v>
      </c>
      <c r="BL993" s="17" t="s">
        <v>237</v>
      </c>
      <c r="BM993" s="195" t="s">
        <v>1655</v>
      </c>
    </row>
    <row r="994" spans="1:65" s="13" customFormat="1">
      <c r="B994" s="197"/>
      <c r="C994" s="198"/>
      <c r="D994" s="199" t="s">
        <v>157</v>
      </c>
      <c r="E994" s="200" t="s">
        <v>1</v>
      </c>
      <c r="F994" s="201" t="s">
        <v>1656</v>
      </c>
      <c r="G994" s="198"/>
      <c r="H994" s="202">
        <v>8.3000000000000007</v>
      </c>
      <c r="I994" s="203"/>
      <c r="J994" s="198"/>
      <c r="K994" s="198"/>
      <c r="L994" s="204"/>
      <c r="M994" s="205"/>
      <c r="N994" s="206"/>
      <c r="O994" s="206"/>
      <c r="P994" s="206"/>
      <c r="Q994" s="206"/>
      <c r="R994" s="206"/>
      <c r="S994" s="206"/>
      <c r="T994" s="207"/>
      <c r="AT994" s="208" t="s">
        <v>157</v>
      </c>
      <c r="AU994" s="208" t="s">
        <v>85</v>
      </c>
      <c r="AV994" s="13" t="s">
        <v>85</v>
      </c>
      <c r="AW994" s="13" t="s">
        <v>32</v>
      </c>
      <c r="AX994" s="13" t="s">
        <v>76</v>
      </c>
      <c r="AY994" s="208" t="s">
        <v>145</v>
      </c>
    </row>
    <row r="995" spans="1:65" s="13" customFormat="1">
      <c r="B995" s="197"/>
      <c r="C995" s="198"/>
      <c r="D995" s="199" t="s">
        <v>157</v>
      </c>
      <c r="E995" s="200" t="s">
        <v>1</v>
      </c>
      <c r="F995" s="201" t="s">
        <v>1657</v>
      </c>
      <c r="G995" s="198"/>
      <c r="H995" s="202">
        <v>20.6</v>
      </c>
      <c r="I995" s="203"/>
      <c r="J995" s="198"/>
      <c r="K995" s="198"/>
      <c r="L995" s="204"/>
      <c r="M995" s="205"/>
      <c r="N995" s="206"/>
      <c r="O995" s="206"/>
      <c r="P995" s="206"/>
      <c r="Q995" s="206"/>
      <c r="R995" s="206"/>
      <c r="S995" s="206"/>
      <c r="T995" s="207"/>
      <c r="AT995" s="208" t="s">
        <v>157</v>
      </c>
      <c r="AU995" s="208" t="s">
        <v>85</v>
      </c>
      <c r="AV995" s="13" t="s">
        <v>85</v>
      </c>
      <c r="AW995" s="13" t="s">
        <v>32</v>
      </c>
      <c r="AX995" s="13" t="s">
        <v>76</v>
      </c>
      <c r="AY995" s="208" t="s">
        <v>145</v>
      </c>
    </row>
    <row r="996" spans="1:65" s="14" customFormat="1">
      <c r="B996" s="209"/>
      <c r="C996" s="210"/>
      <c r="D996" s="199" t="s">
        <v>157</v>
      </c>
      <c r="E996" s="211" t="s">
        <v>1</v>
      </c>
      <c r="F996" s="212" t="s">
        <v>160</v>
      </c>
      <c r="G996" s="210"/>
      <c r="H996" s="213">
        <v>28.9</v>
      </c>
      <c r="I996" s="214"/>
      <c r="J996" s="210"/>
      <c r="K996" s="210"/>
      <c r="L996" s="215"/>
      <c r="M996" s="216"/>
      <c r="N996" s="217"/>
      <c r="O996" s="217"/>
      <c r="P996" s="217"/>
      <c r="Q996" s="217"/>
      <c r="R996" s="217"/>
      <c r="S996" s="217"/>
      <c r="T996" s="218"/>
      <c r="AT996" s="219" t="s">
        <v>157</v>
      </c>
      <c r="AU996" s="219" t="s">
        <v>85</v>
      </c>
      <c r="AV996" s="14" t="s">
        <v>151</v>
      </c>
      <c r="AW996" s="14" t="s">
        <v>32</v>
      </c>
      <c r="AX996" s="14" t="s">
        <v>81</v>
      </c>
      <c r="AY996" s="219" t="s">
        <v>145</v>
      </c>
    </row>
    <row r="997" spans="1:65" s="2" customFormat="1" ht="24.15" customHeight="1">
      <c r="A997" s="34"/>
      <c r="B997" s="35"/>
      <c r="C997" s="183" t="s">
        <v>1658</v>
      </c>
      <c r="D997" s="183" t="s">
        <v>147</v>
      </c>
      <c r="E997" s="184" t="s">
        <v>1659</v>
      </c>
      <c r="F997" s="185" t="s">
        <v>1660</v>
      </c>
      <c r="G997" s="186" t="s">
        <v>150</v>
      </c>
      <c r="H997" s="187">
        <v>1</v>
      </c>
      <c r="I997" s="188"/>
      <c r="J997" s="189">
        <f t="shared" ref="J997:J1016" si="40">ROUND(I997*H997,2)</f>
        <v>0</v>
      </c>
      <c r="K997" s="190"/>
      <c r="L997" s="39"/>
      <c r="M997" s="191" t="s">
        <v>1</v>
      </c>
      <c r="N997" s="192" t="s">
        <v>41</v>
      </c>
      <c r="O997" s="71"/>
      <c r="P997" s="193">
        <f t="shared" ref="P997:P1016" si="41">O997*H997</f>
        <v>0</v>
      </c>
      <c r="Q997" s="193">
        <v>5.0000000000000002E-5</v>
      </c>
      <c r="R997" s="193">
        <f t="shared" ref="R997:R1016" si="42">Q997*H997</f>
        <v>5.0000000000000002E-5</v>
      </c>
      <c r="S997" s="193">
        <v>0</v>
      </c>
      <c r="T997" s="194">
        <f t="shared" ref="T997:T1016" si="43">S997*H997</f>
        <v>0</v>
      </c>
      <c r="U997" s="34"/>
      <c r="V997" s="34"/>
      <c r="W997" s="34"/>
      <c r="X997" s="34"/>
      <c r="Y997" s="34"/>
      <c r="Z997" s="34"/>
      <c r="AA997" s="34"/>
      <c r="AB997" s="34"/>
      <c r="AC997" s="34"/>
      <c r="AD997" s="34"/>
      <c r="AE997" s="34"/>
      <c r="AR997" s="195" t="s">
        <v>237</v>
      </c>
      <c r="AT997" s="195" t="s">
        <v>147</v>
      </c>
      <c r="AU997" s="195" t="s">
        <v>85</v>
      </c>
      <c r="AY997" s="17" t="s">
        <v>145</v>
      </c>
      <c r="BE997" s="196">
        <f t="shared" ref="BE997:BE1016" si="44">IF(N997="základní",J997,0)</f>
        <v>0</v>
      </c>
      <c r="BF997" s="196">
        <f t="shared" ref="BF997:BF1016" si="45">IF(N997="snížená",J997,0)</f>
        <v>0</v>
      </c>
      <c r="BG997" s="196">
        <f t="shared" ref="BG997:BG1016" si="46">IF(N997="zákl. přenesená",J997,0)</f>
        <v>0</v>
      </c>
      <c r="BH997" s="196">
        <f t="shared" ref="BH997:BH1016" si="47">IF(N997="sníž. přenesená",J997,0)</f>
        <v>0</v>
      </c>
      <c r="BI997" s="196">
        <f t="shared" ref="BI997:BI1016" si="48">IF(N997="nulová",J997,0)</f>
        <v>0</v>
      </c>
      <c r="BJ997" s="17" t="s">
        <v>81</v>
      </c>
      <c r="BK997" s="196">
        <f t="shared" ref="BK997:BK1016" si="49">ROUND(I997*H997,2)</f>
        <v>0</v>
      </c>
      <c r="BL997" s="17" t="s">
        <v>237</v>
      </c>
      <c r="BM997" s="195" t="s">
        <v>1661</v>
      </c>
    </row>
    <row r="998" spans="1:65" s="2" customFormat="1" ht="16.5" customHeight="1">
      <c r="A998" s="34"/>
      <c r="B998" s="35"/>
      <c r="C998" s="183" t="s">
        <v>1662</v>
      </c>
      <c r="D998" s="183" t="s">
        <v>147</v>
      </c>
      <c r="E998" s="184" t="s">
        <v>1663</v>
      </c>
      <c r="F998" s="185" t="s">
        <v>1664</v>
      </c>
      <c r="G998" s="186" t="s">
        <v>150</v>
      </c>
      <c r="H998" s="187">
        <v>2</v>
      </c>
      <c r="I998" s="188"/>
      <c r="J998" s="189">
        <f t="shared" si="40"/>
        <v>0</v>
      </c>
      <c r="K998" s="190"/>
      <c r="L998" s="39"/>
      <c r="M998" s="191" t="s">
        <v>1</v>
      </c>
      <c r="N998" s="192" t="s">
        <v>41</v>
      </c>
      <c r="O998" s="71"/>
      <c r="P998" s="193">
        <f t="shared" si="41"/>
        <v>0</v>
      </c>
      <c r="Q998" s="193">
        <v>0</v>
      </c>
      <c r="R998" s="193">
        <f t="shared" si="42"/>
        <v>0</v>
      </c>
      <c r="S998" s="193">
        <v>0</v>
      </c>
      <c r="T998" s="194">
        <f t="shared" si="43"/>
        <v>0</v>
      </c>
      <c r="U998" s="34"/>
      <c r="V998" s="34"/>
      <c r="W998" s="34"/>
      <c r="X998" s="34"/>
      <c r="Y998" s="34"/>
      <c r="Z998" s="34"/>
      <c r="AA998" s="34"/>
      <c r="AB998" s="34"/>
      <c r="AC998" s="34"/>
      <c r="AD998" s="34"/>
      <c r="AE998" s="34"/>
      <c r="AR998" s="195" t="s">
        <v>151</v>
      </c>
      <c r="AT998" s="195" t="s">
        <v>147</v>
      </c>
      <c r="AU998" s="195" t="s">
        <v>85</v>
      </c>
      <c r="AY998" s="17" t="s">
        <v>145</v>
      </c>
      <c r="BE998" s="196">
        <f t="shared" si="44"/>
        <v>0</v>
      </c>
      <c r="BF998" s="196">
        <f t="shared" si="45"/>
        <v>0</v>
      </c>
      <c r="BG998" s="196">
        <f t="shared" si="46"/>
        <v>0</v>
      </c>
      <c r="BH998" s="196">
        <f t="shared" si="47"/>
        <v>0</v>
      </c>
      <c r="BI998" s="196">
        <f t="shared" si="48"/>
        <v>0</v>
      </c>
      <c r="BJ998" s="17" t="s">
        <v>81</v>
      </c>
      <c r="BK998" s="196">
        <f t="shared" si="49"/>
        <v>0</v>
      </c>
      <c r="BL998" s="17" t="s">
        <v>151</v>
      </c>
      <c r="BM998" s="195" t="s">
        <v>1665</v>
      </c>
    </row>
    <row r="999" spans="1:65" s="2" customFormat="1" ht="16.5" customHeight="1">
      <c r="A999" s="34"/>
      <c r="B999" s="35"/>
      <c r="C999" s="183" t="s">
        <v>1666</v>
      </c>
      <c r="D999" s="183" t="s">
        <v>147</v>
      </c>
      <c r="E999" s="184" t="s">
        <v>1667</v>
      </c>
      <c r="F999" s="185" t="s">
        <v>1668</v>
      </c>
      <c r="G999" s="186" t="s">
        <v>150</v>
      </c>
      <c r="H999" s="187">
        <v>1</v>
      </c>
      <c r="I999" s="188"/>
      <c r="J999" s="189">
        <f t="shared" si="40"/>
        <v>0</v>
      </c>
      <c r="K999" s="190"/>
      <c r="L999" s="39"/>
      <c r="M999" s="191" t="s">
        <v>1</v>
      </c>
      <c r="N999" s="192" t="s">
        <v>41</v>
      </c>
      <c r="O999" s="71"/>
      <c r="P999" s="193">
        <f t="shared" si="41"/>
        <v>0</v>
      </c>
      <c r="Q999" s="193">
        <v>0</v>
      </c>
      <c r="R999" s="193">
        <f t="shared" si="42"/>
        <v>0</v>
      </c>
      <c r="S999" s="193">
        <v>0</v>
      </c>
      <c r="T999" s="194">
        <f t="shared" si="43"/>
        <v>0</v>
      </c>
      <c r="U999" s="34"/>
      <c r="V999" s="34"/>
      <c r="W999" s="34"/>
      <c r="X999" s="34"/>
      <c r="Y999" s="34"/>
      <c r="Z999" s="34"/>
      <c r="AA999" s="34"/>
      <c r="AB999" s="34"/>
      <c r="AC999" s="34"/>
      <c r="AD999" s="34"/>
      <c r="AE999" s="34"/>
      <c r="AR999" s="195" t="s">
        <v>151</v>
      </c>
      <c r="AT999" s="195" t="s">
        <v>147</v>
      </c>
      <c r="AU999" s="195" t="s">
        <v>85</v>
      </c>
      <c r="AY999" s="17" t="s">
        <v>145</v>
      </c>
      <c r="BE999" s="196">
        <f t="shared" si="44"/>
        <v>0</v>
      </c>
      <c r="BF999" s="196">
        <f t="shared" si="45"/>
        <v>0</v>
      </c>
      <c r="BG999" s="196">
        <f t="shared" si="46"/>
        <v>0</v>
      </c>
      <c r="BH999" s="196">
        <f t="shared" si="47"/>
        <v>0</v>
      </c>
      <c r="BI999" s="196">
        <f t="shared" si="48"/>
        <v>0</v>
      </c>
      <c r="BJ999" s="17" t="s">
        <v>81</v>
      </c>
      <c r="BK999" s="196">
        <f t="shared" si="49"/>
        <v>0</v>
      </c>
      <c r="BL999" s="17" t="s">
        <v>151</v>
      </c>
      <c r="BM999" s="195" t="s">
        <v>1669</v>
      </c>
    </row>
    <row r="1000" spans="1:65" s="2" customFormat="1" ht="21.75" customHeight="1">
      <c r="A1000" s="34"/>
      <c r="B1000" s="35"/>
      <c r="C1000" s="183" t="s">
        <v>1670</v>
      </c>
      <c r="D1000" s="183" t="s">
        <v>147</v>
      </c>
      <c r="E1000" s="184" t="s">
        <v>1671</v>
      </c>
      <c r="F1000" s="185" t="s">
        <v>1672</v>
      </c>
      <c r="G1000" s="186" t="s">
        <v>150</v>
      </c>
      <c r="H1000" s="187">
        <v>2</v>
      </c>
      <c r="I1000" s="188"/>
      <c r="J1000" s="189">
        <f t="shared" si="40"/>
        <v>0</v>
      </c>
      <c r="K1000" s="190"/>
      <c r="L1000" s="39"/>
      <c r="M1000" s="191" t="s">
        <v>1</v>
      </c>
      <c r="N1000" s="192" t="s">
        <v>41</v>
      </c>
      <c r="O1000" s="71"/>
      <c r="P1000" s="193">
        <f t="shared" si="41"/>
        <v>0</v>
      </c>
      <c r="Q1000" s="193">
        <v>0</v>
      </c>
      <c r="R1000" s="193">
        <f t="shared" si="42"/>
        <v>0</v>
      </c>
      <c r="S1000" s="193">
        <v>0</v>
      </c>
      <c r="T1000" s="194">
        <f t="shared" si="43"/>
        <v>0</v>
      </c>
      <c r="U1000" s="34"/>
      <c r="V1000" s="34"/>
      <c r="W1000" s="34"/>
      <c r="X1000" s="34"/>
      <c r="Y1000" s="34"/>
      <c r="Z1000" s="34"/>
      <c r="AA1000" s="34"/>
      <c r="AB1000" s="34"/>
      <c r="AC1000" s="34"/>
      <c r="AD1000" s="34"/>
      <c r="AE1000" s="34"/>
      <c r="AR1000" s="195" t="s">
        <v>151</v>
      </c>
      <c r="AT1000" s="195" t="s">
        <v>147</v>
      </c>
      <c r="AU1000" s="195" t="s">
        <v>85</v>
      </c>
      <c r="AY1000" s="17" t="s">
        <v>145</v>
      </c>
      <c r="BE1000" s="196">
        <f t="shared" si="44"/>
        <v>0</v>
      </c>
      <c r="BF1000" s="196">
        <f t="shared" si="45"/>
        <v>0</v>
      </c>
      <c r="BG1000" s="196">
        <f t="shared" si="46"/>
        <v>0</v>
      </c>
      <c r="BH1000" s="196">
        <f t="shared" si="47"/>
        <v>0</v>
      </c>
      <c r="BI1000" s="196">
        <f t="shared" si="48"/>
        <v>0</v>
      </c>
      <c r="BJ1000" s="17" t="s">
        <v>81</v>
      </c>
      <c r="BK1000" s="196">
        <f t="shared" si="49"/>
        <v>0</v>
      </c>
      <c r="BL1000" s="17" t="s">
        <v>151</v>
      </c>
      <c r="BM1000" s="195" t="s">
        <v>1673</v>
      </c>
    </row>
    <row r="1001" spans="1:65" s="2" customFormat="1" ht="33" customHeight="1">
      <c r="A1001" s="34"/>
      <c r="B1001" s="35"/>
      <c r="C1001" s="183" t="s">
        <v>1674</v>
      </c>
      <c r="D1001" s="183" t="s">
        <v>147</v>
      </c>
      <c r="E1001" s="184" t="s">
        <v>1675</v>
      </c>
      <c r="F1001" s="185" t="s">
        <v>1676</v>
      </c>
      <c r="G1001" s="186" t="s">
        <v>150</v>
      </c>
      <c r="H1001" s="187">
        <v>1</v>
      </c>
      <c r="I1001" s="188"/>
      <c r="J1001" s="189">
        <f t="shared" si="40"/>
        <v>0</v>
      </c>
      <c r="K1001" s="190"/>
      <c r="L1001" s="39"/>
      <c r="M1001" s="191" t="s">
        <v>1</v>
      </c>
      <c r="N1001" s="192" t="s">
        <v>41</v>
      </c>
      <c r="O1001" s="71"/>
      <c r="P1001" s="193">
        <f t="shared" si="41"/>
        <v>0</v>
      </c>
      <c r="Q1001" s="193">
        <v>3.3E-4</v>
      </c>
      <c r="R1001" s="193">
        <f t="shared" si="42"/>
        <v>3.3E-4</v>
      </c>
      <c r="S1001" s="193">
        <v>0</v>
      </c>
      <c r="T1001" s="194">
        <f t="shared" si="43"/>
        <v>0</v>
      </c>
      <c r="U1001" s="34"/>
      <c r="V1001" s="34"/>
      <c r="W1001" s="34"/>
      <c r="X1001" s="34"/>
      <c r="Y1001" s="34"/>
      <c r="Z1001" s="34"/>
      <c r="AA1001" s="34"/>
      <c r="AB1001" s="34"/>
      <c r="AC1001" s="34"/>
      <c r="AD1001" s="34"/>
      <c r="AE1001" s="34"/>
      <c r="AR1001" s="195" t="s">
        <v>237</v>
      </c>
      <c r="AT1001" s="195" t="s">
        <v>147</v>
      </c>
      <c r="AU1001" s="195" t="s">
        <v>85</v>
      </c>
      <c r="AY1001" s="17" t="s">
        <v>145</v>
      </c>
      <c r="BE1001" s="196">
        <f t="shared" si="44"/>
        <v>0</v>
      </c>
      <c r="BF1001" s="196">
        <f t="shared" si="45"/>
        <v>0</v>
      </c>
      <c r="BG1001" s="196">
        <f t="shared" si="46"/>
        <v>0</v>
      </c>
      <c r="BH1001" s="196">
        <f t="shared" si="47"/>
        <v>0</v>
      </c>
      <c r="BI1001" s="196">
        <f t="shared" si="48"/>
        <v>0</v>
      </c>
      <c r="BJ1001" s="17" t="s">
        <v>81</v>
      </c>
      <c r="BK1001" s="196">
        <f t="shared" si="49"/>
        <v>0</v>
      </c>
      <c r="BL1001" s="17" t="s">
        <v>237</v>
      </c>
      <c r="BM1001" s="195" t="s">
        <v>1677</v>
      </c>
    </row>
    <row r="1002" spans="1:65" s="2" customFormat="1" ht="33" customHeight="1">
      <c r="A1002" s="34"/>
      <c r="B1002" s="35"/>
      <c r="C1002" s="183" t="s">
        <v>1678</v>
      </c>
      <c r="D1002" s="183" t="s">
        <v>147</v>
      </c>
      <c r="E1002" s="184" t="s">
        <v>1679</v>
      </c>
      <c r="F1002" s="185" t="s">
        <v>1680</v>
      </c>
      <c r="G1002" s="186" t="s">
        <v>150</v>
      </c>
      <c r="H1002" s="187">
        <v>1</v>
      </c>
      <c r="I1002" s="188"/>
      <c r="J1002" s="189">
        <f t="shared" si="40"/>
        <v>0</v>
      </c>
      <c r="K1002" s="190"/>
      <c r="L1002" s="39"/>
      <c r="M1002" s="191" t="s">
        <v>1</v>
      </c>
      <c r="N1002" s="192" t="s">
        <v>41</v>
      </c>
      <c r="O1002" s="71"/>
      <c r="P1002" s="193">
        <f t="shared" si="41"/>
        <v>0</v>
      </c>
      <c r="Q1002" s="193">
        <v>3.3E-4</v>
      </c>
      <c r="R1002" s="193">
        <f t="shared" si="42"/>
        <v>3.3E-4</v>
      </c>
      <c r="S1002" s="193">
        <v>0</v>
      </c>
      <c r="T1002" s="194">
        <f t="shared" si="43"/>
        <v>0</v>
      </c>
      <c r="U1002" s="34"/>
      <c r="V1002" s="34"/>
      <c r="W1002" s="34"/>
      <c r="X1002" s="34"/>
      <c r="Y1002" s="34"/>
      <c r="Z1002" s="34"/>
      <c r="AA1002" s="34"/>
      <c r="AB1002" s="34"/>
      <c r="AC1002" s="34"/>
      <c r="AD1002" s="34"/>
      <c r="AE1002" s="34"/>
      <c r="AR1002" s="195" t="s">
        <v>237</v>
      </c>
      <c r="AT1002" s="195" t="s">
        <v>147</v>
      </c>
      <c r="AU1002" s="195" t="s">
        <v>85</v>
      </c>
      <c r="AY1002" s="17" t="s">
        <v>145</v>
      </c>
      <c r="BE1002" s="196">
        <f t="shared" si="44"/>
        <v>0</v>
      </c>
      <c r="BF1002" s="196">
        <f t="shared" si="45"/>
        <v>0</v>
      </c>
      <c r="BG1002" s="196">
        <f t="shared" si="46"/>
        <v>0</v>
      </c>
      <c r="BH1002" s="196">
        <f t="shared" si="47"/>
        <v>0</v>
      </c>
      <c r="BI1002" s="196">
        <f t="shared" si="48"/>
        <v>0</v>
      </c>
      <c r="BJ1002" s="17" t="s">
        <v>81</v>
      </c>
      <c r="BK1002" s="196">
        <f t="shared" si="49"/>
        <v>0</v>
      </c>
      <c r="BL1002" s="17" t="s">
        <v>237</v>
      </c>
      <c r="BM1002" s="195" t="s">
        <v>1681</v>
      </c>
    </row>
    <row r="1003" spans="1:65" s="2" customFormat="1" ht="33" customHeight="1">
      <c r="A1003" s="34"/>
      <c r="B1003" s="35"/>
      <c r="C1003" s="183" t="s">
        <v>1682</v>
      </c>
      <c r="D1003" s="183" t="s">
        <v>147</v>
      </c>
      <c r="E1003" s="184" t="s">
        <v>1683</v>
      </c>
      <c r="F1003" s="185" t="s">
        <v>1684</v>
      </c>
      <c r="G1003" s="186" t="s">
        <v>150</v>
      </c>
      <c r="H1003" s="187">
        <v>1</v>
      </c>
      <c r="I1003" s="188"/>
      <c r="J1003" s="189">
        <f t="shared" si="40"/>
        <v>0</v>
      </c>
      <c r="K1003" s="190"/>
      <c r="L1003" s="39"/>
      <c r="M1003" s="191" t="s">
        <v>1</v>
      </c>
      <c r="N1003" s="192" t="s">
        <v>41</v>
      </c>
      <c r="O1003" s="71"/>
      <c r="P1003" s="193">
        <f t="shared" si="41"/>
        <v>0</v>
      </c>
      <c r="Q1003" s="193">
        <v>3.3E-4</v>
      </c>
      <c r="R1003" s="193">
        <f t="shared" si="42"/>
        <v>3.3E-4</v>
      </c>
      <c r="S1003" s="193">
        <v>0</v>
      </c>
      <c r="T1003" s="194">
        <f t="shared" si="43"/>
        <v>0</v>
      </c>
      <c r="U1003" s="34"/>
      <c r="V1003" s="34"/>
      <c r="W1003" s="34"/>
      <c r="X1003" s="34"/>
      <c r="Y1003" s="34"/>
      <c r="Z1003" s="34"/>
      <c r="AA1003" s="34"/>
      <c r="AB1003" s="34"/>
      <c r="AC1003" s="34"/>
      <c r="AD1003" s="34"/>
      <c r="AE1003" s="34"/>
      <c r="AR1003" s="195" t="s">
        <v>237</v>
      </c>
      <c r="AT1003" s="195" t="s">
        <v>147</v>
      </c>
      <c r="AU1003" s="195" t="s">
        <v>85</v>
      </c>
      <c r="AY1003" s="17" t="s">
        <v>145</v>
      </c>
      <c r="BE1003" s="196">
        <f t="shared" si="44"/>
        <v>0</v>
      </c>
      <c r="BF1003" s="196">
        <f t="shared" si="45"/>
        <v>0</v>
      </c>
      <c r="BG1003" s="196">
        <f t="shared" si="46"/>
        <v>0</v>
      </c>
      <c r="BH1003" s="196">
        <f t="shared" si="47"/>
        <v>0</v>
      </c>
      <c r="BI1003" s="196">
        <f t="shared" si="48"/>
        <v>0</v>
      </c>
      <c r="BJ1003" s="17" t="s">
        <v>81</v>
      </c>
      <c r="BK1003" s="196">
        <f t="shared" si="49"/>
        <v>0</v>
      </c>
      <c r="BL1003" s="17" t="s">
        <v>237</v>
      </c>
      <c r="BM1003" s="195" t="s">
        <v>1685</v>
      </c>
    </row>
    <row r="1004" spans="1:65" s="2" customFormat="1" ht="37.799999999999997" customHeight="1">
      <c r="A1004" s="34"/>
      <c r="B1004" s="35"/>
      <c r="C1004" s="183" t="s">
        <v>1686</v>
      </c>
      <c r="D1004" s="183" t="s">
        <v>147</v>
      </c>
      <c r="E1004" s="184" t="s">
        <v>1687</v>
      </c>
      <c r="F1004" s="185" t="s">
        <v>1688</v>
      </c>
      <c r="G1004" s="186" t="s">
        <v>150</v>
      </c>
      <c r="H1004" s="187">
        <v>3</v>
      </c>
      <c r="I1004" s="188"/>
      <c r="J1004" s="189">
        <f t="shared" si="40"/>
        <v>0</v>
      </c>
      <c r="K1004" s="190"/>
      <c r="L1004" s="39"/>
      <c r="M1004" s="191" t="s">
        <v>1</v>
      </c>
      <c r="N1004" s="192" t="s">
        <v>41</v>
      </c>
      <c r="O1004" s="71"/>
      <c r="P1004" s="193">
        <f t="shared" si="41"/>
        <v>0</v>
      </c>
      <c r="Q1004" s="193">
        <v>3.3E-4</v>
      </c>
      <c r="R1004" s="193">
        <f t="shared" si="42"/>
        <v>9.8999999999999999E-4</v>
      </c>
      <c r="S1004" s="193">
        <v>0</v>
      </c>
      <c r="T1004" s="194">
        <f t="shared" si="43"/>
        <v>0</v>
      </c>
      <c r="U1004" s="34"/>
      <c r="V1004" s="34"/>
      <c r="W1004" s="34"/>
      <c r="X1004" s="34"/>
      <c r="Y1004" s="34"/>
      <c r="Z1004" s="34"/>
      <c r="AA1004" s="34"/>
      <c r="AB1004" s="34"/>
      <c r="AC1004" s="34"/>
      <c r="AD1004" s="34"/>
      <c r="AE1004" s="34"/>
      <c r="AR1004" s="195" t="s">
        <v>237</v>
      </c>
      <c r="AT1004" s="195" t="s">
        <v>147</v>
      </c>
      <c r="AU1004" s="195" t="s">
        <v>85</v>
      </c>
      <c r="AY1004" s="17" t="s">
        <v>145</v>
      </c>
      <c r="BE1004" s="196">
        <f t="shared" si="44"/>
        <v>0</v>
      </c>
      <c r="BF1004" s="196">
        <f t="shared" si="45"/>
        <v>0</v>
      </c>
      <c r="BG1004" s="196">
        <f t="shared" si="46"/>
        <v>0</v>
      </c>
      <c r="BH1004" s="196">
        <f t="shared" si="47"/>
        <v>0</v>
      </c>
      <c r="BI1004" s="196">
        <f t="shared" si="48"/>
        <v>0</v>
      </c>
      <c r="BJ1004" s="17" t="s">
        <v>81</v>
      </c>
      <c r="BK1004" s="196">
        <f t="shared" si="49"/>
        <v>0</v>
      </c>
      <c r="BL1004" s="17" t="s">
        <v>237</v>
      </c>
      <c r="BM1004" s="195" t="s">
        <v>1689</v>
      </c>
    </row>
    <row r="1005" spans="1:65" s="2" customFormat="1" ht="24.15" customHeight="1">
      <c r="A1005" s="34"/>
      <c r="B1005" s="35"/>
      <c r="C1005" s="183" t="s">
        <v>1690</v>
      </c>
      <c r="D1005" s="183" t="s">
        <v>147</v>
      </c>
      <c r="E1005" s="184" t="s">
        <v>1691</v>
      </c>
      <c r="F1005" s="185" t="s">
        <v>1692</v>
      </c>
      <c r="G1005" s="186" t="s">
        <v>150</v>
      </c>
      <c r="H1005" s="187">
        <v>1</v>
      </c>
      <c r="I1005" s="188"/>
      <c r="J1005" s="189">
        <f t="shared" si="40"/>
        <v>0</v>
      </c>
      <c r="K1005" s="190"/>
      <c r="L1005" s="39"/>
      <c r="M1005" s="191" t="s">
        <v>1</v>
      </c>
      <c r="N1005" s="192" t="s">
        <v>41</v>
      </c>
      <c r="O1005" s="71"/>
      <c r="P1005" s="193">
        <f t="shared" si="41"/>
        <v>0</v>
      </c>
      <c r="Q1005" s="193">
        <v>0</v>
      </c>
      <c r="R1005" s="193">
        <f t="shared" si="42"/>
        <v>0</v>
      </c>
      <c r="S1005" s="193">
        <v>0</v>
      </c>
      <c r="T1005" s="194">
        <f t="shared" si="43"/>
        <v>0</v>
      </c>
      <c r="U1005" s="34"/>
      <c r="V1005" s="34"/>
      <c r="W1005" s="34"/>
      <c r="X1005" s="34"/>
      <c r="Y1005" s="34"/>
      <c r="Z1005" s="34"/>
      <c r="AA1005" s="34"/>
      <c r="AB1005" s="34"/>
      <c r="AC1005" s="34"/>
      <c r="AD1005" s="34"/>
      <c r="AE1005" s="34"/>
      <c r="AR1005" s="195" t="s">
        <v>237</v>
      </c>
      <c r="AT1005" s="195" t="s">
        <v>147</v>
      </c>
      <c r="AU1005" s="195" t="s">
        <v>85</v>
      </c>
      <c r="AY1005" s="17" t="s">
        <v>145</v>
      </c>
      <c r="BE1005" s="196">
        <f t="shared" si="44"/>
        <v>0</v>
      </c>
      <c r="BF1005" s="196">
        <f t="shared" si="45"/>
        <v>0</v>
      </c>
      <c r="BG1005" s="196">
        <f t="shared" si="46"/>
        <v>0</v>
      </c>
      <c r="BH1005" s="196">
        <f t="shared" si="47"/>
        <v>0</v>
      </c>
      <c r="BI1005" s="196">
        <f t="shared" si="48"/>
        <v>0</v>
      </c>
      <c r="BJ1005" s="17" t="s">
        <v>81</v>
      </c>
      <c r="BK1005" s="196">
        <f t="shared" si="49"/>
        <v>0</v>
      </c>
      <c r="BL1005" s="17" t="s">
        <v>237</v>
      </c>
      <c r="BM1005" s="195" t="s">
        <v>1693</v>
      </c>
    </row>
    <row r="1006" spans="1:65" s="2" customFormat="1" ht="24.15" customHeight="1">
      <c r="A1006" s="34"/>
      <c r="B1006" s="35"/>
      <c r="C1006" s="183" t="s">
        <v>1694</v>
      </c>
      <c r="D1006" s="183" t="s">
        <v>147</v>
      </c>
      <c r="E1006" s="184" t="s">
        <v>1695</v>
      </c>
      <c r="F1006" s="185" t="s">
        <v>1696</v>
      </c>
      <c r="G1006" s="186" t="s">
        <v>150</v>
      </c>
      <c r="H1006" s="187">
        <v>1</v>
      </c>
      <c r="I1006" s="188"/>
      <c r="J1006" s="189">
        <f t="shared" si="40"/>
        <v>0</v>
      </c>
      <c r="K1006" s="190"/>
      <c r="L1006" s="39"/>
      <c r="M1006" s="191" t="s">
        <v>1</v>
      </c>
      <c r="N1006" s="192" t="s">
        <v>41</v>
      </c>
      <c r="O1006" s="71"/>
      <c r="P1006" s="193">
        <f t="shared" si="41"/>
        <v>0</v>
      </c>
      <c r="Q1006" s="193">
        <v>1.0000000000000001E-5</v>
      </c>
      <c r="R1006" s="193">
        <f t="shared" si="42"/>
        <v>1.0000000000000001E-5</v>
      </c>
      <c r="S1006" s="193">
        <v>0</v>
      </c>
      <c r="T1006" s="194">
        <f t="shared" si="43"/>
        <v>0</v>
      </c>
      <c r="U1006" s="34"/>
      <c r="V1006" s="34"/>
      <c r="W1006" s="34"/>
      <c r="X1006" s="34"/>
      <c r="Y1006" s="34"/>
      <c r="Z1006" s="34"/>
      <c r="AA1006" s="34"/>
      <c r="AB1006" s="34"/>
      <c r="AC1006" s="34"/>
      <c r="AD1006" s="34"/>
      <c r="AE1006" s="34"/>
      <c r="AR1006" s="195" t="s">
        <v>237</v>
      </c>
      <c r="AT1006" s="195" t="s">
        <v>147</v>
      </c>
      <c r="AU1006" s="195" t="s">
        <v>85</v>
      </c>
      <c r="AY1006" s="17" t="s">
        <v>145</v>
      </c>
      <c r="BE1006" s="196">
        <f t="shared" si="44"/>
        <v>0</v>
      </c>
      <c r="BF1006" s="196">
        <f t="shared" si="45"/>
        <v>0</v>
      </c>
      <c r="BG1006" s="196">
        <f t="shared" si="46"/>
        <v>0</v>
      </c>
      <c r="BH1006" s="196">
        <f t="shared" si="47"/>
        <v>0</v>
      </c>
      <c r="BI1006" s="196">
        <f t="shared" si="48"/>
        <v>0</v>
      </c>
      <c r="BJ1006" s="17" t="s">
        <v>81</v>
      </c>
      <c r="BK1006" s="196">
        <f t="shared" si="49"/>
        <v>0</v>
      </c>
      <c r="BL1006" s="17" t="s">
        <v>237</v>
      </c>
      <c r="BM1006" s="195" t="s">
        <v>1697</v>
      </c>
    </row>
    <row r="1007" spans="1:65" s="2" customFormat="1" ht="24.15" customHeight="1">
      <c r="A1007" s="34"/>
      <c r="B1007" s="35"/>
      <c r="C1007" s="183" t="s">
        <v>1698</v>
      </c>
      <c r="D1007" s="183" t="s">
        <v>147</v>
      </c>
      <c r="E1007" s="184" t="s">
        <v>1699</v>
      </c>
      <c r="F1007" s="185" t="s">
        <v>1700</v>
      </c>
      <c r="G1007" s="186" t="s">
        <v>888</v>
      </c>
      <c r="H1007" s="187">
        <v>1</v>
      </c>
      <c r="I1007" s="188"/>
      <c r="J1007" s="189">
        <f t="shared" si="40"/>
        <v>0</v>
      </c>
      <c r="K1007" s="190"/>
      <c r="L1007" s="39"/>
      <c r="M1007" s="191" t="s">
        <v>1</v>
      </c>
      <c r="N1007" s="192" t="s">
        <v>41</v>
      </c>
      <c r="O1007" s="71"/>
      <c r="P1007" s="193">
        <f t="shared" si="41"/>
        <v>0</v>
      </c>
      <c r="Q1007" s="193">
        <v>5.0000000000000002E-5</v>
      </c>
      <c r="R1007" s="193">
        <f t="shared" si="42"/>
        <v>5.0000000000000002E-5</v>
      </c>
      <c r="S1007" s="193">
        <v>0</v>
      </c>
      <c r="T1007" s="194">
        <f t="shared" si="43"/>
        <v>0</v>
      </c>
      <c r="U1007" s="34"/>
      <c r="V1007" s="34"/>
      <c r="W1007" s="34"/>
      <c r="X1007" s="34"/>
      <c r="Y1007" s="34"/>
      <c r="Z1007" s="34"/>
      <c r="AA1007" s="34"/>
      <c r="AB1007" s="34"/>
      <c r="AC1007" s="34"/>
      <c r="AD1007" s="34"/>
      <c r="AE1007" s="34"/>
      <c r="AR1007" s="195" t="s">
        <v>237</v>
      </c>
      <c r="AT1007" s="195" t="s">
        <v>147</v>
      </c>
      <c r="AU1007" s="195" t="s">
        <v>85</v>
      </c>
      <c r="AY1007" s="17" t="s">
        <v>145</v>
      </c>
      <c r="BE1007" s="196">
        <f t="shared" si="44"/>
        <v>0</v>
      </c>
      <c r="BF1007" s="196">
        <f t="shared" si="45"/>
        <v>0</v>
      </c>
      <c r="BG1007" s="196">
        <f t="shared" si="46"/>
        <v>0</v>
      </c>
      <c r="BH1007" s="196">
        <f t="shared" si="47"/>
        <v>0</v>
      </c>
      <c r="BI1007" s="196">
        <f t="shared" si="48"/>
        <v>0</v>
      </c>
      <c r="BJ1007" s="17" t="s">
        <v>81</v>
      </c>
      <c r="BK1007" s="196">
        <f t="shared" si="49"/>
        <v>0</v>
      </c>
      <c r="BL1007" s="17" t="s">
        <v>237</v>
      </c>
      <c r="BM1007" s="195" t="s">
        <v>1701</v>
      </c>
    </row>
    <row r="1008" spans="1:65" s="2" customFormat="1" ht="24.15" customHeight="1">
      <c r="A1008" s="34"/>
      <c r="B1008" s="35"/>
      <c r="C1008" s="183" t="s">
        <v>1702</v>
      </c>
      <c r="D1008" s="183" t="s">
        <v>147</v>
      </c>
      <c r="E1008" s="184" t="s">
        <v>1703</v>
      </c>
      <c r="F1008" s="185" t="s">
        <v>1704</v>
      </c>
      <c r="G1008" s="186" t="s">
        <v>888</v>
      </c>
      <c r="H1008" s="187">
        <v>1</v>
      </c>
      <c r="I1008" s="188"/>
      <c r="J1008" s="189">
        <f t="shared" si="40"/>
        <v>0</v>
      </c>
      <c r="K1008" s="190"/>
      <c r="L1008" s="39"/>
      <c r="M1008" s="191" t="s">
        <v>1</v>
      </c>
      <c r="N1008" s="192" t="s">
        <v>41</v>
      </c>
      <c r="O1008" s="71"/>
      <c r="P1008" s="193">
        <f t="shared" si="41"/>
        <v>0</v>
      </c>
      <c r="Q1008" s="193">
        <v>5.0000000000000002E-5</v>
      </c>
      <c r="R1008" s="193">
        <f t="shared" si="42"/>
        <v>5.0000000000000002E-5</v>
      </c>
      <c r="S1008" s="193">
        <v>0</v>
      </c>
      <c r="T1008" s="194">
        <f t="shared" si="43"/>
        <v>0</v>
      </c>
      <c r="U1008" s="34"/>
      <c r="V1008" s="34"/>
      <c r="W1008" s="34"/>
      <c r="X1008" s="34"/>
      <c r="Y1008" s="34"/>
      <c r="Z1008" s="34"/>
      <c r="AA1008" s="34"/>
      <c r="AB1008" s="34"/>
      <c r="AC1008" s="34"/>
      <c r="AD1008" s="34"/>
      <c r="AE1008" s="34"/>
      <c r="AR1008" s="195" t="s">
        <v>237</v>
      </c>
      <c r="AT1008" s="195" t="s">
        <v>147</v>
      </c>
      <c r="AU1008" s="195" t="s">
        <v>85</v>
      </c>
      <c r="AY1008" s="17" t="s">
        <v>145</v>
      </c>
      <c r="BE1008" s="196">
        <f t="shared" si="44"/>
        <v>0</v>
      </c>
      <c r="BF1008" s="196">
        <f t="shared" si="45"/>
        <v>0</v>
      </c>
      <c r="BG1008" s="196">
        <f t="shared" si="46"/>
        <v>0</v>
      </c>
      <c r="BH1008" s="196">
        <f t="shared" si="47"/>
        <v>0</v>
      </c>
      <c r="BI1008" s="196">
        <f t="shared" si="48"/>
        <v>0</v>
      </c>
      <c r="BJ1008" s="17" t="s">
        <v>81</v>
      </c>
      <c r="BK1008" s="196">
        <f t="shared" si="49"/>
        <v>0</v>
      </c>
      <c r="BL1008" s="17" t="s">
        <v>237</v>
      </c>
      <c r="BM1008" s="195" t="s">
        <v>1705</v>
      </c>
    </row>
    <row r="1009" spans="1:65" s="2" customFormat="1" ht="37.799999999999997" customHeight="1">
      <c r="A1009" s="34"/>
      <c r="B1009" s="35"/>
      <c r="C1009" s="183" t="s">
        <v>1706</v>
      </c>
      <c r="D1009" s="183" t="s">
        <v>147</v>
      </c>
      <c r="E1009" s="184" t="s">
        <v>1707</v>
      </c>
      <c r="F1009" s="185" t="s">
        <v>1708</v>
      </c>
      <c r="G1009" s="186" t="s">
        <v>888</v>
      </c>
      <c r="H1009" s="187">
        <v>1</v>
      </c>
      <c r="I1009" s="188"/>
      <c r="J1009" s="189">
        <f t="shared" si="40"/>
        <v>0</v>
      </c>
      <c r="K1009" s="190"/>
      <c r="L1009" s="39"/>
      <c r="M1009" s="191" t="s">
        <v>1</v>
      </c>
      <c r="N1009" s="192" t="s">
        <v>41</v>
      </c>
      <c r="O1009" s="71"/>
      <c r="P1009" s="193">
        <f t="shared" si="41"/>
        <v>0</v>
      </c>
      <c r="Q1009" s="193">
        <v>5.0000000000000002E-5</v>
      </c>
      <c r="R1009" s="193">
        <f t="shared" si="42"/>
        <v>5.0000000000000002E-5</v>
      </c>
      <c r="S1009" s="193">
        <v>0</v>
      </c>
      <c r="T1009" s="194">
        <f t="shared" si="43"/>
        <v>0</v>
      </c>
      <c r="U1009" s="34"/>
      <c r="V1009" s="34"/>
      <c r="W1009" s="34"/>
      <c r="X1009" s="34"/>
      <c r="Y1009" s="34"/>
      <c r="Z1009" s="34"/>
      <c r="AA1009" s="34"/>
      <c r="AB1009" s="34"/>
      <c r="AC1009" s="34"/>
      <c r="AD1009" s="34"/>
      <c r="AE1009" s="34"/>
      <c r="AR1009" s="195" t="s">
        <v>237</v>
      </c>
      <c r="AT1009" s="195" t="s">
        <v>147</v>
      </c>
      <c r="AU1009" s="195" t="s">
        <v>85</v>
      </c>
      <c r="AY1009" s="17" t="s">
        <v>145</v>
      </c>
      <c r="BE1009" s="196">
        <f t="shared" si="44"/>
        <v>0</v>
      </c>
      <c r="BF1009" s="196">
        <f t="shared" si="45"/>
        <v>0</v>
      </c>
      <c r="BG1009" s="196">
        <f t="shared" si="46"/>
        <v>0</v>
      </c>
      <c r="BH1009" s="196">
        <f t="shared" si="47"/>
        <v>0</v>
      </c>
      <c r="BI1009" s="196">
        <f t="shared" si="48"/>
        <v>0</v>
      </c>
      <c r="BJ1009" s="17" t="s">
        <v>81</v>
      </c>
      <c r="BK1009" s="196">
        <f t="shared" si="49"/>
        <v>0</v>
      </c>
      <c r="BL1009" s="17" t="s">
        <v>237</v>
      </c>
      <c r="BM1009" s="195" t="s">
        <v>1709</v>
      </c>
    </row>
    <row r="1010" spans="1:65" s="2" customFormat="1" ht="16.5" customHeight="1">
      <c r="A1010" s="34"/>
      <c r="B1010" s="35"/>
      <c r="C1010" s="183" t="s">
        <v>1710</v>
      </c>
      <c r="D1010" s="183" t="s">
        <v>147</v>
      </c>
      <c r="E1010" s="184" t="s">
        <v>1711</v>
      </c>
      <c r="F1010" s="185" t="s">
        <v>1712</v>
      </c>
      <c r="G1010" s="186" t="s">
        <v>888</v>
      </c>
      <c r="H1010" s="187">
        <v>1</v>
      </c>
      <c r="I1010" s="188"/>
      <c r="J1010" s="189">
        <f t="shared" si="40"/>
        <v>0</v>
      </c>
      <c r="K1010" s="190"/>
      <c r="L1010" s="39"/>
      <c r="M1010" s="191" t="s">
        <v>1</v>
      </c>
      <c r="N1010" s="192" t="s">
        <v>41</v>
      </c>
      <c r="O1010" s="71"/>
      <c r="P1010" s="193">
        <f t="shared" si="41"/>
        <v>0</v>
      </c>
      <c r="Q1010" s="193">
        <v>5.0000000000000002E-5</v>
      </c>
      <c r="R1010" s="193">
        <f t="shared" si="42"/>
        <v>5.0000000000000002E-5</v>
      </c>
      <c r="S1010" s="193">
        <v>0</v>
      </c>
      <c r="T1010" s="194">
        <f t="shared" si="43"/>
        <v>0</v>
      </c>
      <c r="U1010" s="34"/>
      <c r="V1010" s="34"/>
      <c r="W1010" s="34"/>
      <c r="X1010" s="34"/>
      <c r="Y1010" s="34"/>
      <c r="Z1010" s="34"/>
      <c r="AA1010" s="34"/>
      <c r="AB1010" s="34"/>
      <c r="AC1010" s="34"/>
      <c r="AD1010" s="34"/>
      <c r="AE1010" s="34"/>
      <c r="AR1010" s="195" t="s">
        <v>237</v>
      </c>
      <c r="AT1010" s="195" t="s">
        <v>147</v>
      </c>
      <c r="AU1010" s="195" t="s">
        <v>85</v>
      </c>
      <c r="AY1010" s="17" t="s">
        <v>145</v>
      </c>
      <c r="BE1010" s="196">
        <f t="shared" si="44"/>
        <v>0</v>
      </c>
      <c r="BF1010" s="196">
        <f t="shared" si="45"/>
        <v>0</v>
      </c>
      <c r="BG1010" s="196">
        <f t="shared" si="46"/>
        <v>0</v>
      </c>
      <c r="BH1010" s="196">
        <f t="shared" si="47"/>
        <v>0</v>
      </c>
      <c r="BI1010" s="196">
        <f t="shared" si="48"/>
        <v>0</v>
      </c>
      <c r="BJ1010" s="17" t="s">
        <v>81</v>
      </c>
      <c r="BK1010" s="196">
        <f t="shared" si="49"/>
        <v>0</v>
      </c>
      <c r="BL1010" s="17" t="s">
        <v>237</v>
      </c>
      <c r="BM1010" s="195" t="s">
        <v>1713</v>
      </c>
    </row>
    <row r="1011" spans="1:65" s="2" customFormat="1" ht="16.5" customHeight="1">
      <c r="A1011" s="34"/>
      <c r="B1011" s="35"/>
      <c r="C1011" s="183" t="s">
        <v>1714</v>
      </c>
      <c r="D1011" s="183" t="s">
        <v>147</v>
      </c>
      <c r="E1011" s="184" t="s">
        <v>1715</v>
      </c>
      <c r="F1011" s="185" t="s">
        <v>1716</v>
      </c>
      <c r="G1011" s="186" t="s">
        <v>888</v>
      </c>
      <c r="H1011" s="187">
        <v>1</v>
      </c>
      <c r="I1011" s="188"/>
      <c r="J1011" s="189">
        <f t="shared" si="40"/>
        <v>0</v>
      </c>
      <c r="K1011" s="190"/>
      <c r="L1011" s="39"/>
      <c r="M1011" s="191" t="s">
        <v>1</v>
      </c>
      <c r="N1011" s="192" t="s">
        <v>41</v>
      </c>
      <c r="O1011" s="71"/>
      <c r="P1011" s="193">
        <f t="shared" si="41"/>
        <v>0</v>
      </c>
      <c r="Q1011" s="193">
        <v>5.0000000000000002E-5</v>
      </c>
      <c r="R1011" s="193">
        <f t="shared" si="42"/>
        <v>5.0000000000000002E-5</v>
      </c>
      <c r="S1011" s="193">
        <v>0</v>
      </c>
      <c r="T1011" s="194">
        <f t="shared" si="43"/>
        <v>0</v>
      </c>
      <c r="U1011" s="34"/>
      <c r="V1011" s="34"/>
      <c r="W1011" s="34"/>
      <c r="X1011" s="34"/>
      <c r="Y1011" s="34"/>
      <c r="Z1011" s="34"/>
      <c r="AA1011" s="34"/>
      <c r="AB1011" s="34"/>
      <c r="AC1011" s="34"/>
      <c r="AD1011" s="34"/>
      <c r="AE1011" s="34"/>
      <c r="AR1011" s="195" t="s">
        <v>237</v>
      </c>
      <c r="AT1011" s="195" t="s">
        <v>147</v>
      </c>
      <c r="AU1011" s="195" t="s">
        <v>85</v>
      </c>
      <c r="AY1011" s="17" t="s">
        <v>145</v>
      </c>
      <c r="BE1011" s="196">
        <f t="shared" si="44"/>
        <v>0</v>
      </c>
      <c r="BF1011" s="196">
        <f t="shared" si="45"/>
        <v>0</v>
      </c>
      <c r="BG1011" s="196">
        <f t="shared" si="46"/>
        <v>0</v>
      </c>
      <c r="BH1011" s="196">
        <f t="shared" si="47"/>
        <v>0</v>
      </c>
      <c r="BI1011" s="196">
        <f t="shared" si="48"/>
        <v>0</v>
      </c>
      <c r="BJ1011" s="17" t="s">
        <v>81</v>
      </c>
      <c r="BK1011" s="196">
        <f t="shared" si="49"/>
        <v>0</v>
      </c>
      <c r="BL1011" s="17" t="s">
        <v>237</v>
      </c>
      <c r="BM1011" s="195" t="s">
        <v>1717</v>
      </c>
    </row>
    <row r="1012" spans="1:65" s="2" customFormat="1" ht="24.15" customHeight="1">
      <c r="A1012" s="34"/>
      <c r="B1012" s="35"/>
      <c r="C1012" s="183" t="s">
        <v>1718</v>
      </c>
      <c r="D1012" s="183" t="s">
        <v>394</v>
      </c>
      <c r="E1012" s="184" t="s">
        <v>1719</v>
      </c>
      <c r="F1012" s="185" t="s">
        <v>1720</v>
      </c>
      <c r="G1012" s="186" t="s">
        <v>888</v>
      </c>
      <c r="H1012" s="187">
        <v>1</v>
      </c>
      <c r="I1012" s="188"/>
      <c r="J1012" s="189">
        <f t="shared" si="40"/>
        <v>0</v>
      </c>
      <c r="K1012" s="190"/>
      <c r="L1012" s="39"/>
      <c r="M1012" s="191" t="s">
        <v>1</v>
      </c>
      <c r="N1012" s="192" t="s">
        <v>41</v>
      </c>
      <c r="O1012" s="71"/>
      <c r="P1012" s="193">
        <f t="shared" si="41"/>
        <v>0</v>
      </c>
      <c r="Q1012" s="193">
        <v>3.2059999999999998E-2</v>
      </c>
      <c r="R1012" s="193">
        <f t="shared" si="42"/>
        <v>3.2059999999999998E-2</v>
      </c>
      <c r="S1012" s="193">
        <v>0</v>
      </c>
      <c r="T1012" s="194">
        <f t="shared" si="43"/>
        <v>0</v>
      </c>
      <c r="U1012" s="34"/>
      <c r="V1012" s="34"/>
      <c r="W1012" s="34"/>
      <c r="X1012" s="34"/>
      <c r="Y1012" s="34"/>
      <c r="Z1012" s="34"/>
      <c r="AA1012" s="34"/>
      <c r="AB1012" s="34"/>
      <c r="AC1012" s="34"/>
      <c r="AD1012" s="34"/>
      <c r="AE1012" s="34"/>
      <c r="AR1012" s="195" t="s">
        <v>237</v>
      </c>
      <c r="AT1012" s="195" t="s">
        <v>147</v>
      </c>
      <c r="AU1012" s="195" t="s">
        <v>85</v>
      </c>
      <c r="AY1012" s="17" t="s">
        <v>145</v>
      </c>
      <c r="BE1012" s="196">
        <f t="shared" si="44"/>
        <v>0</v>
      </c>
      <c r="BF1012" s="196">
        <f t="shared" si="45"/>
        <v>0</v>
      </c>
      <c r="BG1012" s="196">
        <f t="shared" si="46"/>
        <v>0</v>
      </c>
      <c r="BH1012" s="196">
        <f t="shared" si="47"/>
        <v>0</v>
      </c>
      <c r="BI1012" s="196">
        <f t="shared" si="48"/>
        <v>0</v>
      </c>
      <c r="BJ1012" s="17" t="s">
        <v>81</v>
      </c>
      <c r="BK1012" s="196">
        <f t="shared" si="49"/>
        <v>0</v>
      </c>
      <c r="BL1012" s="17" t="s">
        <v>237</v>
      </c>
      <c r="BM1012" s="195" t="s">
        <v>1721</v>
      </c>
    </row>
    <row r="1013" spans="1:65" s="2" customFormat="1" ht="16.5" customHeight="1">
      <c r="A1013" s="34"/>
      <c r="B1013" s="35"/>
      <c r="C1013" s="183" t="s">
        <v>1722</v>
      </c>
      <c r="D1013" s="183" t="s">
        <v>394</v>
      </c>
      <c r="E1013" s="184" t="s">
        <v>1723</v>
      </c>
      <c r="F1013" s="185" t="s">
        <v>1724</v>
      </c>
      <c r="G1013" s="186" t="s">
        <v>224</v>
      </c>
      <c r="H1013" s="187">
        <v>0.99</v>
      </c>
      <c r="I1013" s="188"/>
      <c r="J1013" s="189">
        <f t="shared" si="40"/>
        <v>0</v>
      </c>
      <c r="K1013" s="190"/>
      <c r="L1013" s="39"/>
      <c r="M1013" s="191" t="s">
        <v>1</v>
      </c>
      <c r="N1013" s="192" t="s">
        <v>41</v>
      </c>
      <c r="O1013" s="71"/>
      <c r="P1013" s="193">
        <f t="shared" si="41"/>
        <v>0</v>
      </c>
      <c r="Q1013" s="193">
        <v>3.2059999999999998E-2</v>
      </c>
      <c r="R1013" s="193">
        <f t="shared" si="42"/>
        <v>3.1739400000000001E-2</v>
      </c>
      <c r="S1013" s="193">
        <v>0</v>
      </c>
      <c r="T1013" s="194">
        <f t="shared" si="43"/>
        <v>0</v>
      </c>
      <c r="U1013" s="34"/>
      <c r="V1013" s="34"/>
      <c r="W1013" s="34"/>
      <c r="X1013" s="34"/>
      <c r="Y1013" s="34"/>
      <c r="Z1013" s="34"/>
      <c r="AA1013" s="34"/>
      <c r="AB1013" s="34"/>
      <c r="AC1013" s="34"/>
      <c r="AD1013" s="34"/>
      <c r="AE1013" s="34"/>
      <c r="AR1013" s="195" t="s">
        <v>237</v>
      </c>
      <c r="AT1013" s="195" t="s">
        <v>147</v>
      </c>
      <c r="AU1013" s="195" t="s">
        <v>85</v>
      </c>
      <c r="AY1013" s="17" t="s">
        <v>145</v>
      </c>
      <c r="BE1013" s="196">
        <f t="shared" si="44"/>
        <v>0</v>
      </c>
      <c r="BF1013" s="196">
        <f t="shared" si="45"/>
        <v>0</v>
      </c>
      <c r="BG1013" s="196">
        <f t="shared" si="46"/>
        <v>0</v>
      </c>
      <c r="BH1013" s="196">
        <f t="shared" si="47"/>
        <v>0</v>
      </c>
      <c r="BI1013" s="196">
        <f t="shared" si="48"/>
        <v>0</v>
      </c>
      <c r="BJ1013" s="17" t="s">
        <v>81</v>
      </c>
      <c r="BK1013" s="196">
        <f t="shared" si="49"/>
        <v>0</v>
      </c>
      <c r="BL1013" s="17" t="s">
        <v>237</v>
      </c>
      <c r="BM1013" s="195" t="s">
        <v>1725</v>
      </c>
    </row>
    <row r="1014" spans="1:65" s="2" customFormat="1" ht="24.15" customHeight="1">
      <c r="A1014" s="34"/>
      <c r="B1014" s="35"/>
      <c r="C1014" s="183" t="s">
        <v>1726</v>
      </c>
      <c r="D1014" s="183" t="s">
        <v>394</v>
      </c>
      <c r="E1014" s="184" t="s">
        <v>1727</v>
      </c>
      <c r="F1014" s="185" t="s">
        <v>1728</v>
      </c>
      <c r="G1014" s="186" t="s">
        <v>888</v>
      </c>
      <c r="H1014" s="187">
        <v>1</v>
      </c>
      <c r="I1014" s="188"/>
      <c r="J1014" s="189">
        <f t="shared" si="40"/>
        <v>0</v>
      </c>
      <c r="K1014" s="190"/>
      <c r="L1014" s="39"/>
      <c r="M1014" s="191" t="s">
        <v>1</v>
      </c>
      <c r="N1014" s="192" t="s">
        <v>41</v>
      </c>
      <c r="O1014" s="71"/>
      <c r="P1014" s="193">
        <f t="shared" si="41"/>
        <v>0</v>
      </c>
      <c r="Q1014" s="193">
        <v>3.2059999999999998E-2</v>
      </c>
      <c r="R1014" s="193">
        <f t="shared" si="42"/>
        <v>3.2059999999999998E-2</v>
      </c>
      <c r="S1014" s="193">
        <v>0</v>
      </c>
      <c r="T1014" s="194">
        <f t="shared" si="43"/>
        <v>0</v>
      </c>
      <c r="U1014" s="34"/>
      <c r="V1014" s="34"/>
      <c r="W1014" s="34"/>
      <c r="X1014" s="34"/>
      <c r="Y1014" s="34"/>
      <c r="Z1014" s="34"/>
      <c r="AA1014" s="34"/>
      <c r="AB1014" s="34"/>
      <c r="AC1014" s="34"/>
      <c r="AD1014" s="34"/>
      <c r="AE1014" s="34"/>
      <c r="AR1014" s="195" t="s">
        <v>237</v>
      </c>
      <c r="AT1014" s="195" t="s">
        <v>147</v>
      </c>
      <c r="AU1014" s="195" t="s">
        <v>85</v>
      </c>
      <c r="AY1014" s="17" t="s">
        <v>145</v>
      </c>
      <c r="BE1014" s="196">
        <f t="shared" si="44"/>
        <v>0</v>
      </c>
      <c r="BF1014" s="196">
        <f t="shared" si="45"/>
        <v>0</v>
      </c>
      <c r="BG1014" s="196">
        <f t="shared" si="46"/>
        <v>0</v>
      </c>
      <c r="BH1014" s="196">
        <f t="shared" si="47"/>
        <v>0</v>
      </c>
      <c r="BI1014" s="196">
        <f t="shared" si="48"/>
        <v>0</v>
      </c>
      <c r="BJ1014" s="17" t="s">
        <v>81</v>
      </c>
      <c r="BK1014" s="196">
        <f t="shared" si="49"/>
        <v>0</v>
      </c>
      <c r="BL1014" s="17" t="s">
        <v>237</v>
      </c>
      <c r="BM1014" s="195" t="s">
        <v>1729</v>
      </c>
    </row>
    <row r="1015" spans="1:65" s="2" customFormat="1" ht="16.5" customHeight="1">
      <c r="A1015" s="34"/>
      <c r="B1015" s="35"/>
      <c r="C1015" s="183" t="s">
        <v>1730</v>
      </c>
      <c r="D1015" s="183" t="s">
        <v>394</v>
      </c>
      <c r="E1015" s="184" t="s">
        <v>1731</v>
      </c>
      <c r="F1015" s="185" t="s">
        <v>1732</v>
      </c>
      <c r="G1015" s="186" t="s">
        <v>224</v>
      </c>
      <c r="H1015" s="187">
        <v>5.0250000000000004</v>
      </c>
      <c r="I1015" s="188"/>
      <c r="J1015" s="189">
        <f t="shared" si="40"/>
        <v>0</v>
      </c>
      <c r="K1015" s="190"/>
      <c r="L1015" s="39"/>
      <c r="M1015" s="191" t="s">
        <v>1</v>
      </c>
      <c r="N1015" s="192" t="s">
        <v>41</v>
      </c>
      <c r="O1015" s="71"/>
      <c r="P1015" s="193">
        <f t="shared" si="41"/>
        <v>0</v>
      </c>
      <c r="Q1015" s="193">
        <v>3.2059999999999998E-2</v>
      </c>
      <c r="R1015" s="193">
        <f t="shared" si="42"/>
        <v>0.16110150000000001</v>
      </c>
      <c r="S1015" s="193">
        <v>0</v>
      </c>
      <c r="T1015" s="194">
        <f t="shared" si="43"/>
        <v>0</v>
      </c>
      <c r="U1015" s="34"/>
      <c r="V1015" s="34"/>
      <c r="W1015" s="34"/>
      <c r="X1015" s="34"/>
      <c r="Y1015" s="34"/>
      <c r="Z1015" s="34"/>
      <c r="AA1015" s="34"/>
      <c r="AB1015" s="34"/>
      <c r="AC1015" s="34"/>
      <c r="AD1015" s="34"/>
      <c r="AE1015" s="34"/>
      <c r="AR1015" s="195" t="s">
        <v>237</v>
      </c>
      <c r="AT1015" s="195" t="s">
        <v>147</v>
      </c>
      <c r="AU1015" s="195" t="s">
        <v>85</v>
      </c>
      <c r="AY1015" s="17" t="s">
        <v>145</v>
      </c>
      <c r="BE1015" s="196">
        <f t="shared" si="44"/>
        <v>0</v>
      </c>
      <c r="BF1015" s="196">
        <f t="shared" si="45"/>
        <v>0</v>
      </c>
      <c r="BG1015" s="196">
        <f t="shared" si="46"/>
        <v>0</v>
      </c>
      <c r="BH1015" s="196">
        <f t="shared" si="47"/>
        <v>0</v>
      </c>
      <c r="BI1015" s="196">
        <f t="shared" si="48"/>
        <v>0</v>
      </c>
      <c r="BJ1015" s="17" t="s">
        <v>81</v>
      </c>
      <c r="BK1015" s="196">
        <f t="shared" si="49"/>
        <v>0</v>
      </c>
      <c r="BL1015" s="17" t="s">
        <v>237</v>
      </c>
      <c r="BM1015" s="195" t="s">
        <v>1733</v>
      </c>
    </row>
    <row r="1016" spans="1:65" s="2" customFormat="1" ht="16.5" customHeight="1">
      <c r="A1016" s="34"/>
      <c r="B1016" s="35"/>
      <c r="C1016" s="183" t="s">
        <v>1734</v>
      </c>
      <c r="D1016" s="183" t="s">
        <v>394</v>
      </c>
      <c r="E1016" s="184" t="s">
        <v>1735</v>
      </c>
      <c r="F1016" s="185" t="s">
        <v>1736</v>
      </c>
      <c r="G1016" s="186" t="s">
        <v>224</v>
      </c>
      <c r="H1016" s="187">
        <v>9.6999999999999993</v>
      </c>
      <c r="I1016" s="188"/>
      <c r="J1016" s="189">
        <f t="shared" si="40"/>
        <v>0</v>
      </c>
      <c r="K1016" s="190"/>
      <c r="L1016" s="39"/>
      <c r="M1016" s="191" t="s">
        <v>1</v>
      </c>
      <c r="N1016" s="192" t="s">
        <v>41</v>
      </c>
      <c r="O1016" s="71"/>
      <c r="P1016" s="193">
        <f t="shared" si="41"/>
        <v>0</v>
      </c>
      <c r="Q1016" s="193">
        <v>3.2059999999999998E-2</v>
      </c>
      <c r="R1016" s="193">
        <f t="shared" si="42"/>
        <v>0.31098199999999998</v>
      </c>
      <c r="S1016" s="193">
        <v>0</v>
      </c>
      <c r="T1016" s="194">
        <f t="shared" si="43"/>
        <v>0</v>
      </c>
      <c r="U1016" s="34"/>
      <c r="V1016" s="34"/>
      <c r="W1016" s="34"/>
      <c r="X1016" s="34"/>
      <c r="Y1016" s="34"/>
      <c r="Z1016" s="34"/>
      <c r="AA1016" s="34"/>
      <c r="AB1016" s="34"/>
      <c r="AC1016" s="34"/>
      <c r="AD1016" s="34"/>
      <c r="AE1016" s="34"/>
      <c r="AR1016" s="195" t="s">
        <v>237</v>
      </c>
      <c r="AT1016" s="195" t="s">
        <v>147</v>
      </c>
      <c r="AU1016" s="195" t="s">
        <v>85</v>
      </c>
      <c r="AY1016" s="17" t="s">
        <v>145</v>
      </c>
      <c r="BE1016" s="196">
        <f t="shared" si="44"/>
        <v>0</v>
      </c>
      <c r="BF1016" s="196">
        <f t="shared" si="45"/>
        <v>0</v>
      </c>
      <c r="BG1016" s="196">
        <f t="shared" si="46"/>
        <v>0</v>
      </c>
      <c r="BH1016" s="196">
        <f t="shared" si="47"/>
        <v>0</v>
      </c>
      <c r="BI1016" s="196">
        <f t="shared" si="48"/>
        <v>0</v>
      </c>
      <c r="BJ1016" s="17" t="s">
        <v>81</v>
      </c>
      <c r="BK1016" s="196">
        <f t="shared" si="49"/>
        <v>0</v>
      </c>
      <c r="BL1016" s="17" t="s">
        <v>237</v>
      </c>
      <c r="BM1016" s="195" t="s">
        <v>1737</v>
      </c>
    </row>
    <row r="1017" spans="1:65" s="13" customFormat="1">
      <c r="B1017" s="197"/>
      <c r="C1017" s="198"/>
      <c r="D1017" s="199" t="s">
        <v>157</v>
      </c>
      <c r="E1017" s="200" t="s">
        <v>1</v>
      </c>
      <c r="F1017" s="201" t="s">
        <v>1738</v>
      </c>
      <c r="G1017" s="198"/>
      <c r="H1017" s="202">
        <v>1.75</v>
      </c>
      <c r="I1017" s="203"/>
      <c r="J1017" s="198"/>
      <c r="K1017" s="198"/>
      <c r="L1017" s="204"/>
      <c r="M1017" s="205"/>
      <c r="N1017" s="206"/>
      <c r="O1017" s="206"/>
      <c r="P1017" s="206"/>
      <c r="Q1017" s="206"/>
      <c r="R1017" s="206"/>
      <c r="S1017" s="206"/>
      <c r="T1017" s="207"/>
      <c r="AT1017" s="208" t="s">
        <v>157</v>
      </c>
      <c r="AU1017" s="208" t="s">
        <v>85</v>
      </c>
      <c r="AV1017" s="13" t="s">
        <v>85</v>
      </c>
      <c r="AW1017" s="13" t="s">
        <v>32</v>
      </c>
      <c r="AX1017" s="13" t="s">
        <v>76</v>
      </c>
      <c r="AY1017" s="208" t="s">
        <v>145</v>
      </c>
    </row>
    <row r="1018" spans="1:65" s="13" customFormat="1">
      <c r="B1018" s="197"/>
      <c r="C1018" s="198"/>
      <c r="D1018" s="199" t="s">
        <v>157</v>
      </c>
      <c r="E1018" s="200" t="s">
        <v>1</v>
      </c>
      <c r="F1018" s="201" t="s">
        <v>1739</v>
      </c>
      <c r="G1018" s="198"/>
      <c r="H1018" s="202">
        <v>4.6500000000000004</v>
      </c>
      <c r="I1018" s="203"/>
      <c r="J1018" s="198"/>
      <c r="K1018" s="198"/>
      <c r="L1018" s="204"/>
      <c r="M1018" s="205"/>
      <c r="N1018" s="206"/>
      <c r="O1018" s="206"/>
      <c r="P1018" s="206"/>
      <c r="Q1018" s="206"/>
      <c r="R1018" s="206"/>
      <c r="S1018" s="206"/>
      <c r="T1018" s="207"/>
      <c r="AT1018" s="208" t="s">
        <v>157</v>
      </c>
      <c r="AU1018" s="208" t="s">
        <v>85</v>
      </c>
      <c r="AV1018" s="13" t="s">
        <v>85</v>
      </c>
      <c r="AW1018" s="13" t="s">
        <v>32</v>
      </c>
      <c r="AX1018" s="13" t="s">
        <v>76</v>
      </c>
      <c r="AY1018" s="208" t="s">
        <v>145</v>
      </c>
    </row>
    <row r="1019" spans="1:65" s="13" customFormat="1">
      <c r="B1019" s="197"/>
      <c r="C1019" s="198"/>
      <c r="D1019" s="199" t="s">
        <v>157</v>
      </c>
      <c r="E1019" s="200" t="s">
        <v>1</v>
      </c>
      <c r="F1019" s="201" t="s">
        <v>1740</v>
      </c>
      <c r="G1019" s="198"/>
      <c r="H1019" s="202">
        <v>3.3</v>
      </c>
      <c r="I1019" s="203"/>
      <c r="J1019" s="198"/>
      <c r="K1019" s="198"/>
      <c r="L1019" s="204"/>
      <c r="M1019" s="205"/>
      <c r="N1019" s="206"/>
      <c r="O1019" s="206"/>
      <c r="P1019" s="206"/>
      <c r="Q1019" s="206"/>
      <c r="R1019" s="206"/>
      <c r="S1019" s="206"/>
      <c r="T1019" s="207"/>
      <c r="AT1019" s="208" t="s">
        <v>157</v>
      </c>
      <c r="AU1019" s="208" t="s">
        <v>85</v>
      </c>
      <c r="AV1019" s="13" t="s">
        <v>85</v>
      </c>
      <c r="AW1019" s="13" t="s">
        <v>32</v>
      </c>
      <c r="AX1019" s="13" t="s">
        <v>76</v>
      </c>
      <c r="AY1019" s="208" t="s">
        <v>145</v>
      </c>
    </row>
    <row r="1020" spans="1:65" s="14" customFormat="1">
      <c r="B1020" s="209"/>
      <c r="C1020" s="210"/>
      <c r="D1020" s="199" t="s">
        <v>157</v>
      </c>
      <c r="E1020" s="211" t="s">
        <v>1</v>
      </c>
      <c r="F1020" s="212" t="s">
        <v>160</v>
      </c>
      <c r="G1020" s="210"/>
      <c r="H1020" s="213">
        <v>9.6999999999999993</v>
      </c>
      <c r="I1020" s="214"/>
      <c r="J1020" s="210"/>
      <c r="K1020" s="210"/>
      <c r="L1020" s="215"/>
      <c r="M1020" s="216"/>
      <c r="N1020" s="217"/>
      <c r="O1020" s="217"/>
      <c r="P1020" s="217"/>
      <c r="Q1020" s="217"/>
      <c r="R1020" s="217"/>
      <c r="S1020" s="217"/>
      <c r="T1020" s="218"/>
      <c r="AT1020" s="219" t="s">
        <v>157</v>
      </c>
      <c r="AU1020" s="219" t="s">
        <v>85</v>
      </c>
      <c r="AV1020" s="14" t="s">
        <v>151</v>
      </c>
      <c r="AW1020" s="14" t="s">
        <v>32</v>
      </c>
      <c r="AX1020" s="14" t="s">
        <v>81</v>
      </c>
      <c r="AY1020" s="219" t="s">
        <v>145</v>
      </c>
    </row>
    <row r="1021" spans="1:65" s="2" customFormat="1" ht="24.15" customHeight="1">
      <c r="A1021" s="34"/>
      <c r="B1021" s="35"/>
      <c r="C1021" s="183" t="s">
        <v>1741</v>
      </c>
      <c r="D1021" s="183" t="s">
        <v>394</v>
      </c>
      <c r="E1021" s="184" t="s">
        <v>1742</v>
      </c>
      <c r="F1021" s="185" t="s">
        <v>1743</v>
      </c>
      <c r="G1021" s="186" t="s">
        <v>888</v>
      </c>
      <c r="H1021" s="187">
        <v>1</v>
      </c>
      <c r="I1021" s="188"/>
      <c r="J1021" s="189">
        <f>ROUND(I1021*H1021,2)</f>
        <v>0</v>
      </c>
      <c r="K1021" s="190"/>
      <c r="L1021" s="39"/>
      <c r="M1021" s="191" t="s">
        <v>1</v>
      </c>
      <c r="N1021" s="192" t="s">
        <v>41</v>
      </c>
      <c r="O1021" s="71"/>
      <c r="P1021" s="193">
        <f>O1021*H1021</f>
        <v>0</v>
      </c>
      <c r="Q1021" s="193">
        <v>3.2059999999999998E-2</v>
      </c>
      <c r="R1021" s="193">
        <f>Q1021*H1021</f>
        <v>3.2059999999999998E-2</v>
      </c>
      <c r="S1021" s="193">
        <v>0</v>
      </c>
      <c r="T1021" s="194">
        <f>S1021*H1021</f>
        <v>0</v>
      </c>
      <c r="U1021" s="34"/>
      <c r="V1021" s="34"/>
      <c r="W1021" s="34"/>
      <c r="X1021" s="34"/>
      <c r="Y1021" s="34"/>
      <c r="Z1021" s="34"/>
      <c r="AA1021" s="34"/>
      <c r="AB1021" s="34"/>
      <c r="AC1021" s="34"/>
      <c r="AD1021" s="34"/>
      <c r="AE1021" s="34"/>
      <c r="AR1021" s="195" t="s">
        <v>237</v>
      </c>
      <c r="AT1021" s="195" t="s">
        <v>147</v>
      </c>
      <c r="AU1021" s="195" t="s">
        <v>85</v>
      </c>
      <c r="AY1021" s="17" t="s">
        <v>145</v>
      </c>
      <c r="BE1021" s="196">
        <f>IF(N1021="základní",J1021,0)</f>
        <v>0</v>
      </c>
      <c r="BF1021" s="196">
        <f>IF(N1021="snížená",J1021,0)</f>
        <v>0</v>
      </c>
      <c r="BG1021" s="196">
        <f>IF(N1021="zákl. přenesená",J1021,0)</f>
        <v>0</v>
      </c>
      <c r="BH1021" s="196">
        <f>IF(N1021="sníž. přenesená",J1021,0)</f>
        <v>0</v>
      </c>
      <c r="BI1021" s="196">
        <f>IF(N1021="nulová",J1021,0)</f>
        <v>0</v>
      </c>
      <c r="BJ1021" s="17" t="s">
        <v>81</v>
      </c>
      <c r="BK1021" s="196">
        <f>ROUND(I1021*H1021,2)</f>
        <v>0</v>
      </c>
      <c r="BL1021" s="17" t="s">
        <v>237</v>
      </c>
      <c r="BM1021" s="195" t="s">
        <v>1744</v>
      </c>
    </row>
    <row r="1022" spans="1:65" s="2" customFormat="1" ht="24.15" customHeight="1">
      <c r="A1022" s="34"/>
      <c r="B1022" s="35"/>
      <c r="C1022" s="183" t="s">
        <v>1745</v>
      </c>
      <c r="D1022" s="183" t="s">
        <v>147</v>
      </c>
      <c r="E1022" s="184" t="s">
        <v>1746</v>
      </c>
      <c r="F1022" s="185" t="s">
        <v>1747</v>
      </c>
      <c r="G1022" s="186" t="s">
        <v>1130</v>
      </c>
      <c r="H1022" s="241"/>
      <c r="I1022" s="188"/>
      <c r="J1022" s="189">
        <f>ROUND(I1022*H1022,2)</f>
        <v>0</v>
      </c>
      <c r="K1022" s="190"/>
      <c r="L1022" s="39"/>
      <c r="M1022" s="191" t="s">
        <v>1</v>
      </c>
      <c r="N1022" s="192" t="s">
        <v>41</v>
      </c>
      <c r="O1022" s="71"/>
      <c r="P1022" s="193">
        <f>O1022*H1022</f>
        <v>0</v>
      </c>
      <c r="Q1022" s="193">
        <v>0</v>
      </c>
      <c r="R1022" s="193">
        <f>Q1022*H1022</f>
        <v>0</v>
      </c>
      <c r="S1022" s="193">
        <v>0</v>
      </c>
      <c r="T1022" s="194">
        <f>S1022*H1022</f>
        <v>0</v>
      </c>
      <c r="U1022" s="34"/>
      <c r="V1022" s="34"/>
      <c r="W1022" s="34"/>
      <c r="X1022" s="34"/>
      <c r="Y1022" s="34"/>
      <c r="Z1022" s="34"/>
      <c r="AA1022" s="34"/>
      <c r="AB1022" s="34"/>
      <c r="AC1022" s="34"/>
      <c r="AD1022" s="34"/>
      <c r="AE1022" s="34"/>
      <c r="AR1022" s="195" t="s">
        <v>237</v>
      </c>
      <c r="AT1022" s="195" t="s">
        <v>147</v>
      </c>
      <c r="AU1022" s="195" t="s">
        <v>85</v>
      </c>
      <c r="AY1022" s="17" t="s">
        <v>145</v>
      </c>
      <c r="BE1022" s="196">
        <f>IF(N1022="základní",J1022,0)</f>
        <v>0</v>
      </c>
      <c r="BF1022" s="196">
        <f>IF(N1022="snížená",J1022,0)</f>
        <v>0</v>
      </c>
      <c r="BG1022" s="196">
        <f>IF(N1022="zákl. přenesená",J1022,0)</f>
        <v>0</v>
      </c>
      <c r="BH1022" s="196">
        <f>IF(N1022="sníž. přenesená",J1022,0)</f>
        <v>0</v>
      </c>
      <c r="BI1022" s="196">
        <f>IF(N1022="nulová",J1022,0)</f>
        <v>0</v>
      </c>
      <c r="BJ1022" s="17" t="s">
        <v>81</v>
      </c>
      <c r="BK1022" s="196">
        <f>ROUND(I1022*H1022,2)</f>
        <v>0</v>
      </c>
      <c r="BL1022" s="17" t="s">
        <v>237</v>
      </c>
      <c r="BM1022" s="195" t="s">
        <v>1748</v>
      </c>
    </row>
    <row r="1023" spans="1:65" s="12" customFormat="1" ht="22.8" customHeight="1">
      <c r="B1023" s="167"/>
      <c r="C1023" s="168"/>
      <c r="D1023" s="169" t="s">
        <v>75</v>
      </c>
      <c r="E1023" s="181" t="s">
        <v>1749</v>
      </c>
      <c r="F1023" s="181" t="s">
        <v>1750</v>
      </c>
      <c r="G1023" s="168"/>
      <c r="H1023" s="168"/>
      <c r="I1023" s="171"/>
      <c r="J1023" s="182">
        <f>BK1023</f>
        <v>0</v>
      </c>
      <c r="K1023" s="168"/>
      <c r="L1023" s="173"/>
      <c r="M1023" s="174"/>
      <c r="N1023" s="175"/>
      <c r="O1023" s="175"/>
      <c r="P1023" s="176">
        <f>SUM(P1024:P1092)</f>
        <v>0</v>
      </c>
      <c r="Q1023" s="175"/>
      <c r="R1023" s="176">
        <f>SUM(R1024:R1092)</f>
        <v>34.174661699999994</v>
      </c>
      <c r="S1023" s="175"/>
      <c r="T1023" s="177">
        <f>SUM(T1024:T1092)</f>
        <v>3.2602639999999998</v>
      </c>
      <c r="AR1023" s="178" t="s">
        <v>85</v>
      </c>
      <c r="AT1023" s="179" t="s">
        <v>75</v>
      </c>
      <c r="AU1023" s="179" t="s">
        <v>81</v>
      </c>
      <c r="AY1023" s="178" t="s">
        <v>145</v>
      </c>
      <c r="BK1023" s="180">
        <f>SUM(BK1024:BK1092)</f>
        <v>0</v>
      </c>
    </row>
    <row r="1024" spans="1:65" s="2" customFormat="1" ht="24.15" customHeight="1">
      <c r="A1024" s="34"/>
      <c r="B1024" s="35"/>
      <c r="C1024" s="183" t="s">
        <v>1751</v>
      </c>
      <c r="D1024" s="183" t="s">
        <v>147</v>
      </c>
      <c r="E1024" s="184" t="s">
        <v>1752</v>
      </c>
      <c r="F1024" s="185" t="s">
        <v>1753</v>
      </c>
      <c r="G1024" s="186" t="s">
        <v>155</v>
      </c>
      <c r="H1024" s="187">
        <v>51</v>
      </c>
      <c r="I1024" s="188"/>
      <c r="J1024" s="189">
        <f>ROUND(I1024*H1024,2)</f>
        <v>0</v>
      </c>
      <c r="K1024" s="190"/>
      <c r="L1024" s="39"/>
      <c r="M1024" s="191" t="s">
        <v>1</v>
      </c>
      <c r="N1024" s="192" t="s">
        <v>41</v>
      </c>
      <c r="O1024" s="71"/>
      <c r="P1024" s="193">
        <f>O1024*H1024</f>
        <v>0</v>
      </c>
      <c r="Q1024" s="193">
        <v>3.78E-2</v>
      </c>
      <c r="R1024" s="193">
        <f>Q1024*H1024</f>
        <v>1.9278</v>
      </c>
      <c r="S1024" s="193">
        <v>0</v>
      </c>
      <c r="T1024" s="194">
        <f>S1024*H1024</f>
        <v>0</v>
      </c>
      <c r="U1024" s="34"/>
      <c r="V1024" s="34"/>
      <c r="W1024" s="34"/>
      <c r="X1024" s="34"/>
      <c r="Y1024" s="34"/>
      <c r="Z1024" s="34"/>
      <c r="AA1024" s="34"/>
      <c r="AB1024" s="34"/>
      <c r="AC1024" s="34"/>
      <c r="AD1024" s="34"/>
      <c r="AE1024" s="34"/>
      <c r="AR1024" s="195" t="s">
        <v>237</v>
      </c>
      <c r="AT1024" s="195" t="s">
        <v>147</v>
      </c>
      <c r="AU1024" s="195" t="s">
        <v>85</v>
      </c>
      <c r="AY1024" s="17" t="s">
        <v>145</v>
      </c>
      <c r="BE1024" s="196">
        <f>IF(N1024="základní",J1024,0)</f>
        <v>0</v>
      </c>
      <c r="BF1024" s="196">
        <f>IF(N1024="snížená",J1024,0)</f>
        <v>0</v>
      </c>
      <c r="BG1024" s="196">
        <f>IF(N1024="zákl. přenesená",J1024,0)</f>
        <v>0</v>
      </c>
      <c r="BH1024" s="196">
        <f>IF(N1024="sníž. přenesená",J1024,0)</f>
        <v>0</v>
      </c>
      <c r="BI1024" s="196">
        <f>IF(N1024="nulová",J1024,0)</f>
        <v>0</v>
      </c>
      <c r="BJ1024" s="17" t="s">
        <v>81</v>
      </c>
      <c r="BK1024" s="196">
        <f>ROUND(I1024*H1024,2)</f>
        <v>0</v>
      </c>
      <c r="BL1024" s="17" t="s">
        <v>237</v>
      </c>
      <c r="BM1024" s="195" t="s">
        <v>1754</v>
      </c>
    </row>
    <row r="1025" spans="1:65" s="13" customFormat="1">
      <c r="B1025" s="197"/>
      <c r="C1025" s="198"/>
      <c r="D1025" s="199" t="s">
        <v>157</v>
      </c>
      <c r="E1025" s="200" t="s">
        <v>1</v>
      </c>
      <c r="F1025" s="201" t="s">
        <v>1755</v>
      </c>
      <c r="G1025" s="198"/>
      <c r="H1025" s="202">
        <v>51</v>
      </c>
      <c r="I1025" s="203"/>
      <c r="J1025" s="198"/>
      <c r="K1025" s="198"/>
      <c r="L1025" s="204"/>
      <c r="M1025" s="205"/>
      <c r="N1025" s="206"/>
      <c r="O1025" s="206"/>
      <c r="P1025" s="206"/>
      <c r="Q1025" s="206"/>
      <c r="R1025" s="206"/>
      <c r="S1025" s="206"/>
      <c r="T1025" s="207"/>
      <c r="AT1025" s="208" t="s">
        <v>157</v>
      </c>
      <c r="AU1025" s="208" t="s">
        <v>85</v>
      </c>
      <c r="AV1025" s="13" t="s">
        <v>85</v>
      </c>
      <c r="AW1025" s="13" t="s">
        <v>32</v>
      </c>
      <c r="AX1025" s="13" t="s">
        <v>81</v>
      </c>
      <c r="AY1025" s="208" t="s">
        <v>145</v>
      </c>
    </row>
    <row r="1026" spans="1:65" s="2" customFormat="1" ht="16.5" customHeight="1">
      <c r="A1026" s="34"/>
      <c r="B1026" s="35"/>
      <c r="C1026" s="230" t="s">
        <v>1756</v>
      </c>
      <c r="D1026" s="230" t="s">
        <v>706</v>
      </c>
      <c r="E1026" s="231" t="s">
        <v>1757</v>
      </c>
      <c r="F1026" s="232" t="s">
        <v>1758</v>
      </c>
      <c r="G1026" s="233" t="s">
        <v>155</v>
      </c>
      <c r="H1026" s="234">
        <v>53.55</v>
      </c>
      <c r="I1026" s="235"/>
      <c r="J1026" s="236">
        <f>ROUND(I1026*H1026,2)</f>
        <v>0</v>
      </c>
      <c r="K1026" s="237"/>
      <c r="L1026" s="238"/>
      <c r="M1026" s="239" t="s">
        <v>1</v>
      </c>
      <c r="N1026" s="240" t="s">
        <v>41</v>
      </c>
      <c r="O1026" s="71"/>
      <c r="P1026" s="193">
        <f>O1026*H1026</f>
        <v>0</v>
      </c>
      <c r="Q1026" s="193">
        <v>6.7000000000000004E-2</v>
      </c>
      <c r="R1026" s="193">
        <f>Q1026*H1026</f>
        <v>3.58785</v>
      </c>
      <c r="S1026" s="193">
        <v>0</v>
      </c>
      <c r="T1026" s="194">
        <f>S1026*H1026</f>
        <v>0</v>
      </c>
      <c r="U1026" s="34"/>
      <c r="V1026" s="34"/>
      <c r="W1026" s="34"/>
      <c r="X1026" s="34"/>
      <c r="Y1026" s="34"/>
      <c r="Z1026" s="34"/>
      <c r="AA1026" s="34"/>
      <c r="AB1026" s="34"/>
      <c r="AC1026" s="34"/>
      <c r="AD1026" s="34"/>
      <c r="AE1026" s="34"/>
      <c r="AR1026" s="195" t="s">
        <v>366</v>
      </c>
      <c r="AT1026" s="195" t="s">
        <v>706</v>
      </c>
      <c r="AU1026" s="195" t="s">
        <v>85</v>
      </c>
      <c r="AY1026" s="17" t="s">
        <v>145</v>
      </c>
      <c r="BE1026" s="196">
        <f>IF(N1026="základní",J1026,0)</f>
        <v>0</v>
      </c>
      <c r="BF1026" s="196">
        <f>IF(N1026="snížená",J1026,0)</f>
        <v>0</v>
      </c>
      <c r="BG1026" s="196">
        <f>IF(N1026="zákl. přenesená",J1026,0)</f>
        <v>0</v>
      </c>
      <c r="BH1026" s="196">
        <f>IF(N1026="sníž. přenesená",J1026,0)</f>
        <v>0</v>
      </c>
      <c r="BI1026" s="196">
        <f>IF(N1026="nulová",J1026,0)</f>
        <v>0</v>
      </c>
      <c r="BJ1026" s="17" t="s">
        <v>81</v>
      </c>
      <c r="BK1026" s="196">
        <f>ROUND(I1026*H1026,2)</f>
        <v>0</v>
      </c>
      <c r="BL1026" s="17" t="s">
        <v>237</v>
      </c>
      <c r="BM1026" s="195" t="s">
        <v>1759</v>
      </c>
    </row>
    <row r="1027" spans="1:65" s="13" customFormat="1">
      <c r="B1027" s="197"/>
      <c r="C1027" s="198"/>
      <c r="D1027" s="199" t="s">
        <v>157</v>
      </c>
      <c r="E1027" s="198"/>
      <c r="F1027" s="201" t="s">
        <v>1760</v>
      </c>
      <c r="G1027" s="198"/>
      <c r="H1027" s="202">
        <v>53.55</v>
      </c>
      <c r="I1027" s="203"/>
      <c r="J1027" s="198"/>
      <c r="K1027" s="198"/>
      <c r="L1027" s="204"/>
      <c r="M1027" s="205"/>
      <c r="N1027" s="206"/>
      <c r="O1027" s="206"/>
      <c r="P1027" s="206"/>
      <c r="Q1027" s="206"/>
      <c r="R1027" s="206"/>
      <c r="S1027" s="206"/>
      <c r="T1027" s="207"/>
      <c r="AT1027" s="208" t="s">
        <v>157</v>
      </c>
      <c r="AU1027" s="208" t="s">
        <v>85</v>
      </c>
      <c r="AV1027" s="13" t="s">
        <v>85</v>
      </c>
      <c r="AW1027" s="13" t="s">
        <v>4</v>
      </c>
      <c r="AX1027" s="13" t="s">
        <v>81</v>
      </c>
      <c r="AY1027" s="208" t="s">
        <v>145</v>
      </c>
    </row>
    <row r="1028" spans="1:65" s="2" customFormat="1" ht="24.15" customHeight="1">
      <c r="A1028" s="34"/>
      <c r="B1028" s="35"/>
      <c r="C1028" s="183" t="s">
        <v>1761</v>
      </c>
      <c r="D1028" s="183" t="s">
        <v>147</v>
      </c>
      <c r="E1028" s="184" t="s">
        <v>1762</v>
      </c>
      <c r="F1028" s="185" t="s">
        <v>1763</v>
      </c>
      <c r="G1028" s="186" t="s">
        <v>155</v>
      </c>
      <c r="H1028" s="187">
        <v>39.200000000000003</v>
      </c>
      <c r="I1028" s="188"/>
      <c r="J1028" s="189">
        <f>ROUND(I1028*H1028,2)</f>
        <v>0</v>
      </c>
      <c r="K1028" s="190"/>
      <c r="L1028" s="39"/>
      <c r="M1028" s="191" t="s">
        <v>1</v>
      </c>
      <c r="N1028" s="192" t="s">
        <v>41</v>
      </c>
      <c r="O1028" s="71"/>
      <c r="P1028" s="193">
        <f>O1028*H1028</f>
        <v>0</v>
      </c>
      <c r="Q1028" s="193">
        <v>0</v>
      </c>
      <c r="R1028" s="193">
        <f>Q1028*H1028</f>
        <v>0</v>
      </c>
      <c r="S1028" s="193">
        <v>8.3169999999999994E-2</v>
      </c>
      <c r="T1028" s="194">
        <f>S1028*H1028</f>
        <v>3.2602639999999998</v>
      </c>
      <c r="U1028" s="34"/>
      <c r="V1028" s="34"/>
      <c r="W1028" s="34"/>
      <c r="X1028" s="34"/>
      <c r="Y1028" s="34"/>
      <c r="Z1028" s="34"/>
      <c r="AA1028" s="34"/>
      <c r="AB1028" s="34"/>
      <c r="AC1028" s="34"/>
      <c r="AD1028" s="34"/>
      <c r="AE1028" s="34"/>
      <c r="AR1028" s="195" t="s">
        <v>237</v>
      </c>
      <c r="AT1028" s="195" t="s">
        <v>147</v>
      </c>
      <c r="AU1028" s="195" t="s">
        <v>85</v>
      </c>
      <c r="AY1028" s="17" t="s">
        <v>145</v>
      </c>
      <c r="BE1028" s="196">
        <f>IF(N1028="základní",J1028,0)</f>
        <v>0</v>
      </c>
      <c r="BF1028" s="196">
        <f>IF(N1028="snížená",J1028,0)</f>
        <v>0</v>
      </c>
      <c r="BG1028" s="196">
        <f>IF(N1028="zákl. přenesená",J1028,0)</f>
        <v>0</v>
      </c>
      <c r="BH1028" s="196">
        <f>IF(N1028="sníž. přenesená",J1028,0)</f>
        <v>0</v>
      </c>
      <c r="BI1028" s="196">
        <f>IF(N1028="nulová",J1028,0)</f>
        <v>0</v>
      </c>
      <c r="BJ1028" s="17" t="s">
        <v>81</v>
      </c>
      <c r="BK1028" s="196">
        <f>ROUND(I1028*H1028,2)</f>
        <v>0</v>
      </c>
      <c r="BL1028" s="17" t="s">
        <v>237</v>
      </c>
      <c r="BM1028" s="195" t="s">
        <v>1764</v>
      </c>
    </row>
    <row r="1029" spans="1:65" s="13" customFormat="1">
      <c r="B1029" s="197"/>
      <c r="C1029" s="198"/>
      <c r="D1029" s="199" t="s">
        <v>157</v>
      </c>
      <c r="E1029" s="200" t="s">
        <v>1</v>
      </c>
      <c r="F1029" s="201" t="s">
        <v>1765</v>
      </c>
      <c r="G1029" s="198"/>
      <c r="H1029" s="202">
        <v>1</v>
      </c>
      <c r="I1029" s="203"/>
      <c r="J1029" s="198"/>
      <c r="K1029" s="198"/>
      <c r="L1029" s="204"/>
      <c r="M1029" s="205"/>
      <c r="N1029" s="206"/>
      <c r="O1029" s="206"/>
      <c r="P1029" s="206"/>
      <c r="Q1029" s="206"/>
      <c r="R1029" s="206"/>
      <c r="S1029" s="206"/>
      <c r="T1029" s="207"/>
      <c r="AT1029" s="208" t="s">
        <v>157</v>
      </c>
      <c r="AU1029" s="208" t="s">
        <v>85</v>
      </c>
      <c r="AV1029" s="13" t="s">
        <v>85</v>
      </c>
      <c r="AW1029" s="13" t="s">
        <v>32</v>
      </c>
      <c r="AX1029" s="13" t="s">
        <v>76</v>
      </c>
      <c r="AY1029" s="208" t="s">
        <v>145</v>
      </c>
    </row>
    <row r="1030" spans="1:65" s="13" customFormat="1">
      <c r="B1030" s="197"/>
      <c r="C1030" s="198"/>
      <c r="D1030" s="199" t="s">
        <v>157</v>
      </c>
      <c r="E1030" s="200" t="s">
        <v>1</v>
      </c>
      <c r="F1030" s="201" t="s">
        <v>1766</v>
      </c>
      <c r="G1030" s="198"/>
      <c r="H1030" s="202">
        <v>38.200000000000003</v>
      </c>
      <c r="I1030" s="203"/>
      <c r="J1030" s="198"/>
      <c r="K1030" s="198"/>
      <c r="L1030" s="204"/>
      <c r="M1030" s="205"/>
      <c r="N1030" s="206"/>
      <c r="O1030" s="206"/>
      <c r="P1030" s="206"/>
      <c r="Q1030" s="206"/>
      <c r="R1030" s="206"/>
      <c r="S1030" s="206"/>
      <c r="T1030" s="207"/>
      <c r="AT1030" s="208" t="s">
        <v>157</v>
      </c>
      <c r="AU1030" s="208" t="s">
        <v>85</v>
      </c>
      <c r="AV1030" s="13" t="s">
        <v>85</v>
      </c>
      <c r="AW1030" s="13" t="s">
        <v>32</v>
      </c>
      <c r="AX1030" s="13" t="s">
        <v>76</v>
      </c>
      <c r="AY1030" s="208" t="s">
        <v>145</v>
      </c>
    </row>
    <row r="1031" spans="1:65" s="14" customFormat="1">
      <c r="B1031" s="209"/>
      <c r="C1031" s="210"/>
      <c r="D1031" s="199" t="s">
        <v>157</v>
      </c>
      <c r="E1031" s="211" t="s">
        <v>1</v>
      </c>
      <c r="F1031" s="212" t="s">
        <v>160</v>
      </c>
      <c r="G1031" s="210"/>
      <c r="H1031" s="213">
        <v>39.200000000000003</v>
      </c>
      <c r="I1031" s="214"/>
      <c r="J1031" s="210"/>
      <c r="K1031" s="210"/>
      <c r="L1031" s="215"/>
      <c r="M1031" s="216"/>
      <c r="N1031" s="217"/>
      <c r="O1031" s="217"/>
      <c r="P1031" s="217"/>
      <c r="Q1031" s="217"/>
      <c r="R1031" s="217"/>
      <c r="S1031" s="217"/>
      <c r="T1031" s="218"/>
      <c r="AT1031" s="219" t="s">
        <v>157</v>
      </c>
      <c r="AU1031" s="219" t="s">
        <v>85</v>
      </c>
      <c r="AV1031" s="14" t="s">
        <v>151</v>
      </c>
      <c r="AW1031" s="14" t="s">
        <v>32</v>
      </c>
      <c r="AX1031" s="14" t="s">
        <v>81</v>
      </c>
      <c r="AY1031" s="219" t="s">
        <v>145</v>
      </c>
    </row>
    <row r="1032" spans="1:65" s="2" customFormat="1" ht="24.15" customHeight="1">
      <c r="A1032" s="34"/>
      <c r="B1032" s="35"/>
      <c r="C1032" s="183" t="s">
        <v>1767</v>
      </c>
      <c r="D1032" s="183" t="s">
        <v>147</v>
      </c>
      <c r="E1032" s="184" t="s">
        <v>1768</v>
      </c>
      <c r="F1032" s="185" t="s">
        <v>1769</v>
      </c>
      <c r="G1032" s="186" t="s">
        <v>155</v>
      </c>
      <c r="H1032" s="187">
        <v>31.9</v>
      </c>
      <c r="I1032" s="188"/>
      <c r="J1032" s="189">
        <f>ROUND(I1032*H1032,2)</f>
        <v>0</v>
      </c>
      <c r="K1032" s="190"/>
      <c r="L1032" s="39"/>
      <c r="M1032" s="191" t="s">
        <v>1</v>
      </c>
      <c r="N1032" s="192" t="s">
        <v>41</v>
      </c>
      <c r="O1032" s="71"/>
      <c r="P1032" s="193">
        <f>O1032*H1032</f>
        <v>0</v>
      </c>
      <c r="Q1032" s="193">
        <v>6.3E-3</v>
      </c>
      <c r="R1032" s="193">
        <f>Q1032*H1032</f>
        <v>0.20096999999999998</v>
      </c>
      <c r="S1032" s="193">
        <v>0</v>
      </c>
      <c r="T1032" s="194">
        <f>S1032*H1032</f>
        <v>0</v>
      </c>
      <c r="U1032" s="34"/>
      <c r="V1032" s="34"/>
      <c r="W1032" s="34"/>
      <c r="X1032" s="34"/>
      <c r="Y1032" s="34"/>
      <c r="Z1032" s="34"/>
      <c r="AA1032" s="34"/>
      <c r="AB1032" s="34"/>
      <c r="AC1032" s="34"/>
      <c r="AD1032" s="34"/>
      <c r="AE1032" s="34"/>
      <c r="AR1032" s="195" t="s">
        <v>237</v>
      </c>
      <c r="AT1032" s="195" t="s">
        <v>147</v>
      </c>
      <c r="AU1032" s="195" t="s">
        <v>85</v>
      </c>
      <c r="AY1032" s="17" t="s">
        <v>145</v>
      </c>
      <c r="BE1032" s="196">
        <f>IF(N1032="základní",J1032,0)</f>
        <v>0</v>
      </c>
      <c r="BF1032" s="196">
        <f>IF(N1032="snížená",J1032,0)</f>
        <v>0</v>
      </c>
      <c r="BG1032" s="196">
        <f>IF(N1032="zákl. přenesená",J1032,0)</f>
        <v>0</v>
      </c>
      <c r="BH1032" s="196">
        <f>IF(N1032="sníž. přenesená",J1032,0)</f>
        <v>0</v>
      </c>
      <c r="BI1032" s="196">
        <f>IF(N1032="nulová",J1032,0)</f>
        <v>0</v>
      </c>
      <c r="BJ1032" s="17" t="s">
        <v>81</v>
      </c>
      <c r="BK1032" s="196">
        <f>ROUND(I1032*H1032,2)</f>
        <v>0</v>
      </c>
      <c r="BL1032" s="17" t="s">
        <v>237</v>
      </c>
      <c r="BM1032" s="195" t="s">
        <v>1770</v>
      </c>
    </row>
    <row r="1033" spans="1:65" s="13" customFormat="1">
      <c r="B1033" s="197"/>
      <c r="C1033" s="198"/>
      <c r="D1033" s="199" t="s">
        <v>157</v>
      </c>
      <c r="E1033" s="200" t="s">
        <v>1</v>
      </c>
      <c r="F1033" s="201" t="s">
        <v>1771</v>
      </c>
      <c r="G1033" s="198"/>
      <c r="H1033" s="202">
        <v>30.9</v>
      </c>
      <c r="I1033" s="203"/>
      <c r="J1033" s="198"/>
      <c r="K1033" s="198"/>
      <c r="L1033" s="204"/>
      <c r="M1033" s="205"/>
      <c r="N1033" s="206"/>
      <c r="O1033" s="206"/>
      <c r="P1033" s="206"/>
      <c r="Q1033" s="206"/>
      <c r="R1033" s="206"/>
      <c r="S1033" s="206"/>
      <c r="T1033" s="207"/>
      <c r="AT1033" s="208" t="s">
        <v>157</v>
      </c>
      <c r="AU1033" s="208" t="s">
        <v>85</v>
      </c>
      <c r="AV1033" s="13" t="s">
        <v>85</v>
      </c>
      <c r="AW1033" s="13" t="s">
        <v>32</v>
      </c>
      <c r="AX1033" s="13" t="s">
        <v>76</v>
      </c>
      <c r="AY1033" s="208" t="s">
        <v>145</v>
      </c>
    </row>
    <row r="1034" spans="1:65" s="13" customFormat="1">
      <c r="B1034" s="197"/>
      <c r="C1034" s="198"/>
      <c r="D1034" s="199" t="s">
        <v>157</v>
      </c>
      <c r="E1034" s="200" t="s">
        <v>1</v>
      </c>
      <c r="F1034" s="201" t="s">
        <v>1772</v>
      </c>
      <c r="G1034" s="198"/>
      <c r="H1034" s="202">
        <v>1</v>
      </c>
      <c r="I1034" s="203"/>
      <c r="J1034" s="198"/>
      <c r="K1034" s="198"/>
      <c r="L1034" s="204"/>
      <c r="M1034" s="205"/>
      <c r="N1034" s="206"/>
      <c r="O1034" s="206"/>
      <c r="P1034" s="206"/>
      <c r="Q1034" s="206"/>
      <c r="R1034" s="206"/>
      <c r="S1034" s="206"/>
      <c r="T1034" s="207"/>
      <c r="AT1034" s="208" t="s">
        <v>157</v>
      </c>
      <c r="AU1034" s="208" t="s">
        <v>85</v>
      </c>
      <c r="AV1034" s="13" t="s">
        <v>85</v>
      </c>
      <c r="AW1034" s="13" t="s">
        <v>32</v>
      </c>
      <c r="AX1034" s="13" t="s">
        <v>76</v>
      </c>
      <c r="AY1034" s="208" t="s">
        <v>145</v>
      </c>
    </row>
    <row r="1035" spans="1:65" s="14" customFormat="1">
      <c r="B1035" s="209"/>
      <c r="C1035" s="210"/>
      <c r="D1035" s="199" t="s">
        <v>157</v>
      </c>
      <c r="E1035" s="211" t="s">
        <v>1</v>
      </c>
      <c r="F1035" s="212" t="s">
        <v>160</v>
      </c>
      <c r="G1035" s="210"/>
      <c r="H1035" s="213">
        <v>31.9</v>
      </c>
      <c r="I1035" s="214"/>
      <c r="J1035" s="210"/>
      <c r="K1035" s="210"/>
      <c r="L1035" s="215"/>
      <c r="M1035" s="216"/>
      <c r="N1035" s="217"/>
      <c r="O1035" s="217"/>
      <c r="P1035" s="217"/>
      <c r="Q1035" s="217"/>
      <c r="R1035" s="217"/>
      <c r="S1035" s="217"/>
      <c r="T1035" s="218"/>
      <c r="AT1035" s="219" t="s">
        <v>157</v>
      </c>
      <c r="AU1035" s="219" t="s">
        <v>85</v>
      </c>
      <c r="AV1035" s="14" t="s">
        <v>151</v>
      </c>
      <c r="AW1035" s="14" t="s">
        <v>32</v>
      </c>
      <c r="AX1035" s="14" t="s">
        <v>81</v>
      </c>
      <c r="AY1035" s="219" t="s">
        <v>145</v>
      </c>
    </row>
    <row r="1036" spans="1:65" s="2" customFormat="1" ht="55.5" customHeight="1">
      <c r="A1036" s="34"/>
      <c r="B1036" s="35"/>
      <c r="C1036" s="230" t="s">
        <v>1773</v>
      </c>
      <c r="D1036" s="230" t="s">
        <v>706</v>
      </c>
      <c r="E1036" s="231" t="s">
        <v>1774</v>
      </c>
      <c r="F1036" s="232" t="s">
        <v>1775</v>
      </c>
      <c r="G1036" s="233" t="s">
        <v>155</v>
      </c>
      <c r="H1036" s="234">
        <v>35.090000000000003</v>
      </c>
      <c r="I1036" s="235"/>
      <c r="J1036" s="236">
        <f>ROUND(I1036*H1036,2)</f>
        <v>0</v>
      </c>
      <c r="K1036" s="237"/>
      <c r="L1036" s="238"/>
      <c r="M1036" s="239" t="s">
        <v>1</v>
      </c>
      <c r="N1036" s="240" t="s">
        <v>41</v>
      </c>
      <c r="O1036" s="71"/>
      <c r="P1036" s="193">
        <f>O1036*H1036</f>
        <v>0</v>
      </c>
      <c r="Q1036" s="193">
        <v>1.77E-2</v>
      </c>
      <c r="R1036" s="193">
        <f>Q1036*H1036</f>
        <v>0.62109300000000012</v>
      </c>
      <c r="S1036" s="193">
        <v>0</v>
      </c>
      <c r="T1036" s="194">
        <f>S1036*H1036</f>
        <v>0</v>
      </c>
      <c r="U1036" s="34"/>
      <c r="V1036" s="34"/>
      <c r="W1036" s="34"/>
      <c r="X1036" s="34"/>
      <c r="Y1036" s="34"/>
      <c r="Z1036" s="34"/>
      <c r="AA1036" s="34"/>
      <c r="AB1036" s="34"/>
      <c r="AC1036" s="34"/>
      <c r="AD1036" s="34"/>
      <c r="AE1036" s="34"/>
      <c r="AR1036" s="195" t="s">
        <v>366</v>
      </c>
      <c r="AT1036" s="195" t="s">
        <v>706</v>
      </c>
      <c r="AU1036" s="195" t="s">
        <v>85</v>
      </c>
      <c r="AY1036" s="17" t="s">
        <v>145</v>
      </c>
      <c r="BE1036" s="196">
        <f>IF(N1036="základní",J1036,0)</f>
        <v>0</v>
      </c>
      <c r="BF1036" s="196">
        <f>IF(N1036="snížená",J1036,0)</f>
        <v>0</v>
      </c>
      <c r="BG1036" s="196">
        <f>IF(N1036="zákl. přenesená",J1036,0)</f>
        <v>0</v>
      </c>
      <c r="BH1036" s="196">
        <f>IF(N1036="sníž. přenesená",J1036,0)</f>
        <v>0</v>
      </c>
      <c r="BI1036" s="196">
        <f>IF(N1036="nulová",J1036,0)</f>
        <v>0</v>
      </c>
      <c r="BJ1036" s="17" t="s">
        <v>81</v>
      </c>
      <c r="BK1036" s="196">
        <f>ROUND(I1036*H1036,2)</f>
        <v>0</v>
      </c>
      <c r="BL1036" s="17" t="s">
        <v>237</v>
      </c>
      <c r="BM1036" s="195" t="s">
        <v>1776</v>
      </c>
    </row>
    <row r="1037" spans="1:65" s="13" customFormat="1">
      <c r="B1037" s="197"/>
      <c r="C1037" s="198"/>
      <c r="D1037" s="199" t="s">
        <v>157</v>
      </c>
      <c r="E1037" s="198"/>
      <c r="F1037" s="201" t="s">
        <v>1777</v>
      </c>
      <c r="G1037" s="198"/>
      <c r="H1037" s="202">
        <v>35.090000000000003</v>
      </c>
      <c r="I1037" s="203"/>
      <c r="J1037" s="198"/>
      <c r="K1037" s="198"/>
      <c r="L1037" s="204"/>
      <c r="M1037" s="205"/>
      <c r="N1037" s="206"/>
      <c r="O1037" s="206"/>
      <c r="P1037" s="206"/>
      <c r="Q1037" s="206"/>
      <c r="R1037" s="206"/>
      <c r="S1037" s="206"/>
      <c r="T1037" s="207"/>
      <c r="AT1037" s="208" t="s">
        <v>157</v>
      </c>
      <c r="AU1037" s="208" t="s">
        <v>85</v>
      </c>
      <c r="AV1037" s="13" t="s">
        <v>85</v>
      </c>
      <c r="AW1037" s="13" t="s">
        <v>4</v>
      </c>
      <c r="AX1037" s="13" t="s">
        <v>81</v>
      </c>
      <c r="AY1037" s="208" t="s">
        <v>145</v>
      </c>
    </row>
    <row r="1038" spans="1:65" s="2" customFormat="1" ht="33" customHeight="1">
      <c r="A1038" s="34"/>
      <c r="B1038" s="35"/>
      <c r="C1038" s="183" t="s">
        <v>1778</v>
      </c>
      <c r="D1038" s="183" t="s">
        <v>147</v>
      </c>
      <c r="E1038" s="184" t="s">
        <v>1779</v>
      </c>
      <c r="F1038" s="185" t="s">
        <v>1780</v>
      </c>
      <c r="G1038" s="186" t="s">
        <v>155</v>
      </c>
      <c r="H1038" s="187">
        <v>499.2</v>
      </c>
      <c r="I1038" s="188"/>
      <c r="J1038" s="189">
        <f>ROUND(I1038*H1038,2)</f>
        <v>0</v>
      </c>
      <c r="K1038" s="190"/>
      <c r="L1038" s="39"/>
      <c r="M1038" s="191" t="s">
        <v>1</v>
      </c>
      <c r="N1038" s="192" t="s">
        <v>41</v>
      </c>
      <c r="O1038" s="71"/>
      <c r="P1038" s="193">
        <f>O1038*H1038</f>
        <v>0</v>
      </c>
      <c r="Q1038" s="193">
        <v>8.9999999999999993E-3</v>
      </c>
      <c r="R1038" s="193">
        <f>Q1038*H1038</f>
        <v>4.4927999999999999</v>
      </c>
      <c r="S1038" s="193">
        <v>0</v>
      </c>
      <c r="T1038" s="194">
        <f>S1038*H1038</f>
        <v>0</v>
      </c>
      <c r="U1038" s="34"/>
      <c r="V1038" s="34"/>
      <c r="W1038" s="34"/>
      <c r="X1038" s="34"/>
      <c r="Y1038" s="34"/>
      <c r="Z1038" s="34"/>
      <c r="AA1038" s="34"/>
      <c r="AB1038" s="34"/>
      <c r="AC1038" s="34"/>
      <c r="AD1038" s="34"/>
      <c r="AE1038" s="34"/>
      <c r="AR1038" s="195" t="s">
        <v>237</v>
      </c>
      <c r="AT1038" s="195" t="s">
        <v>147</v>
      </c>
      <c r="AU1038" s="195" t="s">
        <v>85</v>
      </c>
      <c r="AY1038" s="17" t="s">
        <v>145</v>
      </c>
      <c r="BE1038" s="196">
        <f>IF(N1038="základní",J1038,0)</f>
        <v>0</v>
      </c>
      <c r="BF1038" s="196">
        <f>IF(N1038="snížená",J1038,0)</f>
        <v>0</v>
      </c>
      <c r="BG1038" s="196">
        <f>IF(N1038="zákl. přenesená",J1038,0)</f>
        <v>0</v>
      </c>
      <c r="BH1038" s="196">
        <f>IF(N1038="sníž. přenesená",J1038,0)</f>
        <v>0</v>
      </c>
      <c r="BI1038" s="196">
        <f>IF(N1038="nulová",J1038,0)</f>
        <v>0</v>
      </c>
      <c r="BJ1038" s="17" t="s">
        <v>81</v>
      </c>
      <c r="BK1038" s="196">
        <f>ROUND(I1038*H1038,2)</f>
        <v>0</v>
      </c>
      <c r="BL1038" s="17" t="s">
        <v>237</v>
      </c>
      <c r="BM1038" s="195" t="s">
        <v>1781</v>
      </c>
    </row>
    <row r="1039" spans="1:65" s="13" customFormat="1">
      <c r="B1039" s="197"/>
      <c r="C1039" s="198"/>
      <c r="D1039" s="199" t="s">
        <v>157</v>
      </c>
      <c r="E1039" s="200" t="s">
        <v>1</v>
      </c>
      <c r="F1039" s="201" t="s">
        <v>1782</v>
      </c>
      <c r="G1039" s="198"/>
      <c r="H1039" s="202">
        <v>230.7</v>
      </c>
      <c r="I1039" s="203"/>
      <c r="J1039" s="198"/>
      <c r="K1039" s="198"/>
      <c r="L1039" s="204"/>
      <c r="M1039" s="205"/>
      <c r="N1039" s="206"/>
      <c r="O1039" s="206"/>
      <c r="P1039" s="206"/>
      <c r="Q1039" s="206"/>
      <c r="R1039" s="206"/>
      <c r="S1039" s="206"/>
      <c r="T1039" s="207"/>
      <c r="AT1039" s="208" t="s">
        <v>157</v>
      </c>
      <c r="AU1039" s="208" t="s">
        <v>85</v>
      </c>
      <c r="AV1039" s="13" t="s">
        <v>85</v>
      </c>
      <c r="AW1039" s="13" t="s">
        <v>32</v>
      </c>
      <c r="AX1039" s="13" t="s">
        <v>76</v>
      </c>
      <c r="AY1039" s="208" t="s">
        <v>145</v>
      </c>
    </row>
    <row r="1040" spans="1:65" s="13" customFormat="1">
      <c r="B1040" s="197"/>
      <c r="C1040" s="198"/>
      <c r="D1040" s="199" t="s">
        <v>157</v>
      </c>
      <c r="E1040" s="200" t="s">
        <v>1</v>
      </c>
      <c r="F1040" s="201" t="s">
        <v>1783</v>
      </c>
      <c r="G1040" s="198"/>
      <c r="H1040" s="202">
        <v>268.5</v>
      </c>
      <c r="I1040" s="203"/>
      <c r="J1040" s="198"/>
      <c r="K1040" s="198"/>
      <c r="L1040" s="204"/>
      <c r="M1040" s="205"/>
      <c r="N1040" s="206"/>
      <c r="O1040" s="206"/>
      <c r="P1040" s="206"/>
      <c r="Q1040" s="206"/>
      <c r="R1040" s="206"/>
      <c r="S1040" s="206"/>
      <c r="T1040" s="207"/>
      <c r="AT1040" s="208" t="s">
        <v>157</v>
      </c>
      <c r="AU1040" s="208" t="s">
        <v>85</v>
      </c>
      <c r="AV1040" s="13" t="s">
        <v>85</v>
      </c>
      <c r="AW1040" s="13" t="s">
        <v>32</v>
      </c>
      <c r="AX1040" s="13" t="s">
        <v>76</v>
      </c>
      <c r="AY1040" s="208" t="s">
        <v>145</v>
      </c>
    </row>
    <row r="1041" spans="1:65" s="14" customFormat="1">
      <c r="B1041" s="209"/>
      <c r="C1041" s="210"/>
      <c r="D1041" s="199" t="s">
        <v>157</v>
      </c>
      <c r="E1041" s="211" t="s">
        <v>1</v>
      </c>
      <c r="F1041" s="212" t="s">
        <v>160</v>
      </c>
      <c r="G1041" s="210"/>
      <c r="H1041" s="213">
        <v>499.2</v>
      </c>
      <c r="I1041" s="214"/>
      <c r="J1041" s="210"/>
      <c r="K1041" s="210"/>
      <c r="L1041" s="215"/>
      <c r="M1041" s="216"/>
      <c r="N1041" s="217"/>
      <c r="O1041" s="217"/>
      <c r="P1041" s="217"/>
      <c r="Q1041" s="217"/>
      <c r="R1041" s="217"/>
      <c r="S1041" s="217"/>
      <c r="T1041" s="218"/>
      <c r="AT1041" s="219" t="s">
        <v>157</v>
      </c>
      <c r="AU1041" s="219" t="s">
        <v>85</v>
      </c>
      <c r="AV1041" s="14" t="s">
        <v>151</v>
      </c>
      <c r="AW1041" s="14" t="s">
        <v>32</v>
      </c>
      <c r="AX1041" s="14" t="s">
        <v>81</v>
      </c>
      <c r="AY1041" s="219" t="s">
        <v>145</v>
      </c>
    </row>
    <row r="1042" spans="1:65" s="2" customFormat="1" ht="62.7" customHeight="1">
      <c r="A1042" s="34"/>
      <c r="B1042" s="35"/>
      <c r="C1042" s="230" t="s">
        <v>1784</v>
      </c>
      <c r="D1042" s="230" t="s">
        <v>706</v>
      </c>
      <c r="E1042" s="231" t="s">
        <v>1785</v>
      </c>
      <c r="F1042" s="232" t="s">
        <v>1786</v>
      </c>
      <c r="G1042" s="233" t="s">
        <v>155</v>
      </c>
      <c r="H1042" s="234">
        <v>574.08000000000004</v>
      </c>
      <c r="I1042" s="235"/>
      <c r="J1042" s="236">
        <f>ROUND(I1042*H1042,2)</f>
        <v>0</v>
      </c>
      <c r="K1042" s="237"/>
      <c r="L1042" s="238"/>
      <c r="M1042" s="239" t="s">
        <v>1</v>
      </c>
      <c r="N1042" s="240" t="s">
        <v>41</v>
      </c>
      <c r="O1042" s="71"/>
      <c r="P1042" s="193">
        <f>O1042*H1042</f>
        <v>0</v>
      </c>
      <c r="Q1042" s="193">
        <v>2.1000000000000001E-2</v>
      </c>
      <c r="R1042" s="193">
        <f>Q1042*H1042</f>
        <v>12.055680000000002</v>
      </c>
      <c r="S1042" s="193">
        <v>0</v>
      </c>
      <c r="T1042" s="194">
        <f>S1042*H1042</f>
        <v>0</v>
      </c>
      <c r="U1042" s="34"/>
      <c r="V1042" s="34"/>
      <c r="W1042" s="34"/>
      <c r="X1042" s="34"/>
      <c r="Y1042" s="34"/>
      <c r="Z1042" s="34"/>
      <c r="AA1042" s="34"/>
      <c r="AB1042" s="34"/>
      <c r="AC1042" s="34"/>
      <c r="AD1042" s="34"/>
      <c r="AE1042" s="34"/>
      <c r="AR1042" s="195" t="s">
        <v>366</v>
      </c>
      <c r="AT1042" s="195" t="s">
        <v>706</v>
      </c>
      <c r="AU1042" s="195" t="s">
        <v>85</v>
      </c>
      <c r="AY1042" s="17" t="s">
        <v>145</v>
      </c>
      <c r="BE1042" s="196">
        <f>IF(N1042="základní",J1042,0)</f>
        <v>0</v>
      </c>
      <c r="BF1042" s="196">
        <f>IF(N1042="snížená",J1042,0)</f>
        <v>0</v>
      </c>
      <c r="BG1042" s="196">
        <f>IF(N1042="zákl. přenesená",J1042,0)</f>
        <v>0</v>
      </c>
      <c r="BH1042" s="196">
        <f>IF(N1042="sníž. přenesená",J1042,0)</f>
        <v>0</v>
      </c>
      <c r="BI1042" s="196">
        <f>IF(N1042="nulová",J1042,0)</f>
        <v>0</v>
      </c>
      <c r="BJ1042" s="17" t="s">
        <v>81</v>
      </c>
      <c r="BK1042" s="196">
        <f>ROUND(I1042*H1042,2)</f>
        <v>0</v>
      </c>
      <c r="BL1042" s="17" t="s">
        <v>237</v>
      </c>
      <c r="BM1042" s="195" t="s">
        <v>1787</v>
      </c>
    </row>
    <row r="1043" spans="1:65" s="13" customFormat="1">
      <c r="B1043" s="197"/>
      <c r="C1043" s="198"/>
      <c r="D1043" s="199" t="s">
        <v>157</v>
      </c>
      <c r="E1043" s="198"/>
      <c r="F1043" s="201" t="s">
        <v>1788</v>
      </c>
      <c r="G1043" s="198"/>
      <c r="H1043" s="202">
        <v>574.08000000000004</v>
      </c>
      <c r="I1043" s="203"/>
      <c r="J1043" s="198"/>
      <c r="K1043" s="198"/>
      <c r="L1043" s="204"/>
      <c r="M1043" s="205"/>
      <c r="N1043" s="206"/>
      <c r="O1043" s="206"/>
      <c r="P1043" s="206"/>
      <c r="Q1043" s="206"/>
      <c r="R1043" s="206"/>
      <c r="S1043" s="206"/>
      <c r="T1043" s="207"/>
      <c r="AT1043" s="208" t="s">
        <v>157</v>
      </c>
      <c r="AU1043" s="208" t="s">
        <v>85</v>
      </c>
      <c r="AV1043" s="13" t="s">
        <v>85</v>
      </c>
      <c r="AW1043" s="13" t="s">
        <v>4</v>
      </c>
      <c r="AX1043" s="13" t="s">
        <v>81</v>
      </c>
      <c r="AY1043" s="208" t="s">
        <v>145</v>
      </c>
    </row>
    <row r="1044" spans="1:65" s="2" customFormat="1" ht="33" customHeight="1">
      <c r="A1044" s="34"/>
      <c r="B1044" s="35"/>
      <c r="C1044" s="183" t="s">
        <v>1789</v>
      </c>
      <c r="D1044" s="183" t="s">
        <v>147</v>
      </c>
      <c r="E1044" s="184" t="s">
        <v>1790</v>
      </c>
      <c r="F1044" s="185" t="s">
        <v>1791</v>
      </c>
      <c r="G1044" s="186" t="s">
        <v>155</v>
      </c>
      <c r="H1044" s="187">
        <v>75.8</v>
      </c>
      <c r="I1044" s="188"/>
      <c r="J1044" s="189">
        <f>ROUND(I1044*H1044,2)</f>
        <v>0</v>
      </c>
      <c r="K1044" s="190"/>
      <c r="L1044" s="39"/>
      <c r="M1044" s="191" t="s">
        <v>1</v>
      </c>
      <c r="N1044" s="192" t="s">
        <v>41</v>
      </c>
      <c r="O1044" s="71"/>
      <c r="P1044" s="193">
        <f>O1044*H1044</f>
        <v>0</v>
      </c>
      <c r="Q1044" s="193">
        <v>8.9999999999999993E-3</v>
      </c>
      <c r="R1044" s="193">
        <f>Q1044*H1044</f>
        <v>0.68219999999999992</v>
      </c>
      <c r="S1044" s="193">
        <v>0</v>
      </c>
      <c r="T1044" s="194">
        <f>S1044*H1044</f>
        <v>0</v>
      </c>
      <c r="U1044" s="34"/>
      <c r="V1044" s="34"/>
      <c r="W1044" s="34"/>
      <c r="X1044" s="34"/>
      <c r="Y1044" s="34"/>
      <c r="Z1044" s="34"/>
      <c r="AA1044" s="34"/>
      <c r="AB1044" s="34"/>
      <c r="AC1044" s="34"/>
      <c r="AD1044" s="34"/>
      <c r="AE1044" s="34"/>
      <c r="AR1044" s="195" t="s">
        <v>237</v>
      </c>
      <c r="AT1044" s="195" t="s">
        <v>147</v>
      </c>
      <c r="AU1044" s="195" t="s">
        <v>85</v>
      </c>
      <c r="AY1044" s="17" t="s">
        <v>145</v>
      </c>
      <c r="BE1044" s="196">
        <f>IF(N1044="základní",J1044,0)</f>
        <v>0</v>
      </c>
      <c r="BF1044" s="196">
        <f>IF(N1044="snížená",J1044,0)</f>
        <v>0</v>
      </c>
      <c r="BG1044" s="196">
        <f>IF(N1044="zákl. přenesená",J1044,0)</f>
        <v>0</v>
      </c>
      <c r="BH1044" s="196">
        <f>IF(N1044="sníž. přenesená",J1044,0)</f>
        <v>0</v>
      </c>
      <c r="BI1044" s="196">
        <f>IF(N1044="nulová",J1044,0)</f>
        <v>0</v>
      </c>
      <c r="BJ1044" s="17" t="s">
        <v>81</v>
      </c>
      <c r="BK1044" s="196">
        <f>ROUND(I1044*H1044,2)</f>
        <v>0</v>
      </c>
      <c r="BL1044" s="17" t="s">
        <v>237</v>
      </c>
      <c r="BM1044" s="195" t="s">
        <v>1792</v>
      </c>
    </row>
    <row r="1045" spans="1:65" s="13" customFormat="1">
      <c r="B1045" s="197"/>
      <c r="C1045" s="198"/>
      <c r="D1045" s="199" t="s">
        <v>157</v>
      </c>
      <c r="E1045" s="200" t="s">
        <v>1</v>
      </c>
      <c r="F1045" s="201" t="s">
        <v>1793</v>
      </c>
      <c r="G1045" s="198"/>
      <c r="H1045" s="202">
        <v>75.8</v>
      </c>
      <c r="I1045" s="203"/>
      <c r="J1045" s="198"/>
      <c r="K1045" s="198"/>
      <c r="L1045" s="204"/>
      <c r="M1045" s="205"/>
      <c r="N1045" s="206"/>
      <c r="O1045" s="206"/>
      <c r="P1045" s="206"/>
      <c r="Q1045" s="206"/>
      <c r="R1045" s="206"/>
      <c r="S1045" s="206"/>
      <c r="T1045" s="207"/>
      <c r="AT1045" s="208" t="s">
        <v>157</v>
      </c>
      <c r="AU1045" s="208" t="s">
        <v>85</v>
      </c>
      <c r="AV1045" s="13" t="s">
        <v>85</v>
      </c>
      <c r="AW1045" s="13" t="s">
        <v>32</v>
      </c>
      <c r="AX1045" s="13" t="s">
        <v>81</v>
      </c>
      <c r="AY1045" s="208" t="s">
        <v>145</v>
      </c>
    </row>
    <row r="1046" spans="1:65" s="2" customFormat="1" ht="66.75" customHeight="1">
      <c r="A1046" s="34"/>
      <c r="B1046" s="35"/>
      <c r="C1046" s="230" t="s">
        <v>1794</v>
      </c>
      <c r="D1046" s="230" t="s">
        <v>706</v>
      </c>
      <c r="E1046" s="231" t="s">
        <v>1795</v>
      </c>
      <c r="F1046" s="232" t="s">
        <v>1796</v>
      </c>
      <c r="G1046" s="233" t="s">
        <v>155</v>
      </c>
      <c r="H1046" s="234">
        <v>87.17</v>
      </c>
      <c r="I1046" s="235"/>
      <c r="J1046" s="236">
        <f>ROUND(I1046*H1046,2)</f>
        <v>0</v>
      </c>
      <c r="K1046" s="237"/>
      <c r="L1046" s="238"/>
      <c r="M1046" s="239" t="s">
        <v>1</v>
      </c>
      <c r="N1046" s="240" t="s">
        <v>41</v>
      </c>
      <c r="O1046" s="71"/>
      <c r="P1046" s="193">
        <f>O1046*H1046</f>
        <v>0</v>
      </c>
      <c r="Q1046" s="193">
        <v>2.3E-2</v>
      </c>
      <c r="R1046" s="193">
        <f>Q1046*H1046</f>
        <v>2.0049100000000002</v>
      </c>
      <c r="S1046" s="193">
        <v>0</v>
      </c>
      <c r="T1046" s="194">
        <f>S1046*H1046</f>
        <v>0</v>
      </c>
      <c r="U1046" s="34"/>
      <c r="V1046" s="34"/>
      <c r="W1046" s="34"/>
      <c r="X1046" s="34"/>
      <c r="Y1046" s="34"/>
      <c r="Z1046" s="34"/>
      <c r="AA1046" s="34"/>
      <c r="AB1046" s="34"/>
      <c r="AC1046" s="34"/>
      <c r="AD1046" s="34"/>
      <c r="AE1046" s="34"/>
      <c r="AR1046" s="195" t="s">
        <v>366</v>
      </c>
      <c r="AT1046" s="195" t="s">
        <v>706</v>
      </c>
      <c r="AU1046" s="195" t="s">
        <v>85</v>
      </c>
      <c r="AY1046" s="17" t="s">
        <v>145</v>
      </c>
      <c r="BE1046" s="196">
        <f>IF(N1046="základní",J1046,0)</f>
        <v>0</v>
      </c>
      <c r="BF1046" s="196">
        <f>IF(N1046="snížená",J1046,0)</f>
        <v>0</v>
      </c>
      <c r="BG1046" s="196">
        <f>IF(N1046="zákl. přenesená",J1046,0)</f>
        <v>0</v>
      </c>
      <c r="BH1046" s="196">
        <f>IF(N1046="sníž. přenesená",J1046,0)</f>
        <v>0</v>
      </c>
      <c r="BI1046" s="196">
        <f>IF(N1046="nulová",J1046,0)</f>
        <v>0</v>
      </c>
      <c r="BJ1046" s="17" t="s">
        <v>81</v>
      </c>
      <c r="BK1046" s="196">
        <f>ROUND(I1046*H1046,2)</f>
        <v>0</v>
      </c>
      <c r="BL1046" s="17" t="s">
        <v>237</v>
      </c>
      <c r="BM1046" s="195" t="s">
        <v>1797</v>
      </c>
    </row>
    <row r="1047" spans="1:65" s="13" customFormat="1">
      <c r="B1047" s="197"/>
      <c r="C1047" s="198"/>
      <c r="D1047" s="199" t="s">
        <v>157</v>
      </c>
      <c r="E1047" s="198"/>
      <c r="F1047" s="201" t="s">
        <v>1798</v>
      </c>
      <c r="G1047" s="198"/>
      <c r="H1047" s="202">
        <v>87.17</v>
      </c>
      <c r="I1047" s="203"/>
      <c r="J1047" s="198"/>
      <c r="K1047" s="198"/>
      <c r="L1047" s="204"/>
      <c r="M1047" s="205"/>
      <c r="N1047" s="206"/>
      <c r="O1047" s="206"/>
      <c r="P1047" s="206"/>
      <c r="Q1047" s="206"/>
      <c r="R1047" s="206"/>
      <c r="S1047" s="206"/>
      <c r="T1047" s="207"/>
      <c r="AT1047" s="208" t="s">
        <v>157</v>
      </c>
      <c r="AU1047" s="208" t="s">
        <v>85</v>
      </c>
      <c r="AV1047" s="13" t="s">
        <v>85</v>
      </c>
      <c r="AW1047" s="13" t="s">
        <v>4</v>
      </c>
      <c r="AX1047" s="13" t="s">
        <v>81</v>
      </c>
      <c r="AY1047" s="208" t="s">
        <v>145</v>
      </c>
    </row>
    <row r="1048" spans="1:65" s="2" customFormat="1" ht="37.799999999999997" customHeight="1">
      <c r="A1048" s="34"/>
      <c r="B1048" s="35"/>
      <c r="C1048" s="183" t="s">
        <v>1799</v>
      </c>
      <c r="D1048" s="183" t="s">
        <v>147</v>
      </c>
      <c r="E1048" s="184" t="s">
        <v>1800</v>
      </c>
      <c r="F1048" s="185" t="s">
        <v>1801</v>
      </c>
      <c r="G1048" s="186" t="s">
        <v>155</v>
      </c>
      <c r="H1048" s="187">
        <v>42.05</v>
      </c>
      <c r="I1048" s="188"/>
      <c r="J1048" s="189">
        <f>ROUND(I1048*H1048,2)</f>
        <v>0</v>
      </c>
      <c r="K1048" s="190"/>
      <c r="L1048" s="39"/>
      <c r="M1048" s="191" t="s">
        <v>1</v>
      </c>
      <c r="N1048" s="192" t="s">
        <v>41</v>
      </c>
      <c r="O1048" s="71"/>
      <c r="P1048" s="193">
        <f>O1048*H1048</f>
        <v>0</v>
      </c>
      <c r="Q1048" s="193">
        <v>6.8900000000000003E-3</v>
      </c>
      <c r="R1048" s="193">
        <f>Q1048*H1048</f>
        <v>0.2897245</v>
      </c>
      <c r="S1048" s="193">
        <v>0</v>
      </c>
      <c r="T1048" s="194">
        <f>S1048*H1048</f>
        <v>0</v>
      </c>
      <c r="U1048" s="34"/>
      <c r="V1048" s="34"/>
      <c r="W1048" s="34"/>
      <c r="X1048" s="34"/>
      <c r="Y1048" s="34"/>
      <c r="Z1048" s="34"/>
      <c r="AA1048" s="34"/>
      <c r="AB1048" s="34"/>
      <c r="AC1048" s="34"/>
      <c r="AD1048" s="34"/>
      <c r="AE1048" s="34"/>
      <c r="AR1048" s="195" t="s">
        <v>237</v>
      </c>
      <c r="AT1048" s="195" t="s">
        <v>147</v>
      </c>
      <c r="AU1048" s="195" t="s">
        <v>85</v>
      </c>
      <c r="AY1048" s="17" t="s">
        <v>145</v>
      </c>
      <c r="BE1048" s="196">
        <f>IF(N1048="základní",J1048,0)</f>
        <v>0</v>
      </c>
      <c r="BF1048" s="196">
        <f>IF(N1048="snížená",J1048,0)</f>
        <v>0</v>
      </c>
      <c r="BG1048" s="196">
        <f>IF(N1048="zákl. přenesená",J1048,0)</f>
        <v>0</v>
      </c>
      <c r="BH1048" s="196">
        <f>IF(N1048="sníž. přenesená",J1048,0)</f>
        <v>0</v>
      </c>
      <c r="BI1048" s="196">
        <f>IF(N1048="nulová",J1048,0)</f>
        <v>0</v>
      </c>
      <c r="BJ1048" s="17" t="s">
        <v>81</v>
      </c>
      <c r="BK1048" s="196">
        <f>ROUND(I1048*H1048,2)</f>
        <v>0</v>
      </c>
      <c r="BL1048" s="17" t="s">
        <v>237</v>
      </c>
      <c r="BM1048" s="195" t="s">
        <v>1802</v>
      </c>
    </row>
    <row r="1049" spans="1:65" s="13" customFormat="1">
      <c r="B1049" s="197"/>
      <c r="C1049" s="198"/>
      <c r="D1049" s="199" t="s">
        <v>157</v>
      </c>
      <c r="E1049" s="200" t="s">
        <v>1</v>
      </c>
      <c r="F1049" s="201" t="s">
        <v>1803</v>
      </c>
      <c r="G1049" s="198"/>
      <c r="H1049" s="202">
        <v>42.05</v>
      </c>
      <c r="I1049" s="203"/>
      <c r="J1049" s="198"/>
      <c r="K1049" s="198"/>
      <c r="L1049" s="204"/>
      <c r="M1049" s="205"/>
      <c r="N1049" s="206"/>
      <c r="O1049" s="206"/>
      <c r="P1049" s="206"/>
      <c r="Q1049" s="206"/>
      <c r="R1049" s="206"/>
      <c r="S1049" s="206"/>
      <c r="T1049" s="207"/>
      <c r="AT1049" s="208" t="s">
        <v>157</v>
      </c>
      <c r="AU1049" s="208" t="s">
        <v>85</v>
      </c>
      <c r="AV1049" s="13" t="s">
        <v>85</v>
      </c>
      <c r="AW1049" s="13" t="s">
        <v>32</v>
      </c>
      <c r="AX1049" s="13" t="s">
        <v>81</v>
      </c>
      <c r="AY1049" s="208" t="s">
        <v>145</v>
      </c>
    </row>
    <row r="1050" spans="1:65" s="2" customFormat="1" ht="55.5" customHeight="1">
      <c r="A1050" s="34"/>
      <c r="B1050" s="35"/>
      <c r="C1050" s="230" t="s">
        <v>1804</v>
      </c>
      <c r="D1050" s="230" t="s">
        <v>706</v>
      </c>
      <c r="E1050" s="231" t="s">
        <v>1805</v>
      </c>
      <c r="F1050" s="232" t="s">
        <v>1806</v>
      </c>
      <c r="G1050" s="233" t="s">
        <v>155</v>
      </c>
      <c r="H1050" s="234">
        <v>44.152999999999999</v>
      </c>
      <c r="I1050" s="235"/>
      <c r="J1050" s="236">
        <f>ROUND(I1050*H1050,2)</f>
        <v>0</v>
      </c>
      <c r="K1050" s="237"/>
      <c r="L1050" s="238"/>
      <c r="M1050" s="239" t="s">
        <v>1</v>
      </c>
      <c r="N1050" s="240" t="s">
        <v>41</v>
      </c>
      <c r="O1050" s="71"/>
      <c r="P1050" s="193">
        <f>O1050*H1050</f>
        <v>0</v>
      </c>
      <c r="Q1050" s="193">
        <v>1.8200000000000001E-2</v>
      </c>
      <c r="R1050" s="193">
        <f>Q1050*H1050</f>
        <v>0.80358459999999998</v>
      </c>
      <c r="S1050" s="193">
        <v>0</v>
      </c>
      <c r="T1050" s="194">
        <f>S1050*H1050</f>
        <v>0</v>
      </c>
      <c r="U1050" s="34"/>
      <c r="V1050" s="34"/>
      <c r="W1050" s="34"/>
      <c r="X1050" s="34"/>
      <c r="Y1050" s="34"/>
      <c r="Z1050" s="34"/>
      <c r="AA1050" s="34"/>
      <c r="AB1050" s="34"/>
      <c r="AC1050" s="34"/>
      <c r="AD1050" s="34"/>
      <c r="AE1050" s="34"/>
      <c r="AR1050" s="195" t="s">
        <v>366</v>
      </c>
      <c r="AT1050" s="195" t="s">
        <v>706</v>
      </c>
      <c r="AU1050" s="195" t="s">
        <v>85</v>
      </c>
      <c r="AY1050" s="17" t="s">
        <v>145</v>
      </c>
      <c r="BE1050" s="196">
        <f>IF(N1050="základní",J1050,0)</f>
        <v>0</v>
      </c>
      <c r="BF1050" s="196">
        <f>IF(N1050="snížená",J1050,0)</f>
        <v>0</v>
      </c>
      <c r="BG1050" s="196">
        <f>IF(N1050="zákl. přenesená",J1050,0)</f>
        <v>0</v>
      </c>
      <c r="BH1050" s="196">
        <f>IF(N1050="sníž. přenesená",J1050,0)</f>
        <v>0</v>
      </c>
      <c r="BI1050" s="196">
        <f>IF(N1050="nulová",J1050,0)</f>
        <v>0</v>
      </c>
      <c r="BJ1050" s="17" t="s">
        <v>81</v>
      </c>
      <c r="BK1050" s="196">
        <f>ROUND(I1050*H1050,2)</f>
        <v>0</v>
      </c>
      <c r="BL1050" s="17" t="s">
        <v>237</v>
      </c>
      <c r="BM1050" s="195" t="s">
        <v>1807</v>
      </c>
    </row>
    <row r="1051" spans="1:65" s="13" customFormat="1">
      <c r="B1051" s="197"/>
      <c r="C1051" s="198"/>
      <c r="D1051" s="199" t="s">
        <v>157</v>
      </c>
      <c r="E1051" s="198"/>
      <c r="F1051" s="201" t="s">
        <v>1808</v>
      </c>
      <c r="G1051" s="198"/>
      <c r="H1051" s="202">
        <v>44.152999999999999</v>
      </c>
      <c r="I1051" s="203"/>
      <c r="J1051" s="198"/>
      <c r="K1051" s="198"/>
      <c r="L1051" s="204"/>
      <c r="M1051" s="205"/>
      <c r="N1051" s="206"/>
      <c r="O1051" s="206"/>
      <c r="P1051" s="206"/>
      <c r="Q1051" s="206"/>
      <c r="R1051" s="206"/>
      <c r="S1051" s="206"/>
      <c r="T1051" s="207"/>
      <c r="AT1051" s="208" t="s">
        <v>157</v>
      </c>
      <c r="AU1051" s="208" t="s">
        <v>85</v>
      </c>
      <c r="AV1051" s="13" t="s">
        <v>85</v>
      </c>
      <c r="AW1051" s="13" t="s">
        <v>4</v>
      </c>
      <c r="AX1051" s="13" t="s">
        <v>81</v>
      </c>
      <c r="AY1051" s="208" t="s">
        <v>145</v>
      </c>
    </row>
    <row r="1052" spans="1:65" s="2" customFormat="1" ht="16.5" customHeight="1">
      <c r="A1052" s="34"/>
      <c r="B1052" s="35"/>
      <c r="C1052" s="183" t="s">
        <v>1809</v>
      </c>
      <c r="D1052" s="183" t="s">
        <v>147</v>
      </c>
      <c r="E1052" s="184" t="s">
        <v>1810</v>
      </c>
      <c r="F1052" s="185" t="s">
        <v>1811</v>
      </c>
      <c r="G1052" s="186" t="s">
        <v>155</v>
      </c>
      <c r="H1052" s="187">
        <v>606.9</v>
      </c>
      <c r="I1052" s="188"/>
      <c r="J1052" s="189">
        <f>ROUND(I1052*H1052,2)</f>
        <v>0</v>
      </c>
      <c r="K1052" s="190"/>
      <c r="L1052" s="39"/>
      <c r="M1052" s="191" t="s">
        <v>1</v>
      </c>
      <c r="N1052" s="192" t="s">
        <v>41</v>
      </c>
      <c r="O1052" s="71"/>
      <c r="P1052" s="193">
        <f>O1052*H1052</f>
        <v>0</v>
      </c>
      <c r="Q1052" s="193">
        <v>0</v>
      </c>
      <c r="R1052" s="193">
        <f>Q1052*H1052</f>
        <v>0</v>
      </c>
      <c r="S1052" s="193">
        <v>0</v>
      </c>
      <c r="T1052" s="194">
        <f>S1052*H1052</f>
        <v>0</v>
      </c>
      <c r="U1052" s="34"/>
      <c r="V1052" s="34"/>
      <c r="W1052" s="34"/>
      <c r="X1052" s="34"/>
      <c r="Y1052" s="34"/>
      <c r="Z1052" s="34"/>
      <c r="AA1052" s="34"/>
      <c r="AB1052" s="34"/>
      <c r="AC1052" s="34"/>
      <c r="AD1052" s="34"/>
      <c r="AE1052" s="34"/>
      <c r="AR1052" s="195" t="s">
        <v>237</v>
      </c>
      <c r="AT1052" s="195" t="s">
        <v>147</v>
      </c>
      <c r="AU1052" s="195" t="s">
        <v>85</v>
      </c>
      <c r="AY1052" s="17" t="s">
        <v>145</v>
      </c>
      <c r="BE1052" s="196">
        <f>IF(N1052="základní",J1052,0)</f>
        <v>0</v>
      </c>
      <c r="BF1052" s="196">
        <f>IF(N1052="snížená",J1052,0)</f>
        <v>0</v>
      </c>
      <c r="BG1052" s="196">
        <f>IF(N1052="zákl. přenesená",J1052,0)</f>
        <v>0</v>
      </c>
      <c r="BH1052" s="196">
        <f>IF(N1052="sníž. přenesená",J1052,0)</f>
        <v>0</v>
      </c>
      <c r="BI1052" s="196">
        <f>IF(N1052="nulová",J1052,0)</f>
        <v>0</v>
      </c>
      <c r="BJ1052" s="17" t="s">
        <v>81</v>
      </c>
      <c r="BK1052" s="196">
        <f>ROUND(I1052*H1052,2)</f>
        <v>0</v>
      </c>
      <c r="BL1052" s="17" t="s">
        <v>237</v>
      </c>
      <c r="BM1052" s="195" t="s">
        <v>1812</v>
      </c>
    </row>
    <row r="1053" spans="1:65" s="13" customFormat="1">
      <c r="B1053" s="197"/>
      <c r="C1053" s="198"/>
      <c r="D1053" s="199" t="s">
        <v>157</v>
      </c>
      <c r="E1053" s="200" t="s">
        <v>1</v>
      </c>
      <c r="F1053" s="201" t="s">
        <v>1813</v>
      </c>
      <c r="G1053" s="198"/>
      <c r="H1053" s="202">
        <v>606.9</v>
      </c>
      <c r="I1053" s="203"/>
      <c r="J1053" s="198"/>
      <c r="K1053" s="198"/>
      <c r="L1053" s="204"/>
      <c r="M1053" s="205"/>
      <c r="N1053" s="206"/>
      <c r="O1053" s="206"/>
      <c r="P1053" s="206"/>
      <c r="Q1053" s="206"/>
      <c r="R1053" s="206"/>
      <c r="S1053" s="206"/>
      <c r="T1053" s="207"/>
      <c r="AT1053" s="208" t="s">
        <v>157</v>
      </c>
      <c r="AU1053" s="208" t="s">
        <v>85</v>
      </c>
      <c r="AV1053" s="13" t="s">
        <v>85</v>
      </c>
      <c r="AW1053" s="13" t="s">
        <v>32</v>
      </c>
      <c r="AX1053" s="13" t="s">
        <v>81</v>
      </c>
      <c r="AY1053" s="208" t="s">
        <v>145</v>
      </c>
    </row>
    <row r="1054" spans="1:65" s="2" customFormat="1" ht="16.5" customHeight="1">
      <c r="A1054" s="34"/>
      <c r="B1054" s="35"/>
      <c r="C1054" s="183" t="s">
        <v>1814</v>
      </c>
      <c r="D1054" s="183" t="s">
        <v>147</v>
      </c>
      <c r="E1054" s="184" t="s">
        <v>1815</v>
      </c>
      <c r="F1054" s="185" t="s">
        <v>1816</v>
      </c>
      <c r="G1054" s="186" t="s">
        <v>155</v>
      </c>
      <c r="H1054" s="187">
        <v>269.5</v>
      </c>
      <c r="I1054" s="188"/>
      <c r="J1054" s="189">
        <f>ROUND(I1054*H1054,2)</f>
        <v>0</v>
      </c>
      <c r="K1054" s="190"/>
      <c r="L1054" s="39"/>
      <c r="M1054" s="191" t="s">
        <v>1</v>
      </c>
      <c r="N1054" s="192" t="s">
        <v>41</v>
      </c>
      <c r="O1054" s="71"/>
      <c r="P1054" s="193">
        <f>O1054*H1054</f>
        <v>0</v>
      </c>
      <c r="Q1054" s="193">
        <v>2.9999999999999997E-4</v>
      </c>
      <c r="R1054" s="193">
        <f>Q1054*H1054</f>
        <v>8.0849999999999991E-2</v>
      </c>
      <c r="S1054" s="193">
        <v>0</v>
      </c>
      <c r="T1054" s="194">
        <f>S1054*H1054</f>
        <v>0</v>
      </c>
      <c r="U1054" s="34"/>
      <c r="V1054" s="34"/>
      <c r="W1054" s="34"/>
      <c r="X1054" s="34"/>
      <c r="Y1054" s="34"/>
      <c r="Z1054" s="34"/>
      <c r="AA1054" s="34"/>
      <c r="AB1054" s="34"/>
      <c r="AC1054" s="34"/>
      <c r="AD1054" s="34"/>
      <c r="AE1054" s="34"/>
      <c r="AR1054" s="195" t="s">
        <v>237</v>
      </c>
      <c r="AT1054" s="195" t="s">
        <v>147</v>
      </c>
      <c r="AU1054" s="195" t="s">
        <v>85</v>
      </c>
      <c r="AY1054" s="17" t="s">
        <v>145</v>
      </c>
      <c r="BE1054" s="196">
        <f>IF(N1054="základní",J1054,0)</f>
        <v>0</v>
      </c>
      <c r="BF1054" s="196">
        <f>IF(N1054="snížená",J1054,0)</f>
        <v>0</v>
      </c>
      <c r="BG1054" s="196">
        <f>IF(N1054="zákl. přenesená",J1054,0)</f>
        <v>0</v>
      </c>
      <c r="BH1054" s="196">
        <f>IF(N1054="sníž. přenesená",J1054,0)</f>
        <v>0</v>
      </c>
      <c r="BI1054" s="196">
        <f>IF(N1054="nulová",J1054,0)</f>
        <v>0</v>
      </c>
      <c r="BJ1054" s="17" t="s">
        <v>81</v>
      </c>
      <c r="BK1054" s="196">
        <f>ROUND(I1054*H1054,2)</f>
        <v>0</v>
      </c>
      <c r="BL1054" s="17" t="s">
        <v>237</v>
      </c>
      <c r="BM1054" s="195" t="s">
        <v>1817</v>
      </c>
    </row>
    <row r="1055" spans="1:65" s="13" customFormat="1">
      <c r="B1055" s="197"/>
      <c r="C1055" s="198"/>
      <c r="D1055" s="199" t="s">
        <v>157</v>
      </c>
      <c r="E1055" s="200" t="s">
        <v>1</v>
      </c>
      <c r="F1055" s="201" t="s">
        <v>1783</v>
      </c>
      <c r="G1055" s="198"/>
      <c r="H1055" s="202">
        <v>268.5</v>
      </c>
      <c r="I1055" s="203"/>
      <c r="J1055" s="198"/>
      <c r="K1055" s="198"/>
      <c r="L1055" s="204"/>
      <c r="M1055" s="205"/>
      <c r="N1055" s="206"/>
      <c r="O1055" s="206"/>
      <c r="P1055" s="206"/>
      <c r="Q1055" s="206"/>
      <c r="R1055" s="206"/>
      <c r="S1055" s="206"/>
      <c r="T1055" s="207"/>
      <c r="AT1055" s="208" t="s">
        <v>157</v>
      </c>
      <c r="AU1055" s="208" t="s">
        <v>85</v>
      </c>
      <c r="AV1055" s="13" t="s">
        <v>85</v>
      </c>
      <c r="AW1055" s="13" t="s">
        <v>32</v>
      </c>
      <c r="AX1055" s="13" t="s">
        <v>76</v>
      </c>
      <c r="AY1055" s="208" t="s">
        <v>145</v>
      </c>
    </row>
    <row r="1056" spans="1:65" s="13" customFormat="1">
      <c r="B1056" s="197"/>
      <c r="C1056" s="198"/>
      <c r="D1056" s="199" t="s">
        <v>157</v>
      </c>
      <c r="E1056" s="200" t="s">
        <v>1</v>
      </c>
      <c r="F1056" s="201" t="s">
        <v>1772</v>
      </c>
      <c r="G1056" s="198"/>
      <c r="H1056" s="202">
        <v>1</v>
      </c>
      <c r="I1056" s="203"/>
      <c r="J1056" s="198"/>
      <c r="K1056" s="198"/>
      <c r="L1056" s="204"/>
      <c r="M1056" s="205"/>
      <c r="N1056" s="206"/>
      <c r="O1056" s="206"/>
      <c r="P1056" s="206"/>
      <c r="Q1056" s="206"/>
      <c r="R1056" s="206"/>
      <c r="S1056" s="206"/>
      <c r="T1056" s="207"/>
      <c r="AT1056" s="208" t="s">
        <v>157</v>
      </c>
      <c r="AU1056" s="208" t="s">
        <v>85</v>
      </c>
      <c r="AV1056" s="13" t="s">
        <v>85</v>
      </c>
      <c r="AW1056" s="13" t="s">
        <v>32</v>
      </c>
      <c r="AX1056" s="13" t="s">
        <v>76</v>
      </c>
      <c r="AY1056" s="208" t="s">
        <v>145</v>
      </c>
    </row>
    <row r="1057" spans="1:65" s="14" customFormat="1">
      <c r="B1057" s="209"/>
      <c r="C1057" s="210"/>
      <c r="D1057" s="199" t="s">
        <v>157</v>
      </c>
      <c r="E1057" s="211" t="s">
        <v>1</v>
      </c>
      <c r="F1057" s="212" t="s">
        <v>160</v>
      </c>
      <c r="G1057" s="210"/>
      <c r="H1057" s="213">
        <v>269.5</v>
      </c>
      <c r="I1057" s="214"/>
      <c r="J1057" s="210"/>
      <c r="K1057" s="210"/>
      <c r="L1057" s="215"/>
      <c r="M1057" s="216"/>
      <c r="N1057" s="217"/>
      <c r="O1057" s="217"/>
      <c r="P1057" s="217"/>
      <c r="Q1057" s="217"/>
      <c r="R1057" s="217"/>
      <c r="S1057" s="217"/>
      <c r="T1057" s="218"/>
      <c r="AT1057" s="219" t="s">
        <v>157</v>
      </c>
      <c r="AU1057" s="219" t="s">
        <v>85</v>
      </c>
      <c r="AV1057" s="14" t="s">
        <v>151</v>
      </c>
      <c r="AW1057" s="14" t="s">
        <v>32</v>
      </c>
      <c r="AX1057" s="14" t="s">
        <v>81</v>
      </c>
      <c r="AY1057" s="219" t="s">
        <v>145</v>
      </c>
    </row>
    <row r="1058" spans="1:65" s="2" customFormat="1" ht="21.75" customHeight="1">
      <c r="A1058" s="34"/>
      <c r="B1058" s="35"/>
      <c r="C1058" s="183" t="s">
        <v>1818</v>
      </c>
      <c r="D1058" s="183" t="s">
        <v>147</v>
      </c>
      <c r="E1058" s="184" t="s">
        <v>1819</v>
      </c>
      <c r="F1058" s="185" t="s">
        <v>1820</v>
      </c>
      <c r="G1058" s="186" t="s">
        <v>155</v>
      </c>
      <c r="H1058" s="187">
        <v>269.5</v>
      </c>
      <c r="I1058" s="188"/>
      <c r="J1058" s="189">
        <f>ROUND(I1058*H1058,2)</f>
        <v>0</v>
      </c>
      <c r="K1058" s="190"/>
      <c r="L1058" s="39"/>
      <c r="M1058" s="191" t="s">
        <v>1</v>
      </c>
      <c r="N1058" s="192" t="s">
        <v>41</v>
      </c>
      <c r="O1058" s="71"/>
      <c r="P1058" s="193">
        <f>O1058*H1058</f>
        <v>0</v>
      </c>
      <c r="Q1058" s="193">
        <v>4.4999999999999997E-3</v>
      </c>
      <c r="R1058" s="193">
        <f>Q1058*H1058</f>
        <v>1.21275</v>
      </c>
      <c r="S1058" s="193">
        <v>0</v>
      </c>
      <c r="T1058" s="194">
        <f>S1058*H1058</f>
        <v>0</v>
      </c>
      <c r="U1058" s="34"/>
      <c r="V1058" s="34"/>
      <c r="W1058" s="34"/>
      <c r="X1058" s="34"/>
      <c r="Y1058" s="34"/>
      <c r="Z1058" s="34"/>
      <c r="AA1058" s="34"/>
      <c r="AB1058" s="34"/>
      <c r="AC1058" s="34"/>
      <c r="AD1058" s="34"/>
      <c r="AE1058" s="34"/>
      <c r="AR1058" s="195" t="s">
        <v>237</v>
      </c>
      <c r="AT1058" s="195" t="s">
        <v>147</v>
      </c>
      <c r="AU1058" s="195" t="s">
        <v>85</v>
      </c>
      <c r="AY1058" s="17" t="s">
        <v>145</v>
      </c>
      <c r="BE1058" s="196">
        <f>IF(N1058="základní",J1058,0)</f>
        <v>0</v>
      </c>
      <c r="BF1058" s="196">
        <f>IF(N1058="snížená",J1058,0)</f>
        <v>0</v>
      </c>
      <c r="BG1058" s="196">
        <f>IF(N1058="zákl. přenesená",J1058,0)</f>
        <v>0</v>
      </c>
      <c r="BH1058" s="196">
        <f>IF(N1058="sníž. přenesená",J1058,0)</f>
        <v>0</v>
      </c>
      <c r="BI1058" s="196">
        <f>IF(N1058="nulová",J1058,0)</f>
        <v>0</v>
      </c>
      <c r="BJ1058" s="17" t="s">
        <v>81</v>
      </c>
      <c r="BK1058" s="196">
        <f>ROUND(I1058*H1058,2)</f>
        <v>0</v>
      </c>
      <c r="BL1058" s="17" t="s">
        <v>237</v>
      </c>
      <c r="BM1058" s="195" t="s">
        <v>1821</v>
      </c>
    </row>
    <row r="1059" spans="1:65" s="13" customFormat="1">
      <c r="B1059" s="197"/>
      <c r="C1059" s="198"/>
      <c r="D1059" s="199" t="s">
        <v>157</v>
      </c>
      <c r="E1059" s="200" t="s">
        <v>1</v>
      </c>
      <c r="F1059" s="201" t="s">
        <v>1783</v>
      </c>
      <c r="G1059" s="198"/>
      <c r="H1059" s="202">
        <v>268.5</v>
      </c>
      <c r="I1059" s="203"/>
      <c r="J1059" s="198"/>
      <c r="K1059" s="198"/>
      <c r="L1059" s="204"/>
      <c r="M1059" s="205"/>
      <c r="N1059" s="206"/>
      <c r="O1059" s="206"/>
      <c r="P1059" s="206"/>
      <c r="Q1059" s="206"/>
      <c r="R1059" s="206"/>
      <c r="S1059" s="206"/>
      <c r="T1059" s="207"/>
      <c r="AT1059" s="208" t="s">
        <v>157</v>
      </c>
      <c r="AU1059" s="208" t="s">
        <v>85</v>
      </c>
      <c r="AV1059" s="13" t="s">
        <v>85</v>
      </c>
      <c r="AW1059" s="13" t="s">
        <v>32</v>
      </c>
      <c r="AX1059" s="13" t="s">
        <v>76</v>
      </c>
      <c r="AY1059" s="208" t="s">
        <v>145</v>
      </c>
    </row>
    <row r="1060" spans="1:65" s="13" customFormat="1">
      <c r="B1060" s="197"/>
      <c r="C1060" s="198"/>
      <c r="D1060" s="199" t="s">
        <v>157</v>
      </c>
      <c r="E1060" s="200" t="s">
        <v>1</v>
      </c>
      <c r="F1060" s="201" t="s">
        <v>1772</v>
      </c>
      <c r="G1060" s="198"/>
      <c r="H1060" s="202">
        <v>1</v>
      </c>
      <c r="I1060" s="203"/>
      <c r="J1060" s="198"/>
      <c r="K1060" s="198"/>
      <c r="L1060" s="204"/>
      <c r="M1060" s="205"/>
      <c r="N1060" s="206"/>
      <c r="O1060" s="206"/>
      <c r="P1060" s="206"/>
      <c r="Q1060" s="206"/>
      <c r="R1060" s="206"/>
      <c r="S1060" s="206"/>
      <c r="T1060" s="207"/>
      <c r="AT1060" s="208" t="s">
        <v>157</v>
      </c>
      <c r="AU1060" s="208" t="s">
        <v>85</v>
      </c>
      <c r="AV1060" s="13" t="s">
        <v>85</v>
      </c>
      <c r="AW1060" s="13" t="s">
        <v>32</v>
      </c>
      <c r="AX1060" s="13" t="s">
        <v>76</v>
      </c>
      <c r="AY1060" s="208" t="s">
        <v>145</v>
      </c>
    </row>
    <row r="1061" spans="1:65" s="14" customFormat="1">
      <c r="B1061" s="209"/>
      <c r="C1061" s="210"/>
      <c r="D1061" s="199" t="s">
        <v>157</v>
      </c>
      <c r="E1061" s="211" t="s">
        <v>1</v>
      </c>
      <c r="F1061" s="212" t="s">
        <v>160</v>
      </c>
      <c r="G1061" s="210"/>
      <c r="H1061" s="213">
        <v>269.5</v>
      </c>
      <c r="I1061" s="214"/>
      <c r="J1061" s="210"/>
      <c r="K1061" s="210"/>
      <c r="L1061" s="215"/>
      <c r="M1061" s="216"/>
      <c r="N1061" s="217"/>
      <c r="O1061" s="217"/>
      <c r="P1061" s="217"/>
      <c r="Q1061" s="217"/>
      <c r="R1061" s="217"/>
      <c r="S1061" s="217"/>
      <c r="T1061" s="218"/>
      <c r="AT1061" s="219" t="s">
        <v>157</v>
      </c>
      <c r="AU1061" s="219" t="s">
        <v>85</v>
      </c>
      <c r="AV1061" s="14" t="s">
        <v>151</v>
      </c>
      <c r="AW1061" s="14" t="s">
        <v>32</v>
      </c>
      <c r="AX1061" s="14" t="s">
        <v>81</v>
      </c>
      <c r="AY1061" s="219" t="s">
        <v>145</v>
      </c>
    </row>
    <row r="1062" spans="1:65" s="2" customFormat="1" ht="24.15" customHeight="1">
      <c r="A1062" s="34"/>
      <c r="B1062" s="35"/>
      <c r="C1062" s="183" t="s">
        <v>1822</v>
      </c>
      <c r="D1062" s="183" t="s">
        <v>147</v>
      </c>
      <c r="E1062" s="184" t="s">
        <v>1823</v>
      </c>
      <c r="F1062" s="185" t="s">
        <v>1824</v>
      </c>
      <c r="G1062" s="186" t="s">
        <v>224</v>
      </c>
      <c r="H1062" s="187">
        <v>23.2</v>
      </c>
      <c r="I1062" s="188"/>
      <c r="J1062" s="189">
        <f>ROUND(I1062*H1062,2)</f>
        <v>0</v>
      </c>
      <c r="K1062" s="190"/>
      <c r="L1062" s="39"/>
      <c r="M1062" s="191" t="s">
        <v>1</v>
      </c>
      <c r="N1062" s="192" t="s">
        <v>41</v>
      </c>
      <c r="O1062" s="71"/>
      <c r="P1062" s="193">
        <f>O1062*H1062</f>
        <v>0</v>
      </c>
      <c r="Q1062" s="193">
        <v>1.47E-3</v>
      </c>
      <c r="R1062" s="193">
        <f>Q1062*H1062</f>
        <v>3.4103999999999995E-2</v>
      </c>
      <c r="S1062" s="193">
        <v>0</v>
      </c>
      <c r="T1062" s="194">
        <f>S1062*H1062</f>
        <v>0</v>
      </c>
      <c r="U1062" s="34"/>
      <c r="V1062" s="34"/>
      <c r="W1062" s="34"/>
      <c r="X1062" s="34"/>
      <c r="Y1062" s="34"/>
      <c r="Z1062" s="34"/>
      <c r="AA1062" s="34"/>
      <c r="AB1062" s="34"/>
      <c r="AC1062" s="34"/>
      <c r="AD1062" s="34"/>
      <c r="AE1062" s="34"/>
      <c r="AR1062" s="195" t="s">
        <v>237</v>
      </c>
      <c r="AT1062" s="195" t="s">
        <v>147</v>
      </c>
      <c r="AU1062" s="195" t="s">
        <v>85</v>
      </c>
      <c r="AY1062" s="17" t="s">
        <v>145</v>
      </c>
      <c r="BE1062" s="196">
        <f>IF(N1062="základní",J1062,0)</f>
        <v>0</v>
      </c>
      <c r="BF1062" s="196">
        <f>IF(N1062="snížená",J1062,0)</f>
        <v>0</v>
      </c>
      <c r="BG1062" s="196">
        <f>IF(N1062="zákl. přenesená",J1062,0)</f>
        <v>0</v>
      </c>
      <c r="BH1062" s="196">
        <f>IF(N1062="sníž. přenesená",J1062,0)</f>
        <v>0</v>
      </c>
      <c r="BI1062" s="196">
        <f>IF(N1062="nulová",J1062,0)</f>
        <v>0</v>
      </c>
      <c r="BJ1062" s="17" t="s">
        <v>81</v>
      </c>
      <c r="BK1062" s="196">
        <f>ROUND(I1062*H1062,2)</f>
        <v>0</v>
      </c>
      <c r="BL1062" s="17" t="s">
        <v>237</v>
      </c>
      <c r="BM1062" s="195" t="s">
        <v>1825</v>
      </c>
    </row>
    <row r="1063" spans="1:65" s="13" customFormat="1">
      <c r="B1063" s="197"/>
      <c r="C1063" s="198"/>
      <c r="D1063" s="199" t="s">
        <v>157</v>
      </c>
      <c r="E1063" s="200" t="s">
        <v>1</v>
      </c>
      <c r="F1063" s="201" t="s">
        <v>1826</v>
      </c>
      <c r="G1063" s="198"/>
      <c r="H1063" s="202">
        <v>23.2</v>
      </c>
      <c r="I1063" s="203"/>
      <c r="J1063" s="198"/>
      <c r="K1063" s="198"/>
      <c r="L1063" s="204"/>
      <c r="M1063" s="205"/>
      <c r="N1063" s="206"/>
      <c r="O1063" s="206"/>
      <c r="P1063" s="206"/>
      <c r="Q1063" s="206"/>
      <c r="R1063" s="206"/>
      <c r="S1063" s="206"/>
      <c r="T1063" s="207"/>
      <c r="AT1063" s="208" t="s">
        <v>157</v>
      </c>
      <c r="AU1063" s="208" t="s">
        <v>85</v>
      </c>
      <c r="AV1063" s="13" t="s">
        <v>85</v>
      </c>
      <c r="AW1063" s="13" t="s">
        <v>32</v>
      </c>
      <c r="AX1063" s="13" t="s">
        <v>81</v>
      </c>
      <c r="AY1063" s="208" t="s">
        <v>145</v>
      </c>
    </row>
    <row r="1064" spans="1:65" s="2" customFormat="1" ht="55.5" customHeight="1">
      <c r="A1064" s="34"/>
      <c r="B1064" s="35"/>
      <c r="C1064" s="230" t="s">
        <v>1827</v>
      </c>
      <c r="D1064" s="230" t="s">
        <v>706</v>
      </c>
      <c r="E1064" s="231" t="s">
        <v>1805</v>
      </c>
      <c r="F1064" s="232" t="s">
        <v>1806</v>
      </c>
      <c r="G1064" s="233" t="s">
        <v>155</v>
      </c>
      <c r="H1064" s="234">
        <v>15.073</v>
      </c>
      <c r="I1064" s="235"/>
      <c r="J1064" s="236">
        <f>ROUND(I1064*H1064,2)</f>
        <v>0</v>
      </c>
      <c r="K1064" s="237"/>
      <c r="L1064" s="238"/>
      <c r="M1064" s="239" t="s">
        <v>1</v>
      </c>
      <c r="N1064" s="240" t="s">
        <v>41</v>
      </c>
      <c r="O1064" s="71"/>
      <c r="P1064" s="193">
        <f>O1064*H1064</f>
        <v>0</v>
      </c>
      <c r="Q1064" s="193">
        <v>1.8200000000000001E-2</v>
      </c>
      <c r="R1064" s="193">
        <f>Q1064*H1064</f>
        <v>0.27432860000000003</v>
      </c>
      <c r="S1064" s="193">
        <v>0</v>
      </c>
      <c r="T1064" s="194">
        <f>S1064*H1064</f>
        <v>0</v>
      </c>
      <c r="U1064" s="34"/>
      <c r="V1064" s="34"/>
      <c r="W1064" s="34"/>
      <c r="X1064" s="34"/>
      <c r="Y1064" s="34"/>
      <c r="Z1064" s="34"/>
      <c r="AA1064" s="34"/>
      <c r="AB1064" s="34"/>
      <c r="AC1064" s="34"/>
      <c r="AD1064" s="34"/>
      <c r="AE1064" s="34"/>
      <c r="AR1064" s="195" t="s">
        <v>366</v>
      </c>
      <c r="AT1064" s="195" t="s">
        <v>706</v>
      </c>
      <c r="AU1064" s="195" t="s">
        <v>85</v>
      </c>
      <c r="AY1064" s="17" t="s">
        <v>145</v>
      </c>
      <c r="BE1064" s="196">
        <f>IF(N1064="základní",J1064,0)</f>
        <v>0</v>
      </c>
      <c r="BF1064" s="196">
        <f>IF(N1064="snížená",J1064,0)</f>
        <v>0</v>
      </c>
      <c r="BG1064" s="196">
        <f>IF(N1064="zákl. přenesená",J1064,0)</f>
        <v>0</v>
      </c>
      <c r="BH1064" s="196">
        <f>IF(N1064="sníž. přenesená",J1064,0)</f>
        <v>0</v>
      </c>
      <c r="BI1064" s="196">
        <f>IF(N1064="nulová",J1064,0)</f>
        <v>0</v>
      </c>
      <c r="BJ1064" s="17" t="s">
        <v>81</v>
      </c>
      <c r="BK1064" s="196">
        <f>ROUND(I1064*H1064,2)</f>
        <v>0</v>
      </c>
      <c r="BL1064" s="17" t="s">
        <v>237</v>
      </c>
      <c r="BM1064" s="195" t="s">
        <v>1828</v>
      </c>
    </row>
    <row r="1065" spans="1:65" s="13" customFormat="1">
      <c r="B1065" s="197"/>
      <c r="C1065" s="198"/>
      <c r="D1065" s="199" t="s">
        <v>157</v>
      </c>
      <c r="E1065" s="200" t="s">
        <v>1</v>
      </c>
      <c r="F1065" s="201" t="s">
        <v>1829</v>
      </c>
      <c r="G1065" s="198"/>
      <c r="H1065" s="202">
        <v>14.355</v>
      </c>
      <c r="I1065" s="203"/>
      <c r="J1065" s="198"/>
      <c r="K1065" s="198"/>
      <c r="L1065" s="204"/>
      <c r="M1065" s="205"/>
      <c r="N1065" s="206"/>
      <c r="O1065" s="206"/>
      <c r="P1065" s="206"/>
      <c r="Q1065" s="206"/>
      <c r="R1065" s="206"/>
      <c r="S1065" s="206"/>
      <c r="T1065" s="207"/>
      <c r="AT1065" s="208" t="s">
        <v>157</v>
      </c>
      <c r="AU1065" s="208" t="s">
        <v>85</v>
      </c>
      <c r="AV1065" s="13" t="s">
        <v>85</v>
      </c>
      <c r="AW1065" s="13" t="s">
        <v>32</v>
      </c>
      <c r="AX1065" s="13" t="s">
        <v>81</v>
      </c>
      <c r="AY1065" s="208" t="s">
        <v>145</v>
      </c>
    </row>
    <row r="1066" spans="1:65" s="13" customFormat="1">
      <c r="B1066" s="197"/>
      <c r="C1066" s="198"/>
      <c r="D1066" s="199" t="s">
        <v>157</v>
      </c>
      <c r="E1066" s="198"/>
      <c r="F1066" s="201" t="s">
        <v>1830</v>
      </c>
      <c r="G1066" s="198"/>
      <c r="H1066" s="202">
        <v>15.073</v>
      </c>
      <c r="I1066" s="203"/>
      <c r="J1066" s="198"/>
      <c r="K1066" s="198"/>
      <c r="L1066" s="204"/>
      <c r="M1066" s="205"/>
      <c r="N1066" s="206"/>
      <c r="O1066" s="206"/>
      <c r="P1066" s="206"/>
      <c r="Q1066" s="206"/>
      <c r="R1066" s="206"/>
      <c r="S1066" s="206"/>
      <c r="T1066" s="207"/>
      <c r="AT1066" s="208" t="s">
        <v>157</v>
      </c>
      <c r="AU1066" s="208" t="s">
        <v>85</v>
      </c>
      <c r="AV1066" s="13" t="s">
        <v>85</v>
      </c>
      <c r="AW1066" s="13" t="s">
        <v>4</v>
      </c>
      <c r="AX1066" s="13" t="s">
        <v>81</v>
      </c>
      <c r="AY1066" s="208" t="s">
        <v>145</v>
      </c>
    </row>
    <row r="1067" spans="1:65" s="2" customFormat="1" ht="24.15" customHeight="1">
      <c r="A1067" s="34"/>
      <c r="B1067" s="35"/>
      <c r="C1067" s="183" t="s">
        <v>1831</v>
      </c>
      <c r="D1067" s="183" t="s">
        <v>147</v>
      </c>
      <c r="E1067" s="184" t="s">
        <v>1832</v>
      </c>
      <c r="F1067" s="185" t="s">
        <v>1833</v>
      </c>
      <c r="G1067" s="186" t="s">
        <v>224</v>
      </c>
      <c r="H1067" s="187">
        <v>331</v>
      </c>
      <c r="I1067" s="188"/>
      <c r="J1067" s="189">
        <f>ROUND(I1067*H1067,2)</f>
        <v>0</v>
      </c>
      <c r="K1067" s="190"/>
      <c r="L1067" s="39"/>
      <c r="M1067" s="191" t="s">
        <v>1</v>
      </c>
      <c r="N1067" s="192" t="s">
        <v>41</v>
      </c>
      <c r="O1067" s="71"/>
      <c r="P1067" s="193">
        <f>O1067*H1067</f>
        <v>0</v>
      </c>
      <c r="Q1067" s="193">
        <v>2.9999999999999997E-4</v>
      </c>
      <c r="R1067" s="193">
        <f>Q1067*H1067</f>
        <v>9.9299999999999986E-2</v>
      </c>
      <c r="S1067" s="193">
        <v>0</v>
      </c>
      <c r="T1067" s="194">
        <f>S1067*H1067</f>
        <v>0</v>
      </c>
      <c r="U1067" s="34"/>
      <c r="V1067" s="34"/>
      <c r="W1067" s="34"/>
      <c r="X1067" s="34"/>
      <c r="Y1067" s="34"/>
      <c r="Z1067" s="34"/>
      <c r="AA1067" s="34"/>
      <c r="AB1067" s="34"/>
      <c r="AC1067" s="34"/>
      <c r="AD1067" s="34"/>
      <c r="AE1067" s="34"/>
      <c r="AR1067" s="195" t="s">
        <v>237</v>
      </c>
      <c r="AT1067" s="195" t="s">
        <v>147</v>
      </c>
      <c r="AU1067" s="195" t="s">
        <v>85</v>
      </c>
      <c r="AY1067" s="17" t="s">
        <v>145</v>
      </c>
      <c r="BE1067" s="196">
        <f>IF(N1067="základní",J1067,0)</f>
        <v>0</v>
      </c>
      <c r="BF1067" s="196">
        <f>IF(N1067="snížená",J1067,0)</f>
        <v>0</v>
      </c>
      <c r="BG1067" s="196">
        <f>IF(N1067="zákl. přenesená",J1067,0)</f>
        <v>0</v>
      </c>
      <c r="BH1067" s="196">
        <f>IF(N1067="sníž. přenesená",J1067,0)</f>
        <v>0</v>
      </c>
      <c r="BI1067" s="196">
        <f>IF(N1067="nulová",J1067,0)</f>
        <v>0</v>
      </c>
      <c r="BJ1067" s="17" t="s">
        <v>81</v>
      </c>
      <c r="BK1067" s="196">
        <f>ROUND(I1067*H1067,2)</f>
        <v>0</v>
      </c>
      <c r="BL1067" s="17" t="s">
        <v>237</v>
      </c>
      <c r="BM1067" s="195" t="s">
        <v>1834</v>
      </c>
    </row>
    <row r="1068" spans="1:65" s="15" customFormat="1">
      <c r="B1068" s="220"/>
      <c r="C1068" s="221"/>
      <c r="D1068" s="199" t="s">
        <v>157</v>
      </c>
      <c r="E1068" s="222" t="s">
        <v>1</v>
      </c>
      <c r="F1068" s="223" t="s">
        <v>1835</v>
      </c>
      <c r="G1068" s="221"/>
      <c r="H1068" s="222" t="s">
        <v>1</v>
      </c>
      <c r="I1068" s="224"/>
      <c r="J1068" s="221"/>
      <c r="K1068" s="221"/>
      <c r="L1068" s="225"/>
      <c r="M1068" s="226"/>
      <c r="N1068" s="227"/>
      <c r="O1068" s="227"/>
      <c r="P1068" s="227"/>
      <c r="Q1068" s="227"/>
      <c r="R1068" s="227"/>
      <c r="S1068" s="227"/>
      <c r="T1068" s="228"/>
      <c r="AT1068" s="229" t="s">
        <v>157</v>
      </c>
      <c r="AU1068" s="229" t="s">
        <v>85</v>
      </c>
      <c r="AV1068" s="15" t="s">
        <v>81</v>
      </c>
      <c r="AW1068" s="15" t="s">
        <v>32</v>
      </c>
      <c r="AX1068" s="15" t="s">
        <v>76</v>
      </c>
      <c r="AY1068" s="229" t="s">
        <v>145</v>
      </c>
    </row>
    <row r="1069" spans="1:65" s="13" customFormat="1">
      <c r="B1069" s="197"/>
      <c r="C1069" s="198"/>
      <c r="D1069" s="199" t="s">
        <v>157</v>
      </c>
      <c r="E1069" s="200" t="s">
        <v>1</v>
      </c>
      <c r="F1069" s="201" t="s">
        <v>1836</v>
      </c>
      <c r="G1069" s="198"/>
      <c r="H1069" s="202">
        <v>195</v>
      </c>
      <c r="I1069" s="203"/>
      <c r="J1069" s="198"/>
      <c r="K1069" s="198"/>
      <c r="L1069" s="204"/>
      <c r="M1069" s="205"/>
      <c r="N1069" s="206"/>
      <c r="O1069" s="206"/>
      <c r="P1069" s="206"/>
      <c r="Q1069" s="206"/>
      <c r="R1069" s="206"/>
      <c r="S1069" s="206"/>
      <c r="T1069" s="207"/>
      <c r="AT1069" s="208" t="s">
        <v>157</v>
      </c>
      <c r="AU1069" s="208" t="s">
        <v>85</v>
      </c>
      <c r="AV1069" s="13" t="s">
        <v>85</v>
      </c>
      <c r="AW1069" s="13" t="s">
        <v>32</v>
      </c>
      <c r="AX1069" s="13" t="s">
        <v>76</v>
      </c>
      <c r="AY1069" s="208" t="s">
        <v>145</v>
      </c>
    </row>
    <row r="1070" spans="1:65" s="13" customFormat="1">
      <c r="B1070" s="197"/>
      <c r="C1070" s="198"/>
      <c r="D1070" s="199" t="s">
        <v>157</v>
      </c>
      <c r="E1070" s="200" t="s">
        <v>1</v>
      </c>
      <c r="F1070" s="201" t="s">
        <v>1837</v>
      </c>
      <c r="G1070" s="198"/>
      <c r="H1070" s="202">
        <v>77</v>
      </c>
      <c r="I1070" s="203"/>
      <c r="J1070" s="198"/>
      <c r="K1070" s="198"/>
      <c r="L1070" s="204"/>
      <c r="M1070" s="205"/>
      <c r="N1070" s="206"/>
      <c r="O1070" s="206"/>
      <c r="P1070" s="206"/>
      <c r="Q1070" s="206"/>
      <c r="R1070" s="206"/>
      <c r="S1070" s="206"/>
      <c r="T1070" s="207"/>
      <c r="AT1070" s="208" t="s">
        <v>157</v>
      </c>
      <c r="AU1070" s="208" t="s">
        <v>85</v>
      </c>
      <c r="AV1070" s="13" t="s">
        <v>85</v>
      </c>
      <c r="AW1070" s="13" t="s">
        <v>32</v>
      </c>
      <c r="AX1070" s="13" t="s">
        <v>76</v>
      </c>
      <c r="AY1070" s="208" t="s">
        <v>145</v>
      </c>
    </row>
    <row r="1071" spans="1:65" s="13" customFormat="1">
      <c r="B1071" s="197"/>
      <c r="C1071" s="198"/>
      <c r="D1071" s="199" t="s">
        <v>157</v>
      </c>
      <c r="E1071" s="200" t="s">
        <v>1</v>
      </c>
      <c r="F1071" s="201" t="s">
        <v>1838</v>
      </c>
      <c r="G1071" s="198"/>
      <c r="H1071" s="202">
        <v>59</v>
      </c>
      <c r="I1071" s="203"/>
      <c r="J1071" s="198"/>
      <c r="K1071" s="198"/>
      <c r="L1071" s="204"/>
      <c r="M1071" s="205"/>
      <c r="N1071" s="206"/>
      <c r="O1071" s="206"/>
      <c r="P1071" s="206"/>
      <c r="Q1071" s="206"/>
      <c r="R1071" s="206"/>
      <c r="S1071" s="206"/>
      <c r="T1071" s="207"/>
      <c r="AT1071" s="208" t="s">
        <v>157</v>
      </c>
      <c r="AU1071" s="208" t="s">
        <v>85</v>
      </c>
      <c r="AV1071" s="13" t="s">
        <v>85</v>
      </c>
      <c r="AW1071" s="13" t="s">
        <v>32</v>
      </c>
      <c r="AX1071" s="13" t="s">
        <v>76</v>
      </c>
      <c r="AY1071" s="208" t="s">
        <v>145</v>
      </c>
    </row>
    <row r="1072" spans="1:65" s="14" customFormat="1">
      <c r="B1072" s="209"/>
      <c r="C1072" s="210"/>
      <c r="D1072" s="199" t="s">
        <v>157</v>
      </c>
      <c r="E1072" s="211" t="s">
        <v>1</v>
      </c>
      <c r="F1072" s="212" t="s">
        <v>160</v>
      </c>
      <c r="G1072" s="210"/>
      <c r="H1072" s="213">
        <v>331</v>
      </c>
      <c r="I1072" s="214"/>
      <c r="J1072" s="210"/>
      <c r="K1072" s="210"/>
      <c r="L1072" s="215"/>
      <c r="M1072" s="216"/>
      <c r="N1072" s="217"/>
      <c r="O1072" s="217"/>
      <c r="P1072" s="217"/>
      <c r="Q1072" s="217"/>
      <c r="R1072" s="217"/>
      <c r="S1072" s="217"/>
      <c r="T1072" s="218"/>
      <c r="AT1072" s="219" t="s">
        <v>157</v>
      </c>
      <c r="AU1072" s="219" t="s">
        <v>85</v>
      </c>
      <c r="AV1072" s="14" t="s">
        <v>151</v>
      </c>
      <c r="AW1072" s="14" t="s">
        <v>32</v>
      </c>
      <c r="AX1072" s="14" t="s">
        <v>81</v>
      </c>
      <c r="AY1072" s="219" t="s">
        <v>145</v>
      </c>
    </row>
    <row r="1073" spans="1:65" s="2" customFormat="1" ht="24.15" customHeight="1">
      <c r="A1073" s="34"/>
      <c r="B1073" s="35"/>
      <c r="C1073" s="230" t="s">
        <v>1839</v>
      </c>
      <c r="D1073" s="230" t="s">
        <v>706</v>
      </c>
      <c r="E1073" s="231" t="s">
        <v>1840</v>
      </c>
      <c r="F1073" s="232" t="s">
        <v>1841</v>
      </c>
      <c r="G1073" s="233" t="s">
        <v>155</v>
      </c>
      <c r="H1073" s="234">
        <v>109.26600000000001</v>
      </c>
      <c r="I1073" s="235"/>
      <c r="J1073" s="236">
        <f>ROUND(I1073*H1073,2)</f>
        <v>0</v>
      </c>
      <c r="K1073" s="237"/>
      <c r="L1073" s="238"/>
      <c r="M1073" s="239" t="s">
        <v>1</v>
      </c>
      <c r="N1073" s="240" t="s">
        <v>41</v>
      </c>
      <c r="O1073" s="71"/>
      <c r="P1073" s="193">
        <f>O1073*H1073</f>
        <v>0</v>
      </c>
      <c r="Q1073" s="193">
        <v>1.7999999999999999E-2</v>
      </c>
      <c r="R1073" s="193">
        <f>Q1073*H1073</f>
        <v>1.966788</v>
      </c>
      <c r="S1073" s="193">
        <v>0</v>
      </c>
      <c r="T1073" s="194">
        <f>S1073*H1073</f>
        <v>0</v>
      </c>
      <c r="U1073" s="34"/>
      <c r="V1073" s="34"/>
      <c r="W1073" s="34"/>
      <c r="X1073" s="34"/>
      <c r="Y1073" s="34"/>
      <c r="Z1073" s="34"/>
      <c r="AA1073" s="34"/>
      <c r="AB1073" s="34"/>
      <c r="AC1073" s="34"/>
      <c r="AD1073" s="34"/>
      <c r="AE1073" s="34"/>
      <c r="AR1073" s="195" t="s">
        <v>366</v>
      </c>
      <c r="AT1073" s="195" t="s">
        <v>706</v>
      </c>
      <c r="AU1073" s="195" t="s">
        <v>85</v>
      </c>
      <c r="AY1073" s="17" t="s">
        <v>145</v>
      </c>
      <c r="BE1073" s="196">
        <f>IF(N1073="základní",J1073,0)</f>
        <v>0</v>
      </c>
      <c r="BF1073" s="196">
        <f>IF(N1073="snížená",J1073,0)</f>
        <v>0</v>
      </c>
      <c r="BG1073" s="196">
        <f>IF(N1073="zákl. přenesená",J1073,0)</f>
        <v>0</v>
      </c>
      <c r="BH1073" s="196">
        <f>IF(N1073="sníž. přenesená",J1073,0)</f>
        <v>0</v>
      </c>
      <c r="BI1073" s="196">
        <f>IF(N1073="nulová",J1073,0)</f>
        <v>0</v>
      </c>
      <c r="BJ1073" s="17" t="s">
        <v>81</v>
      </c>
      <c r="BK1073" s="196">
        <f>ROUND(I1073*H1073,2)</f>
        <v>0</v>
      </c>
      <c r="BL1073" s="17" t="s">
        <v>237</v>
      </c>
      <c r="BM1073" s="195" t="s">
        <v>1842</v>
      </c>
    </row>
    <row r="1074" spans="1:65" s="13" customFormat="1">
      <c r="B1074" s="197"/>
      <c r="C1074" s="198"/>
      <c r="D1074" s="199" t="s">
        <v>157</v>
      </c>
      <c r="E1074" s="200" t="s">
        <v>1</v>
      </c>
      <c r="F1074" s="201" t="s">
        <v>1843</v>
      </c>
      <c r="G1074" s="198"/>
      <c r="H1074" s="202">
        <v>99.332999999999998</v>
      </c>
      <c r="I1074" s="203"/>
      <c r="J1074" s="198"/>
      <c r="K1074" s="198"/>
      <c r="L1074" s="204"/>
      <c r="M1074" s="205"/>
      <c r="N1074" s="206"/>
      <c r="O1074" s="206"/>
      <c r="P1074" s="206"/>
      <c r="Q1074" s="206"/>
      <c r="R1074" s="206"/>
      <c r="S1074" s="206"/>
      <c r="T1074" s="207"/>
      <c r="AT1074" s="208" t="s">
        <v>157</v>
      </c>
      <c r="AU1074" s="208" t="s">
        <v>85</v>
      </c>
      <c r="AV1074" s="13" t="s">
        <v>85</v>
      </c>
      <c r="AW1074" s="13" t="s">
        <v>32</v>
      </c>
      <c r="AX1074" s="13" t="s">
        <v>81</v>
      </c>
      <c r="AY1074" s="208" t="s">
        <v>145</v>
      </c>
    </row>
    <row r="1075" spans="1:65" s="13" customFormat="1">
      <c r="B1075" s="197"/>
      <c r="C1075" s="198"/>
      <c r="D1075" s="199" t="s">
        <v>157</v>
      </c>
      <c r="E1075" s="198"/>
      <c r="F1075" s="201" t="s">
        <v>1844</v>
      </c>
      <c r="G1075" s="198"/>
      <c r="H1075" s="202">
        <v>109.26600000000001</v>
      </c>
      <c r="I1075" s="203"/>
      <c r="J1075" s="198"/>
      <c r="K1075" s="198"/>
      <c r="L1075" s="204"/>
      <c r="M1075" s="205"/>
      <c r="N1075" s="206"/>
      <c r="O1075" s="206"/>
      <c r="P1075" s="206"/>
      <c r="Q1075" s="206"/>
      <c r="R1075" s="206"/>
      <c r="S1075" s="206"/>
      <c r="T1075" s="207"/>
      <c r="AT1075" s="208" t="s">
        <v>157</v>
      </c>
      <c r="AU1075" s="208" t="s">
        <v>85</v>
      </c>
      <c r="AV1075" s="13" t="s">
        <v>85</v>
      </c>
      <c r="AW1075" s="13" t="s">
        <v>4</v>
      </c>
      <c r="AX1075" s="13" t="s">
        <v>81</v>
      </c>
      <c r="AY1075" s="208" t="s">
        <v>145</v>
      </c>
    </row>
    <row r="1076" spans="1:65" s="2" customFormat="1" ht="66.75" customHeight="1">
      <c r="A1076" s="34"/>
      <c r="B1076" s="35"/>
      <c r="C1076" s="230" t="s">
        <v>1845</v>
      </c>
      <c r="D1076" s="230" t="s">
        <v>706</v>
      </c>
      <c r="E1076" s="231" t="s">
        <v>1795</v>
      </c>
      <c r="F1076" s="232" t="s">
        <v>1796</v>
      </c>
      <c r="G1076" s="233" t="s">
        <v>155</v>
      </c>
      <c r="H1076" s="234">
        <v>74.941999999999993</v>
      </c>
      <c r="I1076" s="235"/>
      <c r="J1076" s="236">
        <f>ROUND(I1076*H1076,2)</f>
        <v>0</v>
      </c>
      <c r="K1076" s="237"/>
      <c r="L1076" s="238"/>
      <c r="M1076" s="239" t="s">
        <v>1</v>
      </c>
      <c r="N1076" s="240" t="s">
        <v>41</v>
      </c>
      <c r="O1076" s="71"/>
      <c r="P1076" s="193">
        <f>O1076*H1076</f>
        <v>0</v>
      </c>
      <c r="Q1076" s="193">
        <v>2.3E-2</v>
      </c>
      <c r="R1076" s="193">
        <f>Q1076*H1076</f>
        <v>1.7236659999999999</v>
      </c>
      <c r="S1076" s="193">
        <v>0</v>
      </c>
      <c r="T1076" s="194">
        <f>S1076*H1076</f>
        <v>0</v>
      </c>
      <c r="U1076" s="34"/>
      <c r="V1076" s="34"/>
      <c r="W1076" s="34"/>
      <c r="X1076" s="34"/>
      <c r="Y1076" s="34"/>
      <c r="Z1076" s="34"/>
      <c r="AA1076" s="34"/>
      <c r="AB1076" s="34"/>
      <c r="AC1076" s="34"/>
      <c r="AD1076" s="34"/>
      <c r="AE1076" s="34"/>
      <c r="AR1076" s="195" t="s">
        <v>366</v>
      </c>
      <c r="AT1076" s="195" t="s">
        <v>706</v>
      </c>
      <c r="AU1076" s="195" t="s">
        <v>85</v>
      </c>
      <c r="AY1076" s="17" t="s">
        <v>145</v>
      </c>
      <c r="BE1076" s="196">
        <f>IF(N1076="základní",J1076,0)</f>
        <v>0</v>
      </c>
      <c r="BF1076" s="196">
        <f>IF(N1076="snížená",J1076,0)</f>
        <v>0</v>
      </c>
      <c r="BG1076" s="196">
        <f>IF(N1076="zákl. přenesená",J1076,0)</f>
        <v>0</v>
      </c>
      <c r="BH1076" s="196">
        <f>IF(N1076="sníž. přenesená",J1076,0)</f>
        <v>0</v>
      </c>
      <c r="BI1076" s="196">
        <f>IF(N1076="nulová",J1076,0)</f>
        <v>0</v>
      </c>
      <c r="BJ1076" s="17" t="s">
        <v>81</v>
      </c>
      <c r="BK1076" s="196">
        <f>ROUND(I1076*H1076,2)</f>
        <v>0</v>
      </c>
      <c r="BL1076" s="17" t="s">
        <v>237</v>
      </c>
      <c r="BM1076" s="195" t="s">
        <v>1846</v>
      </c>
    </row>
    <row r="1077" spans="1:65" s="13" customFormat="1">
      <c r="B1077" s="197"/>
      <c r="C1077" s="198"/>
      <c r="D1077" s="199" t="s">
        <v>157</v>
      </c>
      <c r="E1077" s="200" t="s">
        <v>1</v>
      </c>
      <c r="F1077" s="201" t="s">
        <v>1847</v>
      </c>
      <c r="G1077" s="198"/>
      <c r="H1077" s="202">
        <v>65.167000000000002</v>
      </c>
      <c r="I1077" s="203"/>
      <c r="J1077" s="198"/>
      <c r="K1077" s="198"/>
      <c r="L1077" s="204"/>
      <c r="M1077" s="205"/>
      <c r="N1077" s="206"/>
      <c r="O1077" s="206"/>
      <c r="P1077" s="206"/>
      <c r="Q1077" s="206"/>
      <c r="R1077" s="206"/>
      <c r="S1077" s="206"/>
      <c r="T1077" s="207"/>
      <c r="AT1077" s="208" t="s">
        <v>157</v>
      </c>
      <c r="AU1077" s="208" t="s">
        <v>85</v>
      </c>
      <c r="AV1077" s="13" t="s">
        <v>85</v>
      </c>
      <c r="AW1077" s="13" t="s">
        <v>32</v>
      </c>
      <c r="AX1077" s="13" t="s">
        <v>81</v>
      </c>
      <c r="AY1077" s="208" t="s">
        <v>145</v>
      </c>
    </row>
    <row r="1078" spans="1:65" s="13" customFormat="1">
      <c r="B1078" s="197"/>
      <c r="C1078" s="198"/>
      <c r="D1078" s="199" t="s">
        <v>157</v>
      </c>
      <c r="E1078" s="198"/>
      <c r="F1078" s="201" t="s">
        <v>1848</v>
      </c>
      <c r="G1078" s="198"/>
      <c r="H1078" s="202">
        <v>74.941999999999993</v>
      </c>
      <c r="I1078" s="203"/>
      <c r="J1078" s="198"/>
      <c r="K1078" s="198"/>
      <c r="L1078" s="204"/>
      <c r="M1078" s="205"/>
      <c r="N1078" s="206"/>
      <c r="O1078" s="206"/>
      <c r="P1078" s="206"/>
      <c r="Q1078" s="206"/>
      <c r="R1078" s="206"/>
      <c r="S1078" s="206"/>
      <c r="T1078" s="207"/>
      <c r="AT1078" s="208" t="s">
        <v>157</v>
      </c>
      <c r="AU1078" s="208" t="s">
        <v>85</v>
      </c>
      <c r="AV1078" s="13" t="s">
        <v>85</v>
      </c>
      <c r="AW1078" s="13" t="s">
        <v>4</v>
      </c>
      <c r="AX1078" s="13" t="s">
        <v>81</v>
      </c>
      <c r="AY1078" s="208" t="s">
        <v>145</v>
      </c>
    </row>
    <row r="1079" spans="1:65" s="2" customFormat="1" ht="62.7" customHeight="1">
      <c r="A1079" s="34"/>
      <c r="B1079" s="35"/>
      <c r="C1079" s="230" t="s">
        <v>1849</v>
      </c>
      <c r="D1079" s="230" t="s">
        <v>706</v>
      </c>
      <c r="E1079" s="231" t="s">
        <v>1785</v>
      </c>
      <c r="F1079" s="232" t="s">
        <v>1786</v>
      </c>
      <c r="G1079" s="233" t="s">
        <v>155</v>
      </c>
      <c r="H1079" s="234">
        <v>94.587999999999994</v>
      </c>
      <c r="I1079" s="235"/>
      <c r="J1079" s="236">
        <f>ROUND(I1079*H1079,2)</f>
        <v>0</v>
      </c>
      <c r="K1079" s="237"/>
      <c r="L1079" s="238"/>
      <c r="M1079" s="239" t="s">
        <v>1</v>
      </c>
      <c r="N1079" s="240" t="s">
        <v>41</v>
      </c>
      <c r="O1079" s="71"/>
      <c r="P1079" s="193">
        <f>O1079*H1079</f>
        <v>0</v>
      </c>
      <c r="Q1079" s="193">
        <v>2.1000000000000001E-2</v>
      </c>
      <c r="R1079" s="193">
        <f>Q1079*H1079</f>
        <v>1.986348</v>
      </c>
      <c r="S1079" s="193">
        <v>0</v>
      </c>
      <c r="T1079" s="194">
        <f>S1079*H1079</f>
        <v>0</v>
      </c>
      <c r="U1079" s="34"/>
      <c r="V1079" s="34"/>
      <c r="W1079" s="34"/>
      <c r="X1079" s="34"/>
      <c r="Y1079" s="34"/>
      <c r="Z1079" s="34"/>
      <c r="AA1079" s="34"/>
      <c r="AB1079" s="34"/>
      <c r="AC1079" s="34"/>
      <c r="AD1079" s="34"/>
      <c r="AE1079" s="34"/>
      <c r="AR1079" s="195" t="s">
        <v>366</v>
      </c>
      <c r="AT1079" s="195" t="s">
        <v>706</v>
      </c>
      <c r="AU1079" s="195" t="s">
        <v>85</v>
      </c>
      <c r="AY1079" s="17" t="s">
        <v>145</v>
      </c>
      <c r="BE1079" s="196">
        <f>IF(N1079="základní",J1079,0)</f>
        <v>0</v>
      </c>
      <c r="BF1079" s="196">
        <f>IF(N1079="snížená",J1079,0)</f>
        <v>0</v>
      </c>
      <c r="BG1079" s="196">
        <f>IF(N1079="zákl. přenesená",J1079,0)</f>
        <v>0</v>
      </c>
      <c r="BH1079" s="196">
        <f>IF(N1079="sníž. přenesená",J1079,0)</f>
        <v>0</v>
      </c>
      <c r="BI1079" s="196">
        <f>IF(N1079="nulová",J1079,0)</f>
        <v>0</v>
      </c>
      <c r="BJ1079" s="17" t="s">
        <v>81</v>
      </c>
      <c r="BK1079" s="196">
        <f>ROUND(I1079*H1079,2)</f>
        <v>0</v>
      </c>
      <c r="BL1079" s="17" t="s">
        <v>237</v>
      </c>
      <c r="BM1079" s="195" t="s">
        <v>1850</v>
      </c>
    </row>
    <row r="1080" spans="1:65" s="13" customFormat="1">
      <c r="B1080" s="197"/>
      <c r="C1080" s="198"/>
      <c r="D1080" s="199" t="s">
        <v>157</v>
      </c>
      <c r="E1080" s="200" t="s">
        <v>1</v>
      </c>
      <c r="F1080" s="201" t="s">
        <v>1851</v>
      </c>
      <c r="G1080" s="198"/>
      <c r="H1080" s="202">
        <v>82.25</v>
      </c>
      <c r="I1080" s="203"/>
      <c r="J1080" s="198"/>
      <c r="K1080" s="198"/>
      <c r="L1080" s="204"/>
      <c r="M1080" s="205"/>
      <c r="N1080" s="206"/>
      <c r="O1080" s="206"/>
      <c r="P1080" s="206"/>
      <c r="Q1080" s="206"/>
      <c r="R1080" s="206"/>
      <c r="S1080" s="206"/>
      <c r="T1080" s="207"/>
      <c r="AT1080" s="208" t="s">
        <v>157</v>
      </c>
      <c r="AU1080" s="208" t="s">
        <v>85</v>
      </c>
      <c r="AV1080" s="13" t="s">
        <v>85</v>
      </c>
      <c r="AW1080" s="13" t="s">
        <v>32</v>
      </c>
      <c r="AX1080" s="13" t="s">
        <v>81</v>
      </c>
      <c r="AY1080" s="208" t="s">
        <v>145</v>
      </c>
    </row>
    <row r="1081" spans="1:65" s="13" customFormat="1">
      <c r="B1081" s="197"/>
      <c r="C1081" s="198"/>
      <c r="D1081" s="199" t="s">
        <v>157</v>
      </c>
      <c r="E1081" s="198"/>
      <c r="F1081" s="201" t="s">
        <v>1852</v>
      </c>
      <c r="G1081" s="198"/>
      <c r="H1081" s="202">
        <v>94.587999999999994</v>
      </c>
      <c r="I1081" s="203"/>
      <c r="J1081" s="198"/>
      <c r="K1081" s="198"/>
      <c r="L1081" s="204"/>
      <c r="M1081" s="205"/>
      <c r="N1081" s="206"/>
      <c r="O1081" s="206"/>
      <c r="P1081" s="206"/>
      <c r="Q1081" s="206"/>
      <c r="R1081" s="206"/>
      <c r="S1081" s="206"/>
      <c r="T1081" s="207"/>
      <c r="AT1081" s="208" t="s">
        <v>157</v>
      </c>
      <c r="AU1081" s="208" t="s">
        <v>85</v>
      </c>
      <c r="AV1081" s="13" t="s">
        <v>85</v>
      </c>
      <c r="AW1081" s="13" t="s">
        <v>4</v>
      </c>
      <c r="AX1081" s="13" t="s">
        <v>81</v>
      </c>
      <c r="AY1081" s="208" t="s">
        <v>145</v>
      </c>
    </row>
    <row r="1082" spans="1:65" s="2" customFormat="1" ht="37.799999999999997" customHeight="1">
      <c r="A1082" s="34"/>
      <c r="B1082" s="35"/>
      <c r="C1082" s="183" t="s">
        <v>1853</v>
      </c>
      <c r="D1082" s="183" t="s">
        <v>147</v>
      </c>
      <c r="E1082" s="184" t="s">
        <v>1854</v>
      </c>
      <c r="F1082" s="185" t="s">
        <v>1855</v>
      </c>
      <c r="G1082" s="186" t="s">
        <v>155</v>
      </c>
      <c r="H1082" s="187">
        <v>72</v>
      </c>
      <c r="I1082" s="188"/>
      <c r="J1082" s="189">
        <f>ROUND(I1082*H1082,2)</f>
        <v>0</v>
      </c>
      <c r="K1082" s="190"/>
      <c r="L1082" s="39"/>
      <c r="M1082" s="191" t="s">
        <v>1</v>
      </c>
      <c r="N1082" s="192" t="s">
        <v>41</v>
      </c>
      <c r="O1082" s="71"/>
      <c r="P1082" s="193">
        <f>O1082*H1082</f>
        <v>0</v>
      </c>
      <c r="Q1082" s="193">
        <v>0</v>
      </c>
      <c r="R1082" s="193">
        <f>Q1082*H1082</f>
        <v>0</v>
      </c>
      <c r="S1082" s="193">
        <v>0</v>
      </c>
      <c r="T1082" s="194">
        <f>S1082*H1082</f>
        <v>0</v>
      </c>
      <c r="U1082" s="34"/>
      <c r="V1082" s="34"/>
      <c r="W1082" s="34"/>
      <c r="X1082" s="34"/>
      <c r="Y1082" s="34"/>
      <c r="Z1082" s="34"/>
      <c r="AA1082" s="34"/>
      <c r="AB1082" s="34"/>
      <c r="AC1082" s="34"/>
      <c r="AD1082" s="34"/>
      <c r="AE1082" s="34"/>
      <c r="AR1082" s="195" t="s">
        <v>237</v>
      </c>
      <c r="AT1082" s="195" t="s">
        <v>147</v>
      </c>
      <c r="AU1082" s="195" t="s">
        <v>85</v>
      </c>
      <c r="AY1082" s="17" t="s">
        <v>145</v>
      </c>
      <c r="BE1082" s="196">
        <f>IF(N1082="základní",J1082,0)</f>
        <v>0</v>
      </c>
      <c r="BF1082" s="196">
        <f>IF(N1082="snížená",J1082,0)</f>
        <v>0</v>
      </c>
      <c r="BG1082" s="196">
        <f>IF(N1082="zákl. přenesená",J1082,0)</f>
        <v>0</v>
      </c>
      <c r="BH1082" s="196">
        <f>IF(N1082="sníž. přenesená",J1082,0)</f>
        <v>0</v>
      </c>
      <c r="BI1082" s="196">
        <f>IF(N1082="nulová",J1082,0)</f>
        <v>0</v>
      </c>
      <c r="BJ1082" s="17" t="s">
        <v>81</v>
      </c>
      <c r="BK1082" s="196">
        <f>ROUND(I1082*H1082,2)</f>
        <v>0</v>
      </c>
      <c r="BL1082" s="17" t="s">
        <v>237</v>
      </c>
      <c r="BM1082" s="195" t="s">
        <v>1856</v>
      </c>
    </row>
    <row r="1083" spans="1:65" s="13" customFormat="1" ht="20.399999999999999">
      <c r="B1083" s="197"/>
      <c r="C1083" s="198"/>
      <c r="D1083" s="199" t="s">
        <v>157</v>
      </c>
      <c r="E1083" s="200" t="s">
        <v>1</v>
      </c>
      <c r="F1083" s="201" t="s">
        <v>1857</v>
      </c>
      <c r="G1083" s="198"/>
      <c r="H1083" s="202">
        <v>71</v>
      </c>
      <c r="I1083" s="203"/>
      <c r="J1083" s="198"/>
      <c r="K1083" s="198"/>
      <c r="L1083" s="204"/>
      <c r="M1083" s="205"/>
      <c r="N1083" s="206"/>
      <c r="O1083" s="206"/>
      <c r="P1083" s="206"/>
      <c r="Q1083" s="206"/>
      <c r="R1083" s="206"/>
      <c r="S1083" s="206"/>
      <c r="T1083" s="207"/>
      <c r="AT1083" s="208" t="s">
        <v>157</v>
      </c>
      <c r="AU1083" s="208" t="s">
        <v>85</v>
      </c>
      <c r="AV1083" s="13" t="s">
        <v>85</v>
      </c>
      <c r="AW1083" s="13" t="s">
        <v>32</v>
      </c>
      <c r="AX1083" s="13" t="s">
        <v>76</v>
      </c>
      <c r="AY1083" s="208" t="s">
        <v>145</v>
      </c>
    </row>
    <row r="1084" spans="1:65" s="13" customFormat="1">
      <c r="B1084" s="197"/>
      <c r="C1084" s="198"/>
      <c r="D1084" s="199" t="s">
        <v>157</v>
      </c>
      <c r="E1084" s="200" t="s">
        <v>1</v>
      </c>
      <c r="F1084" s="201" t="s">
        <v>1772</v>
      </c>
      <c r="G1084" s="198"/>
      <c r="H1084" s="202">
        <v>1</v>
      </c>
      <c r="I1084" s="203"/>
      <c r="J1084" s="198"/>
      <c r="K1084" s="198"/>
      <c r="L1084" s="204"/>
      <c r="M1084" s="205"/>
      <c r="N1084" s="206"/>
      <c r="O1084" s="206"/>
      <c r="P1084" s="206"/>
      <c r="Q1084" s="206"/>
      <c r="R1084" s="206"/>
      <c r="S1084" s="206"/>
      <c r="T1084" s="207"/>
      <c r="AT1084" s="208" t="s">
        <v>157</v>
      </c>
      <c r="AU1084" s="208" t="s">
        <v>85</v>
      </c>
      <c r="AV1084" s="13" t="s">
        <v>85</v>
      </c>
      <c r="AW1084" s="13" t="s">
        <v>32</v>
      </c>
      <c r="AX1084" s="13" t="s">
        <v>76</v>
      </c>
      <c r="AY1084" s="208" t="s">
        <v>145</v>
      </c>
    </row>
    <row r="1085" spans="1:65" s="14" customFormat="1">
      <c r="B1085" s="209"/>
      <c r="C1085" s="210"/>
      <c r="D1085" s="199" t="s">
        <v>157</v>
      </c>
      <c r="E1085" s="211" t="s">
        <v>1</v>
      </c>
      <c r="F1085" s="212" t="s">
        <v>160</v>
      </c>
      <c r="G1085" s="210"/>
      <c r="H1085" s="213">
        <v>72</v>
      </c>
      <c r="I1085" s="214"/>
      <c r="J1085" s="210"/>
      <c r="K1085" s="210"/>
      <c r="L1085" s="215"/>
      <c r="M1085" s="216"/>
      <c r="N1085" s="217"/>
      <c r="O1085" s="217"/>
      <c r="P1085" s="217"/>
      <c r="Q1085" s="217"/>
      <c r="R1085" s="217"/>
      <c r="S1085" s="217"/>
      <c r="T1085" s="218"/>
      <c r="AT1085" s="219" t="s">
        <v>157</v>
      </c>
      <c r="AU1085" s="219" t="s">
        <v>85</v>
      </c>
      <c r="AV1085" s="14" t="s">
        <v>151</v>
      </c>
      <c r="AW1085" s="14" t="s">
        <v>32</v>
      </c>
      <c r="AX1085" s="14" t="s">
        <v>81</v>
      </c>
      <c r="AY1085" s="219" t="s">
        <v>145</v>
      </c>
    </row>
    <row r="1086" spans="1:65" s="2" customFormat="1" ht="24.15" customHeight="1">
      <c r="A1086" s="34"/>
      <c r="B1086" s="35"/>
      <c r="C1086" s="183" t="s">
        <v>1858</v>
      </c>
      <c r="D1086" s="183" t="s">
        <v>147</v>
      </c>
      <c r="E1086" s="184" t="s">
        <v>1859</v>
      </c>
      <c r="F1086" s="185" t="s">
        <v>1860</v>
      </c>
      <c r="G1086" s="186" t="s">
        <v>155</v>
      </c>
      <c r="H1086" s="187">
        <v>86.61</v>
      </c>
      <c r="I1086" s="188"/>
      <c r="J1086" s="189">
        <f>ROUND(I1086*H1086,2)</f>
        <v>0</v>
      </c>
      <c r="K1086" s="190"/>
      <c r="L1086" s="39"/>
      <c r="M1086" s="191" t="s">
        <v>1</v>
      </c>
      <c r="N1086" s="192" t="s">
        <v>41</v>
      </c>
      <c r="O1086" s="71"/>
      <c r="P1086" s="193">
        <f>O1086*H1086</f>
        <v>0</v>
      </c>
      <c r="Q1086" s="193">
        <v>1.5E-3</v>
      </c>
      <c r="R1086" s="193">
        <f>Q1086*H1086</f>
        <v>0.129915</v>
      </c>
      <c r="S1086" s="193">
        <v>0</v>
      </c>
      <c r="T1086" s="194">
        <f>S1086*H1086</f>
        <v>0</v>
      </c>
      <c r="U1086" s="34"/>
      <c r="V1086" s="34"/>
      <c r="W1086" s="34"/>
      <c r="X1086" s="34"/>
      <c r="Y1086" s="34"/>
      <c r="Z1086" s="34"/>
      <c r="AA1086" s="34"/>
      <c r="AB1086" s="34"/>
      <c r="AC1086" s="34"/>
      <c r="AD1086" s="34"/>
      <c r="AE1086" s="34"/>
      <c r="AR1086" s="195" t="s">
        <v>237</v>
      </c>
      <c r="AT1086" s="195" t="s">
        <v>147</v>
      </c>
      <c r="AU1086" s="195" t="s">
        <v>85</v>
      </c>
      <c r="AY1086" s="17" t="s">
        <v>145</v>
      </c>
      <c r="BE1086" s="196">
        <f>IF(N1086="základní",J1086,0)</f>
        <v>0</v>
      </c>
      <c r="BF1086" s="196">
        <f>IF(N1086="snížená",J1086,0)</f>
        <v>0</v>
      </c>
      <c r="BG1086" s="196">
        <f>IF(N1086="zákl. přenesená",J1086,0)</f>
        <v>0</v>
      </c>
      <c r="BH1086" s="196">
        <f>IF(N1086="sníž. přenesená",J1086,0)</f>
        <v>0</v>
      </c>
      <c r="BI1086" s="196">
        <f>IF(N1086="nulová",J1086,0)</f>
        <v>0</v>
      </c>
      <c r="BJ1086" s="17" t="s">
        <v>81</v>
      </c>
      <c r="BK1086" s="196">
        <f>ROUND(I1086*H1086,2)</f>
        <v>0</v>
      </c>
      <c r="BL1086" s="17" t="s">
        <v>237</v>
      </c>
      <c r="BM1086" s="195" t="s">
        <v>1861</v>
      </c>
    </row>
    <row r="1087" spans="1:65" s="13" customFormat="1" ht="20.399999999999999">
      <c r="B1087" s="197"/>
      <c r="C1087" s="198"/>
      <c r="D1087" s="199" t="s">
        <v>157</v>
      </c>
      <c r="E1087" s="200" t="s">
        <v>1</v>
      </c>
      <c r="F1087" s="201" t="s">
        <v>1857</v>
      </c>
      <c r="G1087" s="198"/>
      <c r="H1087" s="202">
        <v>71</v>
      </c>
      <c r="I1087" s="203"/>
      <c r="J1087" s="198"/>
      <c r="K1087" s="198"/>
      <c r="L1087" s="204"/>
      <c r="M1087" s="205"/>
      <c r="N1087" s="206"/>
      <c r="O1087" s="206"/>
      <c r="P1087" s="206"/>
      <c r="Q1087" s="206"/>
      <c r="R1087" s="206"/>
      <c r="S1087" s="206"/>
      <c r="T1087" s="207"/>
      <c r="AT1087" s="208" t="s">
        <v>157</v>
      </c>
      <c r="AU1087" s="208" t="s">
        <v>85</v>
      </c>
      <c r="AV1087" s="13" t="s">
        <v>85</v>
      </c>
      <c r="AW1087" s="13" t="s">
        <v>32</v>
      </c>
      <c r="AX1087" s="13" t="s">
        <v>76</v>
      </c>
      <c r="AY1087" s="208" t="s">
        <v>145</v>
      </c>
    </row>
    <row r="1088" spans="1:65" s="13" customFormat="1">
      <c r="B1088" s="197"/>
      <c r="C1088" s="198"/>
      <c r="D1088" s="199" t="s">
        <v>157</v>
      </c>
      <c r="E1088" s="200" t="s">
        <v>1</v>
      </c>
      <c r="F1088" s="201" t="s">
        <v>1862</v>
      </c>
      <c r="G1088" s="198"/>
      <c r="H1088" s="202">
        <v>14.115</v>
      </c>
      <c r="I1088" s="203"/>
      <c r="J1088" s="198"/>
      <c r="K1088" s="198"/>
      <c r="L1088" s="204"/>
      <c r="M1088" s="205"/>
      <c r="N1088" s="206"/>
      <c r="O1088" s="206"/>
      <c r="P1088" s="206"/>
      <c r="Q1088" s="206"/>
      <c r="R1088" s="206"/>
      <c r="S1088" s="206"/>
      <c r="T1088" s="207"/>
      <c r="AT1088" s="208" t="s">
        <v>157</v>
      </c>
      <c r="AU1088" s="208" t="s">
        <v>85</v>
      </c>
      <c r="AV1088" s="13" t="s">
        <v>85</v>
      </c>
      <c r="AW1088" s="13" t="s">
        <v>32</v>
      </c>
      <c r="AX1088" s="13" t="s">
        <v>76</v>
      </c>
      <c r="AY1088" s="208" t="s">
        <v>145</v>
      </c>
    </row>
    <row r="1089" spans="1:65" s="13" customFormat="1">
      <c r="B1089" s="197"/>
      <c r="C1089" s="198"/>
      <c r="D1089" s="199" t="s">
        <v>157</v>
      </c>
      <c r="E1089" s="200" t="s">
        <v>1</v>
      </c>
      <c r="F1089" s="201" t="s">
        <v>1349</v>
      </c>
      <c r="G1089" s="198"/>
      <c r="H1089" s="202">
        <v>1</v>
      </c>
      <c r="I1089" s="203"/>
      <c r="J1089" s="198"/>
      <c r="K1089" s="198"/>
      <c r="L1089" s="204"/>
      <c r="M1089" s="205"/>
      <c r="N1089" s="206"/>
      <c r="O1089" s="206"/>
      <c r="P1089" s="206"/>
      <c r="Q1089" s="206"/>
      <c r="R1089" s="206"/>
      <c r="S1089" s="206"/>
      <c r="T1089" s="207"/>
      <c r="AT1089" s="208" t="s">
        <v>157</v>
      </c>
      <c r="AU1089" s="208" t="s">
        <v>85</v>
      </c>
      <c r="AV1089" s="13" t="s">
        <v>85</v>
      </c>
      <c r="AW1089" s="13" t="s">
        <v>32</v>
      </c>
      <c r="AX1089" s="13" t="s">
        <v>76</v>
      </c>
      <c r="AY1089" s="208" t="s">
        <v>145</v>
      </c>
    </row>
    <row r="1090" spans="1:65" s="13" customFormat="1">
      <c r="B1090" s="197"/>
      <c r="C1090" s="198"/>
      <c r="D1090" s="199" t="s">
        <v>157</v>
      </c>
      <c r="E1090" s="200" t="s">
        <v>1</v>
      </c>
      <c r="F1090" s="201" t="s">
        <v>1863</v>
      </c>
      <c r="G1090" s="198"/>
      <c r="H1090" s="202">
        <v>0.495</v>
      </c>
      <c r="I1090" s="203"/>
      <c r="J1090" s="198"/>
      <c r="K1090" s="198"/>
      <c r="L1090" s="204"/>
      <c r="M1090" s="205"/>
      <c r="N1090" s="206"/>
      <c r="O1090" s="206"/>
      <c r="P1090" s="206"/>
      <c r="Q1090" s="206"/>
      <c r="R1090" s="206"/>
      <c r="S1090" s="206"/>
      <c r="T1090" s="207"/>
      <c r="AT1090" s="208" t="s">
        <v>157</v>
      </c>
      <c r="AU1090" s="208" t="s">
        <v>85</v>
      </c>
      <c r="AV1090" s="13" t="s">
        <v>85</v>
      </c>
      <c r="AW1090" s="13" t="s">
        <v>32</v>
      </c>
      <c r="AX1090" s="13" t="s">
        <v>76</v>
      </c>
      <c r="AY1090" s="208" t="s">
        <v>145</v>
      </c>
    </row>
    <row r="1091" spans="1:65" s="14" customFormat="1">
      <c r="B1091" s="209"/>
      <c r="C1091" s="210"/>
      <c r="D1091" s="199" t="s">
        <v>157</v>
      </c>
      <c r="E1091" s="211" t="s">
        <v>1</v>
      </c>
      <c r="F1091" s="212" t="s">
        <v>160</v>
      </c>
      <c r="G1091" s="210"/>
      <c r="H1091" s="213">
        <v>86.61</v>
      </c>
      <c r="I1091" s="214"/>
      <c r="J1091" s="210"/>
      <c r="K1091" s="210"/>
      <c r="L1091" s="215"/>
      <c r="M1091" s="216"/>
      <c r="N1091" s="217"/>
      <c r="O1091" s="217"/>
      <c r="P1091" s="217"/>
      <c r="Q1091" s="217"/>
      <c r="R1091" s="217"/>
      <c r="S1091" s="217"/>
      <c r="T1091" s="218"/>
      <c r="AT1091" s="219" t="s">
        <v>157</v>
      </c>
      <c r="AU1091" s="219" t="s">
        <v>85</v>
      </c>
      <c r="AV1091" s="14" t="s">
        <v>151</v>
      </c>
      <c r="AW1091" s="14" t="s">
        <v>32</v>
      </c>
      <c r="AX1091" s="14" t="s">
        <v>81</v>
      </c>
      <c r="AY1091" s="219" t="s">
        <v>145</v>
      </c>
    </row>
    <row r="1092" spans="1:65" s="2" customFormat="1" ht="24.15" customHeight="1">
      <c r="A1092" s="34"/>
      <c r="B1092" s="35"/>
      <c r="C1092" s="183" t="s">
        <v>1864</v>
      </c>
      <c r="D1092" s="183" t="s">
        <v>147</v>
      </c>
      <c r="E1092" s="184" t="s">
        <v>1865</v>
      </c>
      <c r="F1092" s="185" t="s">
        <v>1866</v>
      </c>
      <c r="G1092" s="186" t="s">
        <v>1130</v>
      </c>
      <c r="H1092" s="241"/>
      <c r="I1092" s="188"/>
      <c r="J1092" s="189">
        <f>ROUND(I1092*H1092,2)</f>
        <v>0</v>
      </c>
      <c r="K1092" s="190"/>
      <c r="L1092" s="39"/>
      <c r="M1092" s="191" t="s">
        <v>1</v>
      </c>
      <c r="N1092" s="192" t="s">
        <v>41</v>
      </c>
      <c r="O1092" s="71"/>
      <c r="P1092" s="193">
        <f>O1092*H1092</f>
        <v>0</v>
      </c>
      <c r="Q1092" s="193">
        <v>0</v>
      </c>
      <c r="R1092" s="193">
        <f>Q1092*H1092</f>
        <v>0</v>
      </c>
      <c r="S1092" s="193">
        <v>0</v>
      </c>
      <c r="T1092" s="194">
        <f>S1092*H1092</f>
        <v>0</v>
      </c>
      <c r="U1092" s="34"/>
      <c r="V1092" s="34"/>
      <c r="W1092" s="34"/>
      <c r="X1092" s="34"/>
      <c r="Y1092" s="34"/>
      <c r="Z1092" s="34"/>
      <c r="AA1092" s="34"/>
      <c r="AB1092" s="34"/>
      <c r="AC1092" s="34"/>
      <c r="AD1092" s="34"/>
      <c r="AE1092" s="34"/>
      <c r="AR1092" s="195" t="s">
        <v>237</v>
      </c>
      <c r="AT1092" s="195" t="s">
        <v>147</v>
      </c>
      <c r="AU1092" s="195" t="s">
        <v>85</v>
      </c>
      <c r="AY1092" s="17" t="s">
        <v>145</v>
      </c>
      <c r="BE1092" s="196">
        <f>IF(N1092="základní",J1092,0)</f>
        <v>0</v>
      </c>
      <c r="BF1092" s="196">
        <f>IF(N1092="snížená",J1092,0)</f>
        <v>0</v>
      </c>
      <c r="BG1092" s="196">
        <f>IF(N1092="zákl. přenesená",J1092,0)</f>
        <v>0</v>
      </c>
      <c r="BH1092" s="196">
        <f>IF(N1092="sníž. přenesená",J1092,0)</f>
        <v>0</v>
      </c>
      <c r="BI1092" s="196">
        <f>IF(N1092="nulová",J1092,0)</f>
        <v>0</v>
      </c>
      <c r="BJ1092" s="17" t="s">
        <v>81</v>
      </c>
      <c r="BK1092" s="196">
        <f>ROUND(I1092*H1092,2)</f>
        <v>0</v>
      </c>
      <c r="BL1092" s="17" t="s">
        <v>237</v>
      </c>
      <c r="BM1092" s="195" t="s">
        <v>1867</v>
      </c>
    </row>
    <row r="1093" spans="1:65" s="12" customFormat="1" ht="22.8" customHeight="1">
      <c r="B1093" s="167"/>
      <c r="C1093" s="168"/>
      <c r="D1093" s="169" t="s">
        <v>75</v>
      </c>
      <c r="E1093" s="181" t="s">
        <v>1868</v>
      </c>
      <c r="F1093" s="181" t="s">
        <v>1869</v>
      </c>
      <c r="G1093" s="168"/>
      <c r="H1093" s="168"/>
      <c r="I1093" s="171"/>
      <c r="J1093" s="182">
        <f>BK1093</f>
        <v>0</v>
      </c>
      <c r="K1093" s="168"/>
      <c r="L1093" s="173"/>
      <c r="M1093" s="174"/>
      <c r="N1093" s="175"/>
      <c r="O1093" s="175"/>
      <c r="P1093" s="176">
        <f>SUM(P1094:P1096)</f>
        <v>0</v>
      </c>
      <c r="Q1093" s="175"/>
      <c r="R1093" s="176">
        <f>SUM(R1094:R1096)</f>
        <v>0</v>
      </c>
      <c r="S1093" s="175"/>
      <c r="T1093" s="177">
        <f>SUM(T1094:T1096)</f>
        <v>57.423999999999992</v>
      </c>
      <c r="AR1093" s="178" t="s">
        <v>85</v>
      </c>
      <c r="AT1093" s="179" t="s">
        <v>75</v>
      </c>
      <c r="AU1093" s="179" t="s">
        <v>81</v>
      </c>
      <c r="AY1093" s="178" t="s">
        <v>145</v>
      </c>
      <c r="BK1093" s="180">
        <f>SUM(BK1094:BK1096)</f>
        <v>0</v>
      </c>
    </row>
    <row r="1094" spans="1:65" s="2" customFormat="1" ht="24.15" customHeight="1">
      <c r="A1094" s="34"/>
      <c r="B1094" s="35"/>
      <c r="C1094" s="183" t="s">
        <v>1870</v>
      </c>
      <c r="D1094" s="183" t="s">
        <v>147</v>
      </c>
      <c r="E1094" s="184" t="s">
        <v>1871</v>
      </c>
      <c r="F1094" s="185" t="s">
        <v>1872</v>
      </c>
      <c r="G1094" s="186" t="s">
        <v>155</v>
      </c>
      <c r="H1094" s="187">
        <v>310.39999999999998</v>
      </c>
      <c r="I1094" s="188"/>
      <c r="J1094" s="189">
        <f>ROUND(I1094*H1094,2)</f>
        <v>0</v>
      </c>
      <c r="K1094" s="190"/>
      <c r="L1094" s="39"/>
      <c r="M1094" s="191" t="s">
        <v>1</v>
      </c>
      <c r="N1094" s="192" t="s">
        <v>41</v>
      </c>
      <c r="O1094" s="71"/>
      <c r="P1094" s="193">
        <f>O1094*H1094</f>
        <v>0</v>
      </c>
      <c r="Q1094" s="193">
        <v>0</v>
      </c>
      <c r="R1094" s="193">
        <f>Q1094*H1094</f>
        <v>0</v>
      </c>
      <c r="S1094" s="193">
        <v>0.185</v>
      </c>
      <c r="T1094" s="194">
        <f>S1094*H1094</f>
        <v>57.423999999999992</v>
      </c>
      <c r="U1094" s="34"/>
      <c r="V1094" s="34"/>
      <c r="W1094" s="34"/>
      <c r="X1094" s="34"/>
      <c r="Y1094" s="34"/>
      <c r="Z1094" s="34"/>
      <c r="AA1094" s="34"/>
      <c r="AB1094" s="34"/>
      <c r="AC1094" s="34"/>
      <c r="AD1094" s="34"/>
      <c r="AE1094" s="34"/>
      <c r="AR1094" s="195" t="s">
        <v>237</v>
      </c>
      <c r="AT1094" s="195" t="s">
        <v>147</v>
      </c>
      <c r="AU1094" s="195" t="s">
        <v>85</v>
      </c>
      <c r="AY1094" s="17" t="s">
        <v>145</v>
      </c>
      <c r="BE1094" s="196">
        <f>IF(N1094="základní",J1094,0)</f>
        <v>0</v>
      </c>
      <c r="BF1094" s="196">
        <f>IF(N1094="snížená",J1094,0)</f>
        <v>0</v>
      </c>
      <c r="BG1094" s="196">
        <f>IF(N1094="zákl. přenesená",J1094,0)</f>
        <v>0</v>
      </c>
      <c r="BH1094" s="196">
        <f>IF(N1094="sníž. přenesená",J1094,0)</f>
        <v>0</v>
      </c>
      <c r="BI1094" s="196">
        <f>IF(N1094="nulová",J1094,0)</f>
        <v>0</v>
      </c>
      <c r="BJ1094" s="17" t="s">
        <v>81</v>
      </c>
      <c r="BK1094" s="196">
        <f>ROUND(I1094*H1094,2)</f>
        <v>0</v>
      </c>
      <c r="BL1094" s="17" t="s">
        <v>237</v>
      </c>
      <c r="BM1094" s="195" t="s">
        <v>1873</v>
      </c>
    </row>
    <row r="1095" spans="1:65" s="13" customFormat="1">
      <c r="B1095" s="197"/>
      <c r="C1095" s="198"/>
      <c r="D1095" s="199" t="s">
        <v>157</v>
      </c>
      <c r="E1095" s="200" t="s">
        <v>1</v>
      </c>
      <c r="F1095" s="201" t="s">
        <v>928</v>
      </c>
      <c r="G1095" s="198"/>
      <c r="H1095" s="202">
        <v>310.39999999999998</v>
      </c>
      <c r="I1095" s="203"/>
      <c r="J1095" s="198"/>
      <c r="K1095" s="198"/>
      <c r="L1095" s="204"/>
      <c r="M1095" s="205"/>
      <c r="N1095" s="206"/>
      <c r="O1095" s="206"/>
      <c r="P1095" s="206"/>
      <c r="Q1095" s="206"/>
      <c r="R1095" s="206"/>
      <c r="S1095" s="206"/>
      <c r="T1095" s="207"/>
      <c r="AT1095" s="208" t="s">
        <v>157</v>
      </c>
      <c r="AU1095" s="208" t="s">
        <v>85</v>
      </c>
      <c r="AV1095" s="13" t="s">
        <v>85</v>
      </c>
      <c r="AW1095" s="13" t="s">
        <v>32</v>
      </c>
      <c r="AX1095" s="13" t="s">
        <v>81</v>
      </c>
      <c r="AY1095" s="208" t="s">
        <v>145</v>
      </c>
    </row>
    <row r="1096" spans="1:65" s="2" customFormat="1" ht="24.15" customHeight="1">
      <c r="A1096" s="34"/>
      <c r="B1096" s="35"/>
      <c r="C1096" s="183" t="s">
        <v>1874</v>
      </c>
      <c r="D1096" s="183" t="s">
        <v>147</v>
      </c>
      <c r="E1096" s="184" t="s">
        <v>1875</v>
      </c>
      <c r="F1096" s="185" t="s">
        <v>1876</v>
      </c>
      <c r="G1096" s="186" t="s">
        <v>1130</v>
      </c>
      <c r="H1096" s="241"/>
      <c r="I1096" s="188"/>
      <c r="J1096" s="189">
        <f>ROUND(I1096*H1096,2)</f>
        <v>0</v>
      </c>
      <c r="K1096" s="190"/>
      <c r="L1096" s="39"/>
      <c r="M1096" s="191" t="s">
        <v>1</v>
      </c>
      <c r="N1096" s="192" t="s">
        <v>41</v>
      </c>
      <c r="O1096" s="71"/>
      <c r="P1096" s="193">
        <f>O1096*H1096</f>
        <v>0</v>
      </c>
      <c r="Q1096" s="193">
        <v>0</v>
      </c>
      <c r="R1096" s="193">
        <f>Q1096*H1096</f>
        <v>0</v>
      </c>
      <c r="S1096" s="193">
        <v>0</v>
      </c>
      <c r="T1096" s="194">
        <f>S1096*H1096</f>
        <v>0</v>
      </c>
      <c r="U1096" s="34"/>
      <c r="V1096" s="34"/>
      <c r="W1096" s="34"/>
      <c r="X1096" s="34"/>
      <c r="Y1096" s="34"/>
      <c r="Z1096" s="34"/>
      <c r="AA1096" s="34"/>
      <c r="AB1096" s="34"/>
      <c r="AC1096" s="34"/>
      <c r="AD1096" s="34"/>
      <c r="AE1096" s="34"/>
      <c r="AR1096" s="195" t="s">
        <v>237</v>
      </c>
      <c r="AT1096" s="195" t="s">
        <v>147</v>
      </c>
      <c r="AU1096" s="195" t="s">
        <v>85</v>
      </c>
      <c r="AY1096" s="17" t="s">
        <v>145</v>
      </c>
      <c r="BE1096" s="196">
        <f>IF(N1096="základní",J1096,0)</f>
        <v>0</v>
      </c>
      <c r="BF1096" s="196">
        <f>IF(N1096="snížená",J1096,0)</f>
        <v>0</v>
      </c>
      <c r="BG1096" s="196">
        <f>IF(N1096="zákl. přenesená",J1096,0)</f>
        <v>0</v>
      </c>
      <c r="BH1096" s="196">
        <f>IF(N1096="sníž. přenesená",J1096,0)</f>
        <v>0</v>
      </c>
      <c r="BI1096" s="196">
        <f>IF(N1096="nulová",J1096,0)</f>
        <v>0</v>
      </c>
      <c r="BJ1096" s="17" t="s">
        <v>81</v>
      </c>
      <c r="BK1096" s="196">
        <f>ROUND(I1096*H1096,2)</f>
        <v>0</v>
      </c>
      <c r="BL1096" s="17" t="s">
        <v>237</v>
      </c>
      <c r="BM1096" s="195" t="s">
        <v>1877</v>
      </c>
    </row>
    <row r="1097" spans="1:65" s="12" customFormat="1" ht="22.8" customHeight="1">
      <c r="B1097" s="167"/>
      <c r="C1097" s="168"/>
      <c r="D1097" s="169" t="s">
        <v>75</v>
      </c>
      <c r="E1097" s="181" t="s">
        <v>1878</v>
      </c>
      <c r="F1097" s="181" t="s">
        <v>1879</v>
      </c>
      <c r="G1097" s="168"/>
      <c r="H1097" s="168"/>
      <c r="I1097" s="171"/>
      <c r="J1097" s="182">
        <f>BK1097</f>
        <v>0</v>
      </c>
      <c r="K1097" s="168"/>
      <c r="L1097" s="173"/>
      <c r="M1097" s="174"/>
      <c r="N1097" s="175"/>
      <c r="O1097" s="175"/>
      <c r="P1097" s="176">
        <f>SUM(P1098:P1122)</f>
        <v>0</v>
      </c>
      <c r="Q1097" s="175"/>
      <c r="R1097" s="176">
        <f>SUM(R1098:R1122)</f>
        <v>1.9685477200000001</v>
      </c>
      <c r="S1097" s="175"/>
      <c r="T1097" s="177">
        <f>SUM(T1098:T1122)</f>
        <v>0</v>
      </c>
      <c r="AR1097" s="178" t="s">
        <v>85</v>
      </c>
      <c r="AT1097" s="179" t="s">
        <v>75</v>
      </c>
      <c r="AU1097" s="179" t="s">
        <v>81</v>
      </c>
      <c r="AY1097" s="178" t="s">
        <v>145</v>
      </c>
      <c r="BK1097" s="180">
        <f>SUM(BK1098:BK1122)</f>
        <v>0</v>
      </c>
    </row>
    <row r="1098" spans="1:65" s="2" customFormat="1" ht="16.5" customHeight="1">
      <c r="A1098" s="34"/>
      <c r="B1098" s="35"/>
      <c r="C1098" s="183" t="s">
        <v>1880</v>
      </c>
      <c r="D1098" s="183" t="s">
        <v>147</v>
      </c>
      <c r="E1098" s="184" t="s">
        <v>1881</v>
      </c>
      <c r="F1098" s="185" t="s">
        <v>1882</v>
      </c>
      <c r="G1098" s="186" t="s">
        <v>155</v>
      </c>
      <c r="H1098" s="187">
        <v>321.625</v>
      </c>
      <c r="I1098" s="188"/>
      <c r="J1098" s="189">
        <f>ROUND(I1098*H1098,2)</f>
        <v>0</v>
      </c>
      <c r="K1098" s="190"/>
      <c r="L1098" s="39"/>
      <c r="M1098" s="191" t="s">
        <v>1</v>
      </c>
      <c r="N1098" s="192" t="s">
        <v>41</v>
      </c>
      <c r="O1098" s="71"/>
      <c r="P1098" s="193">
        <f>O1098*H1098</f>
        <v>0</v>
      </c>
      <c r="Q1098" s="193">
        <v>0</v>
      </c>
      <c r="R1098" s="193">
        <f>Q1098*H1098</f>
        <v>0</v>
      </c>
      <c r="S1098" s="193">
        <v>0</v>
      </c>
      <c r="T1098" s="194">
        <f>S1098*H1098</f>
        <v>0</v>
      </c>
      <c r="U1098" s="34"/>
      <c r="V1098" s="34"/>
      <c r="W1098" s="34"/>
      <c r="X1098" s="34"/>
      <c r="Y1098" s="34"/>
      <c r="Z1098" s="34"/>
      <c r="AA1098" s="34"/>
      <c r="AB1098" s="34"/>
      <c r="AC1098" s="34"/>
      <c r="AD1098" s="34"/>
      <c r="AE1098" s="34"/>
      <c r="AR1098" s="195" t="s">
        <v>237</v>
      </c>
      <c r="AT1098" s="195" t="s">
        <v>147</v>
      </c>
      <c r="AU1098" s="195" t="s">
        <v>85</v>
      </c>
      <c r="AY1098" s="17" t="s">
        <v>145</v>
      </c>
      <c r="BE1098" s="196">
        <f>IF(N1098="základní",J1098,0)</f>
        <v>0</v>
      </c>
      <c r="BF1098" s="196">
        <f>IF(N1098="snížená",J1098,0)</f>
        <v>0</v>
      </c>
      <c r="BG1098" s="196">
        <f>IF(N1098="zákl. přenesená",J1098,0)</f>
        <v>0</v>
      </c>
      <c r="BH1098" s="196">
        <f>IF(N1098="sníž. přenesená",J1098,0)</f>
        <v>0</v>
      </c>
      <c r="BI1098" s="196">
        <f>IF(N1098="nulová",J1098,0)</f>
        <v>0</v>
      </c>
      <c r="BJ1098" s="17" t="s">
        <v>81</v>
      </c>
      <c r="BK1098" s="196">
        <f>ROUND(I1098*H1098,2)</f>
        <v>0</v>
      </c>
      <c r="BL1098" s="17" t="s">
        <v>237</v>
      </c>
      <c r="BM1098" s="195" t="s">
        <v>1883</v>
      </c>
    </row>
    <row r="1099" spans="1:65" s="13" customFormat="1">
      <c r="B1099" s="197"/>
      <c r="C1099" s="198"/>
      <c r="D1099" s="199" t="s">
        <v>157</v>
      </c>
      <c r="E1099" s="200" t="s">
        <v>1</v>
      </c>
      <c r="F1099" s="201" t="s">
        <v>1884</v>
      </c>
      <c r="G1099" s="198"/>
      <c r="H1099" s="202">
        <v>299.89999999999998</v>
      </c>
      <c r="I1099" s="203"/>
      <c r="J1099" s="198"/>
      <c r="K1099" s="198"/>
      <c r="L1099" s="204"/>
      <c r="M1099" s="205"/>
      <c r="N1099" s="206"/>
      <c r="O1099" s="206"/>
      <c r="P1099" s="206"/>
      <c r="Q1099" s="206"/>
      <c r="R1099" s="206"/>
      <c r="S1099" s="206"/>
      <c r="T1099" s="207"/>
      <c r="AT1099" s="208" t="s">
        <v>157</v>
      </c>
      <c r="AU1099" s="208" t="s">
        <v>85</v>
      </c>
      <c r="AV1099" s="13" t="s">
        <v>85</v>
      </c>
      <c r="AW1099" s="13" t="s">
        <v>32</v>
      </c>
      <c r="AX1099" s="13" t="s">
        <v>76</v>
      </c>
      <c r="AY1099" s="208" t="s">
        <v>145</v>
      </c>
    </row>
    <row r="1100" spans="1:65" s="13" customFormat="1">
      <c r="B1100" s="197"/>
      <c r="C1100" s="198"/>
      <c r="D1100" s="199" t="s">
        <v>157</v>
      </c>
      <c r="E1100" s="200" t="s">
        <v>1</v>
      </c>
      <c r="F1100" s="201" t="s">
        <v>1885</v>
      </c>
      <c r="G1100" s="198"/>
      <c r="H1100" s="202">
        <v>7.35</v>
      </c>
      <c r="I1100" s="203"/>
      <c r="J1100" s="198"/>
      <c r="K1100" s="198"/>
      <c r="L1100" s="204"/>
      <c r="M1100" s="205"/>
      <c r="N1100" s="206"/>
      <c r="O1100" s="206"/>
      <c r="P1100" s="206"/>
      <c r="Q1100" s="206"/>
      <c r="R1100" s="206"/>
      <c r="S1100" s="206"/>
      <c r="T1100" s="207"/>
      <c r="AT1100" s="208" t="s">
        <v>157</v>
      </c>
      <c r="AU1100" s="208" t="s">
        <v>85</v>
      </c>
      <c r="AV1100" s="13" t="s">
        <v>85</v>
      </c>
      <c r="AW1100" s="13" t="s">
        <v>32</v>
      </c>
      <c r="AX1100" s="13" t="s">
        <v>76</v>
      </c>
      <c r="AY1100" s="208" t="s">
        <v>145</v>
      </c>
    </row>
    <row r="1101" spans="1:65" s="13" customFormat="1">
      <c r="B1101" s="197"/>
      <c r="C1101" s="198"/>
      <c r="D1101" s="199" t="s">
        <v>157</v>
      </c>
      <c r="E1101" s="200" t="s">
        <v>1</v>
      </c>
      <c r="F1101" s="201" t="s">
        <v>1886</v>
      </c>
      <c r="G1101" s="198"/>
      <c r="H1101" s="202">
        <v>9.9359999999999999</v>
      </c>
      <c r="I1101" s="203"/>
      <c r="J1101" s="198"/>
      <c r="K1101" s="198"/>
      <c r="L1101" s="204"/>
      <c r="M1101" s="205"/>
      <c r="N1101" s="206"/>
      <c r="O1101" s="206"/>
      <c r="P1101" s="206"/>
      <c r="Q1101" s="206"/>
      <c r="R1101" s="206"/>
      <c r="S1101" s="206"/>
      <c r="T1101" s="207"/>
      <c r="AT1101" s="208" t="s">
        <v>157</v>
      </c>
      <c r="AU1101" s="208" t="s">
        <v>85</v>
      </c>
      <c r="AV1101" s="13" t="s">
        <v>85</v>
      </c>
      <c r="AW1101" s="13" t="s">
        <v>32</v>
      </c>
      <c r="AX1101" s="13" t="s">
        <v>76</v>
      </c>
      <c r="AY1101" s="208" t="s">
        <v>145</v>
      </c>
    </row>
    <row r="1102" spans="1:65" s="13" customFormat="1">
      <c r="B1102" s="197"/>
      <c r="C1102" s="198"/>
      <c r="D1102" s="199" t="s">
        <v>157</v>
      </c>
      <c r="E1102" s="200" t="s">
        <v>1</v>
      </c>
      <c r="F1102" s="201" t="s">
        <v>1887</v>
      </c>
      <c r="G1102" s="198"/>
      <c r="H1102" s="202">
        <v>4.4390000000000001</v>
      </c>
      <c r="I1102" s="203"/>
      <c r="J1102" s="198"/>
      <c r="K1102" s="198"/>
      <c r="L1102" s="204"/>
      <c r="M1102" s="205"/>
      <c r="N1102" s="206"/>
      <c r="O1102" s="206"/>
      <c r="P1102" s="206"/>
      <c r="Q1102" s="206"/>
      <c r="R1102" s="206"/>
      <c r="S1102" s="206"/>
      <c r="T1102" s="207"/>
      <c r="AT1102" s="208" t="s">
        <v>157</v>
      </c>
      <c r="AU1102" s="208" t="s">
        <v>85</v>
      </c>
      <c r="AV1102" s="13" t="s">
        <v>85</v>
      </c>
      <c r="AW1102" s="13" t="s">
        <v>32</v>
      </c>
      <c r="AX1102" s="13" t="s">
        <v>76</v>
      </c>
      <c r="AY1102" s="208" t="s">
        <v>145</v>
      </c>
    </row>
    <row r="1103" spans="1:65" s="14" customFormat="1">
      <c r="B1103" s="209"/>
      <c r="C1103" s="210"/>
      <c r="D1103" s="199" t="s">
        <v>157</v>
      </c>
      <c r="E1103" s="211" t="s">
        <v>1</v>
      </c>
      <c r="F1103" s="212" t="s">
        <v>160</v>
      </c>
      <c r="G1103" s="210"/>
      <c r="H1103" s="213">
        <v>321.625</v>
      </c>
      <c r="I1103" s="214"/>
      <c r="J1103" s="210"/>
      <c r="K1103" s="210"/>
      <c r="L1103" s="215"/>
      <c r="M1103" s="216"/>
      <c r="N1103" s="217"/>
      <c r="O1103" s="217"/>
      <c r="P1103" s="217"/>
      <c r="Q1103" s="217"/>
      <c r="R1103" s="217"/>
      <c r="S1103" s="217"/>
      <c r="T1103" s="218"/>
      <c r="AT1103" s="219" t="s">
        <v>157</v>
      </c>
      <c r="AU1103" s="219" t="s">
        <v>85</v>
      </c>
      <c r="AV1103" s="14" t="s">
        <v>151</v>
      </c>
      <c r="AW1103" s="14" t="s">
        <v>32</v>
      </c>
      <c r="AX1103" s="14" t="s">
        <v>81</v>
      </c>
      <c r="AY1103" s="219" t="s">
        <v>145</v>
      </c>
    </row>
    <row r="1104" spans="1:65" s="2" customFormat="1" ht="16.5" customHeight="1">
      <c r="A1104" s="34"/>
      <c r="B1104" s="35"/>
      <c r="C1104" s="183" t="s">
        <v>1888</v>
      </c>
      <c r="D1104" s="183" t="s">
        <v>147</v>
      </c>
      <c r="E1104" s="184" t="s">
        <v>1889</v>
      </c>
      <c r="F1104" s="185" t="s">
        <v>1890</v>
      </c>
      <c r="G1104" s="186" t="s">
        <v>155</v>
      </c>
      <c r="H1104" s="187">
        <v>321.625</v>
      </c>
      <c r="I1104" s="188"/>
      <c r="J1104" s="189">
        <f>ROUND(I1104*H1104,2)</f>
        <v>0</v>
      </c>
      <c r="K1104" s="190"/>
      <c r="L1104" s="39"/>
      <c r="M1104" s="191" t="s">
        <v>1</v>
      </c>
      <c r="N1104" s="192" t="s">
        <v>41</v>
      </c>
      <c r="O1104" s="71"/>
      <c r="P1104" s="193">
        <f>O1104*H1104</f>
        <v>0</v>
      </c>
      <c r="Q1104" s="193">
        <v>2.0000000000000001E-4</v>
      </c>
      <c r="R1104" s="193">
        <f>Q1104*H1104</f>
        <v>6.4325000000000007E-2</v>
      </c>
      <c r="S1104" s="193">
        <v>0</v>
      </c>
      <c r="T1104" s="194">
        <f>S1104*H1104</f>
        <v>0</v>
      </c>
      <c r="U1104" s="34"/>
      <c r="V1104" s="34"/>
      <c r="W1104" s="34"/>
      <c r="X1104" s="34"/>
      <c r="Y1104" s="34"/>
      <c r="Z1104" s="34"/>
      <c r="AA1104" s="34"/>
      <c r="AB1104" s="34"/>
      <c r="AC1104" s="34"/>
      <c r="AD1104" s="34"/>
      <c r="AE1104" s="34"/>
      <c r="AR1104" s="195" t="s">
        <v>237</v>
      </c>
      <c r="AT1104" s="195" t="s">
        <v>147</v>
      </c>
      <c r="AU1104" s="195" t="s">
        <v>85</v>
      </c>
      <c r="AY1104" s="17" t="s">
        <v>145</v>
      </c>
      <c r="BE1104" s="196">
        <f>IF(N1104="základní",J1104,0)</f>
        <v>0</v>
      </c>
      <c r="BF1104" s="196">
        <f>IF(N1104="snížená",J1104,0)</f>
        <v>0</v>
      </c>
      <c r="BG1104" s="196">
        <f>IF(N1104="zákl. přenesená",J1104,0)</f>
        <v>0</v>
      </c>
      <c r="BH1104" s="196">
        <f>IF(N1104="sníž. přenesená",J1104,0)</f>
        <v>0</v>
      </c>
      <c r="BI1104" s="196">
        <f>IF(N1104="nulová",J1104,0)</f>
        <v>0</v>
      </c>
      <c r="BJ1104" s="17" t="s">
        <v>81</v>
      </c>
      <c r="BK1104" s="196">
        <f>ROUND(I1104*H1104,2)</f>
        <v>0</v>
      </c>
      <c r="BL1104" s="17" t="s">
        <v>237</v>
      </c>
      <c r="BM1104" s="195" t="s">
        <v>1891</v>
      </c>
    </row>
    <row r="1105" spans="1:65" s="13" customFormat="1">
      <c r="B1105" s="197"/>
      <c r="C1105" s="198"/>
      <c r="D1105" s="199" t="s">
        <v>157</v>
      </c>
      <c r="E1105" s="200" t="s">
        <v>1</v>
      </c>
      <c r="F1105" s="201" t="s">
        <v>1884</v>
      </c>
      <c r="G1105" s="198"/>
      <c r="H1105" s="202">
        <v>299.89999999999998</v>
      </c>
      <c r="I1105" s="203"/>
      <c r="J1105" s="198"/>
      <c r="K1105" s="198"/>
      <c r="L1105" s="204"/>
      <c r="M1105" s="205"/>
      <c r="N1105" s="206"/>
      <c r="O1105" s="206"/>
      <c r="P1105" s="206"/>
      <c r="Q1105" s="206"/>
      <c r="R1105" s="206"/>
      <c r="S1105" s="206"/>
      <c r="T1105" s="207"/>
      <c r="AT1105" s="208" t="s">
        <v>157</v>
      </c>
      <c r="AU1105" s="208" t="s">
        <v>85</v>
      </c>
      <c r="AV1105" s="13" t="s">
        <v>85</v>
      </c>
      <c r="AW1105" s="13" t="s">
        <v>32</v>
      </c>
      <c r="AX1105" s="13" t="s">
        <v>76</v>
      </c>
      <c r="AY1105" s="208" t="s">
        <v>145</v>
      </c>
    </row>
    <row r="1106" spans="1:65" s="13" customFormat="1">
      <c r="B1106" s="197"/>
      <c r="C1106" s="198"/>
      <c r="D1106" s="199" t="s">
        <v>157</v>
      </c>
      <c r="E1106" s="200" t="s">
        <v>1</v>
      </c>
      <c r="F1106" s="201" t="s">
        <v>1885</v>
      </c>
      <c r="G1106" s="198"/>
      <c r="H1106" s="202">
        <v>7.35</v>
      </c>
      <c r="I1106" s="203"/>
      <c r="J1106" s="198"/>
      <c r="K1106" s="198"/>
      <c r="L1106" s="204"/>
      <c r="M1106" s="205"/>
      <c r="N1106" s="206"/>
      <c r="O1106" s="206"/>
      <c r="P1106" s="206"/>
      <c r="Q1106" s="206"/>
      <c r="R1106" s="206"/>
      <c r="S1106" s="206"/>
      <c r="T1106" s="207"/>
      <c r="AT1106" s="208" t="s">
        <v>157</v>
      </c>
      <c r="AU1106" s="208" t="s">
        <v>85</v>
      </c>
      <c r="AV1106" s="13" t="s">
        <v>85</v>
      </c>
      <c r="AW1106" s="13" t="s">
        <v>32</v>
      </c>
      <c r="AX1106" s="13" t="s">
        <v>76</v>
      </c>
      <c r="AY1106" s="208" t="s">
        <v>145</v>
      </c>
    </row>
    <row r="1107" spans="1:65" s="13" customFormat="1">
      <c r="B1107" s="197"/>
      <c r="C1107" s="198"/>
      <c r="D1107" s="199" t="s">
        <v>157</v>
      </c>
      <c r="E1107" s="200" t="s">
        <v>1</v>
      </c>
      <c r="F1107" s="201" t="s">
        <v>1886</v>
      </c>
      <c r="G1107" s="198"/>
      <c r="H1107" s="202">
        <v>9.9359999999999999</v>
      </c>
      <c r="I1107" s="203"/>
      <c r="J1107" s="198"/>
      <c r="K1107" s="198"/>
      <c r="L1107" s="204"/>
      <c r="M1107" s="205"/>
      <c r="N1107" s="206"/>
      <c r="O1107" s="206"/>
      <c r="P1107" s="206"/>
      <c r="Q1107" s="206"/>
      <c r="R1107" s="206"/>
      <c r="S1107" s="206"/>
      <c r="T1107" s="207"/>
      <c r="AT1107" s="208" t="s">
        <v>157</v>
      </c>
      <c r="AU1107" s="208" t="s">
        <v>85</v>
      </c>
      <c r="AV1107" s="13" t="s">
        <v>85</v>
      </c>
      <c r="AW1107" s="13" t="s">
        <v>32</v>
      </c>
      <c r="AX1107" s="13" t="s">
        <v>76</v>
      </c>
      <c r="AY1107" s="208" t="s">
        <v>145</v>
      </c>
    </row>
    <row r="1108" spans="1:65" s="13" customFormat="1">
      <c r="B1108" s="197"/>
      <c r="C1108" s="198"/>
      <c r="D1108" s="199" t="s">
        <v>157</v>
      </c>
      <c r="E1108" s="200" t="s">
        <v>1</v>
      </c>
      <c r="F1108" s="201" t="s">
        <v>1887</v>
      </c>
      <c r="G1108" s="198"/>
      <c r="H1108" s="202">
        <v>4.4390000000000001</v>
      </c>
      <c r="I1108" s="203"/>
      <c r="J1108" s="198"/>
      <c r="K1108" s="198"/>
      <c r="L1108" s="204"/>
      <c r="M1108" s="205"/>
      <c r="N1108" s="206"/>
      <c r="O1108" s="206"/>
      <c r="P1108" s="206"/>
      <c r="Q1108" s="206"/>
      <c r="R1108" s="206"/>
      <c r="S1108" s="206"/>
      <c r="T1108" s="207"/>
      <c r="AT1108" s="208" t="s">
        <v>157</v>
      </c>
      <c r="AU1108" s="208" t="s">
        <v>85</v>
      </c>
      <c r="AV1108" s="13" t="s">
        <v>85</v>
      </c>
      <c r="AW1108" s="13" t="s">
        <v>32</v>
      </c>
      <c r="AX1108" s="13" t="s">
        <v>76</v>
      </c>
      <c r="AY1108" s="208" t="s">
        <v>145</v>
      </c>
    </row>
    <row r="1109" spans="1:65" s="14" customFormat="1">
      <c r="B1109" s="209"/>
      <c r="C1109" s="210"/>
      <c r="D1109" s="199" t="s">
        <v>157</v>
      </c>
      <c r="E1109" s="211" t="s">
        <v>1</v>
      </c>
      <c r="F1109" s="212" t="s">
        <v>160</v>
      </c>
      <c r="G1109" s="210"/>
      <c r="H1109" s="213">
        <v>321.625</v>
      </c>
      <c r="I1109" s="214"/>
      <c r="J1109" s="210"/>
      <c r="K1109" s="210"/>
      <c r="L1109" s="215"/>
      <c r="M1109" s="216"/>
      <c r="N1109" s="217"/>
      <c r="O1109" s="217"/>
      <c r="P1109" s="217"/>
      <c r="Q1109" s="217"/>
      <c r="R1109" s="217"/>
      <c r="S1109" s="217"/>
      <c r="T1109" s="218"/>
      <c r="AT1109" s="219" t="s">
        <v>157</v>
      </c>
      <c r="AU1109" s="219" t="s">
        <v>85</v>
      </c>
      <c r="AV1109" s="14" t="s">
        <v>151</v>
      </c>
      <c r="AW1109" s="14" t="s">
        <v>32</v>
      </c>
      <c r="AX1109" s="14" t="s">
        <v>81</v>
      </c>
      <c r="AY1109" s="219" t="s">
        <v>145</v>
      </c>
    </row>
    <row r="1110" spans="1:65" s="2" customFormat="1" ht="24.15" customHeight="1">
      <c r="A1110" s="34"/>
      <c r="B1110" s="35"/>
      <c r="C1110" s="183" t="s">
        <v>1892</v>
      </c>
      <c r="D1110" s="183" t="s">
        <v>147</v>
      </c>
      <c r="E1110" s="184" t="s">
        <v>1893</v>
      </c>
      <c r="F1110" s="185" t="s">
        <v>1894</v>
      </c>
      <c r="G1110" s="186" t="s">
        <v>155</v>
      </c>
      <c r="H1110" s="187">
        <v>321.625</v>
      </c>
      <c r="I1110" s="188"/>
      <c r="J1110" s="189">
        <f>ROUND(I1110*H1110,2)</f>
        <v>0</v>
      </c>
      <c r="K1110" s="190"/>
      <c r="L1110" s="39"/>
      <c r="M1110" s="191" t="s">
        <v>1</v>
      </c>
      <c r="N1110" s="192" t="s">
        <v>41</v>
      </c>
      <c r="O1110" s="71"/>
      <c r="P1110" s="193">
        <f>O1110*H1110</f>
        <v>0</v>
      </c>
      <c r="Q1110" s="193">
        <v>3.2000000000000002E-3</v>
      </c>
      <c r="R1110" s="193">
        <f>Q1110*H1110</f>
        <v>1.0292000000000001</v>
      </c>
      <c r="S1110" s="193">
        <v>0</v>
      </c>
      <c r="T1110" s="194">
        <f>S1110*H1110</f>
        <v>0</v>
      </c>
      <c r="U1110" s="34"/>
      <c r="V1110" s="34"/>
      <c r="W1110" s="34"/>
      <c r="X1110" s="34"/>
      <c r="Y1110" s="34"/>
      <c r="Z1110" s="34"/>
      <c r="AA1110" s="34"/>
      <c r="AB1110" s="34"/>
      <c r="AC1110" s="34"/>
      <c r="AD1110" s="34"/>
      <c r="AE1110" s="34"/>
      <c r="AR1110" s="195" t="s">
        <v>237</v>
      </c>
      <c r="AT1110" s="195" t="s">
        <v>147</v>
      </c>
      <c r="AU1110" s="195" t="s">
        <v>85</v>
      </c>
      <c r="AY1110" s="17" t="s">
        <v>145</v>
      </c>
      <c r="BE1110" s="196">
        <f>IF(N1110="základní",J1110,0)</f>
        <v>0</v>
      </c>
      <c r="BF1110" s="196">
        <f>IF(N1110="snížená",J1110,0)</f>
        <v>0</v>
      </c>
      <c r="BG1110" s="196">
        <f>IF(N1110="zákl. přenesená",J1110,0)</f>
        <v>0</v>
      </c>
      <c r="BH1110" s="196">
        <f>IF(N1110="sníž. přenesená",J1110,0)</f>
        <v>0</v>
      </c>
      <c r="BI1110" s="196">
        <f>IF(N1110="nulová",J1110,0)</f>
        <v>0</v>
      </c>
      <c r="BJ1110" s="17" t="s">
        <v>81</v>
      </c>
      <c r="BK1110" s="196">
        <f>ROUND(I1110*H1110,2)</f>
        <v>0</v>
      </c>
      <c r="BL1110" s="17" t="s">
        <v>237</v>
      </c>
      <c r="BM1110" s="195" t="s">
        <v>1895</v>
      </c>
    </row>
    <row r="1111" spans="1:65" s="13" customFormat="1">
      <c r="B1111" s="197"/>
      <c r="C1111" s="198"/>
      <c r="D1111" s="199" t="s">
        <v>157</v>
      </c>
      <c r="E1111" s="200" t="s">
        <v>1</v>
      </c>
      <c r="F1111" s="201" t="s">
        <v>1884</v>
      </c>
      <c r="G1111" s="198"/>
      <c r="H1111" s="202">
        <v>299.89999999999998</v>
      </c>
      <c r="I1111" s="203"/>
      <c r="J1111" s="198"/>
      <c r="K1111" s="198"/>
      <c r="L1111" s="204"/>
      <c r="M1111" s="205"/>
      <c r="N1111" s="206"/>
      <c r="O1111" s="206"/>
      <c r="P1111" s="206"/>
      <c r="Q1111" s="206"/>
      <c r="R1111" s="206"/>
      <c r="S1111" s="206"/>
      <c r="T1111" s="207"/>
      <c r="AT1111" s="208" t="s">
        <v>157</v>
      </c>
      <c r="AU1111" s="208" t="s">
        <v>85</v>
      </c>
      <c r="AV1111" s="13" t="s">
        <v>85</v>
      </c>
      <c r="AW1111" s="13" t="s">
        <v>32</v>
      </c>
      <c r="AX1111" s="13" t="s">
        <v>76</v>
      </c>
      <c r="AY1111" s="208" t="s">
        <v>145</v>
      </c>
    </row>
    <row r="1112" spans="1:65" s="13" customFormat="1">
      <c r="B1112" s="197"/>
      <c r="C1112" s="198"/>
      <c r="D1112" s="199" t="s">
        <v>157</v>
      </c>
      <c r="E1112" s="200" t="s">
        <v>1</v>
      </c>
      <c r="F1112" s="201" t="s">
        <v>1885</v>
      </c>
      <c r="G1112" s="198"/>
      <c r="H1112" s="202">
        <v>7.35</v>
      </c>
      <c r="I1112" s="203"/>
      <c r="J1112" s="198"/>
      <c r="K1112" s="198"/>
      <c r="L1112" s="204"/>
      <c r="M1112" s="205"/>
      <c r="N1112" s="206"/>
      <c r="O1112" s="206"/>
      <c r="P1112" s="206"/>
      <c r="Q1112" s="206"/>
      <c r="R1112" s="206"/>
      <c r="S1112" s="206"/>
      <c r="T1112" s="207"/>
      <c r="AT1112" s="208" t="s">
        <v>157</v>
      </c>
      <c r="AU1112" s="208" t="s">
        <v>85</v>
      </c>
      <c r="AV1112" s="13" t="s">
        <v>85</v>
      </c>
      <c r="AW1112" s="13" t="s">
        <v>32</v>
      </c>
      <c r="AX1112" s="13" t="s">
        <v>76</v>
      </c>
      <c r="AY1112" s="208" t="s">
        <v>145</v>
      </c>
    </row>
    <row r="1113" spans="1:65" s="13" customFormat="1">
      <c r="B1113" s="197"/>
      <c r="C1113" s="198"/>
      <c r="D1113" s="199" t="s">
        <v>157</v>
      </c>
      <c r="E1113" s="200" t="s">
        <v>1</v>
      </c>
      <c r="F1113" s="201" t="s">
        <v>1886</v>
      </c>
      <c r="G1113" s="198"/>
      <c r="H1113" s="202">
        <v>9.9359999999999999</v>
      </c>
      <c r="I1113" s="203"/>
      <c r="J1113" s="198"/>
      <c r="K1113" s="198"/>
      <c r="L1113" s="204"/>
      <c r="M1113" s="205"/>
      <c r="N1113" s="206"/>
      <c r="O1113" s="206"/>
      <c r="P1113" s="206"/>
      <c r="Q1113" s="206"/>
      <c r="R1113" s="206"/>
      <c r="S1113" s="206"/>
      <c r="T1113" s="207"/>
      <c r="AT1113" s="208" t="s">
        <v>157</v>
      </c>
      <c r="AU1113" s="208" t="s">
        <v>85</v>
      </c>
      <c r="AV1113" s="13" t="s">
        <v>85</v>
      </c>
      <c r="AW1113" s="13" t="s">
        <v>32</v>
      </c>
      <c r="AX1113" s="13" t="s">
        <v>76</v>
      </c>
      <c r="AY1113" s="208" t="s">
        <v>145</v>
      </c>
    </row>
    <row r="1114" spans="1:65" s="13" customFormat="1">
      <c r="B1114" s="197"/>
      <c r="C1114" s="198"/>
      <c r="D1114" s="199" t="s">
        <v>157</v>
      </c>
      <c r="E1114" s="200" t="s">
        <v>1</v>
      </c>
      <c r="F1114" s="201" t="s">
        <v>1887</v>
      </c>
      <c r="G1114" s="198"/>
      <c r="H1114" s="202">
        <v>4.4390000000000001</v>
      </c>
      <c r="I1114" s="203"/>
      <c r="J1114" s="198"/>
      <c r="K1114" s="198"/>
      <c r="L1114" s="204"/>
      <c r="M1114" s="205"/>
      <c r="N1114" s="206"/>
      <c r="O1114" s="206"/>
      <c r="P1114" s="206"/>
      <c r="Q1114" s="206"/>
      <c r="R1114" s="206"/>
      <c r="S1114" s="206"/>
      <c r="T1114" s="207"/>
      <c r="AT1114" s="208" t="s">
        <v>157</v>
      </c>
      <c r="AU1114" s="208" t="s">
        <v>85</v>
      </c>
      <c r="AV1114" s="13" t="s">
        <v>85</v>
      </c>
      <c r="AW1114" s="13" t="s">
        <v>32</v>
      </c>
      <c r="AX1114" s="13" t="s">
        <v>76</v>
      </c>
      <c r="AY1114" s="208" t="s">
        <v>145</v>
      </c>
    </row>
    <row r="1115" spans="1:65" s="14" customFormat="1">
      <c r="B1115" s="209"/>
      <c r="C1115" s="210"/>
      <c r="D1115" s="199" t="s">
        <v>157</v>
      </c>
      <c r="E1115" s="211" t="s">
        <v>1</v>
      </c>
      <c r="F1115" s="212" t="s">
        <v>160</v>
      </c>
      <c r="G1115" s="210"/>
      <c r="H1115" s="213">
        <v>321.625</v>
      </c>
      <c r="I1115" s="214"/>
      <c r="J1115" s="210"/>
      <c r="K1115" s="210"/>
      <c r="L1115" s="215"/>
      <c r="M1115" s="216"/>
      <c r="N1115" s="217"/>
      <c r="O1115" s="217"/>
      <c r="P1115" s="217"/>
      <c r="Q1115" s="217"/>
      <c r="R1115" s="217"/>
      <c r="S1115" s="217"/>
      <c r="T1115" s="218"/>
      <c r="AT1115" s="219" t="s">
        <v>157</v>
      </c>
      <c r="AU1115" s="219" t="s">
        <v>85</v>
      </c>
      <c r="AV1115" s="14" t="s">
        <v>151</v>
      </c>
      <c r="AW1115" s="14" t="s">
        <v>32</v>
      </c>
      <c r="AX1115" s="14" t="s">
        <v>81</v>
      </c>
      <c r="AY1115" s="219" t="s">
        <v>145</v>
      </c>
    </row>
    <row r="1116" spans="1:65" s="2" customFormat="1" ht="16.5" customHeight="1">
      <c r="A1116" s="34"/>
      <c r="B1116" s="35"/>
      <c r="C1116" s="183" t="s">
        <v>1896</v>
      </c>
      <c r="D1116" s="183" t="s">
        <v>147</v>
      </c>
      <c r="E1116" s="184" t="s">
        <v>1897</v>
      </c>
      <c r="F1116" s="185" t="s">
        <v>1898</v>
      </c>
      <c r="G1116" s="186" t="s">
        <v>224</v>
      </c>
      <c r="H1116" s="187">
        <v>280.45600000000002</v>
      </c>
      <c r="I1116" s="188"/>
      <c r="J1116" s="189">
        <f>ROUND(I1116*H1116,2)</f>
        <v>0</v>
      </c>
      <c r="K1116" s="190"/>
      <c r="L1116" s="39"/>
      <c r="M1116" s="191" t="s">
        <v>1</v>
      </c>
      <c r="N1116" s="192" t="s">
        <v>41</v>
      </c>
      <c r="O1116" s="71"/>
      <c r="P1116" s="193">
        <f>O1116*H1116</f>
        <v>0</v>
      </c>
      <c r="Q1116" s="193">
        <v>3.1199999999999999E-3</v>
      </c>
      <c r="R1116" s="193">
        <f>Q1116*H1116</f>
        <v>0.87502272000000003</v>
      </c>
      <c r="S1116" s="193">
        <v>0</v>
      </c>
      <c r="T1116" s="194">
        <f>S1116*H1116</f>
        <v>0</v>
      </c>
      <c r="U1116" s="34"/>
      <c r="V1116" s="34"/>
      <c r="W1116" s="34"/>
      <c r="X1116" s="34"/>
      <c r="Y1116" s="34"/>
      <c r="Z1116" s="34"/>
      <c r="AA1116" s="34"/>
      <c r="AB1116" s="34"/>
      <c r="AC1116" s="34"/>
      <c r="AD1116" s="34"/>
      <c r="AE1116" s="34"/>
      <c r="AR1116" s="195" t="s">
        <v>237</v>
      </c>
      <c r="AT1116" s="195" t="s">
        <v>147</v>
      </c>
      <c r="AU1116" s="195" t="s">
        <v>85</v>
      </c>
      <c r="AY1116" s="17" t="s">
        <v>145</v>
      </c>
      <c r="BE1116" s="196">
        <f>IF(N1116="základní",J1116,0)</f>
        <v>0</v>
      </c>
      <c r="BF1116" s="196">
        <f>IF(N1116="snížená",J1116,0)</f>
        <v>0</v>
      </c>
      <c r="BG1116" s="196">
        <f>IF(N1116="zákl. přenesená",J1116,0)</f>
        <v>0</v>
      </c>
      <c r="BH1116" s="196">
        <f>IF(N1116="sníž. přenesená",J1116,0)</f>
        <v>0</v>
      </c>
      <c r="BI1116" s="196">
        <f>IF(N1116="nulová",J1116,0)</f>
        <v>0</v>
      </c>
      <c r="BJ1116" s="17" t="s">
        <v>81</v>
      </c>
      <c r="BK1116" s="196">
        <f>ROUND(I1116*H1116,2)</f>
        <v>0</v>
      </c>
      <c r="BL1116" s="17" t="s">
        <v>237</v>
      </c>
      <c r="BM1116" s="195" t="s">
        <v>1899</v>
      </c>
    </row>
    <row r="1117" spans="1:65" s="13" customFormat="1">
      <c r="B1117" s="197"/>
      <c r="C1117" s="198"/>
      <c r="D1117" s="199" t="s">
        <v>157</v>
      </c>
      <c r="E1117" s="200" t="s">
        <v>1</v>
      </c>
      <c r="F1117" s="201" t="s">
        <v>1900</v>
      </c>
      <c r="G1117" s="198"/>
      <c r="H1117" s="202">
        <v>232</v>
      </c>
      <c r="I1117" s="203"/>
      <c r="J1117" s="198"/>
      <c r="K1117" s="198"/>
      <c r="L1117" s="204"/>
      <c r="M1117" s="205"/>
      <c r="N1117" s="206"/>
      <c r="O1117" s="206"/>
      <c r="P1117" s="206"/>
      <c r="Q1117" s="206"/>
      <c r="R1117" s="206"/>
      <c r="S1117" s="206"/>
      <c r="T1117" s="207"/>
      <c r="AT1117" s="208" t="s">
        <v>157</v>
      </c>
      <c r="AU1117" s="208" t="s">
        <v>85</v>
      </c>
      <c r="AV1117" s="13" t="s">
        <v>85</v>
      </c>
      <c r="AW1117" s="13" t="s">
        <v>32</v>
      </c>
      <c r="AX1117" s="13" t="s">
        <v>76</v>
      </c>
      <c r="AY1117" s="208" t="s">
        <v>145</v>
      </c>
    </row>
    <row r="1118" spans="1:65" s="13" customFormat="1">
      <c r="B1118" s="197"/>
      <c r="C1118" s="198"/>
      <c r="D1118" s="199" t="s">
        <v>157</v>
      </c>
      <c r="E1118" s="200" t="s">
        <v>1</v>
      </c>
      <c r="F1118" s="201" t="s">
        <v>1901</v>
      </c>
      <c r="G1118" s="198"/>
      <c r="H1118" s="202">
        <v>16.2</v>
      </c>
      <c r="I1118" s="203"/>
      <c r="J1118" s="198"/>
      <c r="K1118" s="198"/>
      <c r="L1118" s="204"/>
      <c r="M1118" s="205"/>
      <c r="N1118" s="206"/>
      <c r="O1118" s="206"/>
      <c r="P1118" s="206"/>
      <c r="Q1118" s="206"/>
      <c r="R1118" s="206"/>
      <c r="S1118" s="206"/>
      <c r="T1118" s="207"/>
      <c r="AT1118" s="208" t="s">
        <v>157</v>
      </c>
      <c r="AU1118" s="208" t="s">
        <v>85</v>
      </c>
      <c r="AV1118" s="13" t="s">
        <v>85</v>
      </c>
      <c r="AW1118" s="13" t="s">
        <v>32</v>
      </c>
      <c r="AX1118" s="13" t="s">
        <v>76</v>
      </c>
      <c r="AY1118" s="208" t="s">
        <v>145</v>
      </c>
    </row>
    <row r="1119" spans="1:65" s="13" customFormat="1">
      <c r="B1119" s="197"/>
      <c r="C1119" s="198"/>
      <c r="D1119" s="199" t="s">
        <v>157</v>
      </c>
      <c r="E1119" s="200" t="s">
        <v>1</v>
      </c>
      <c r="F1119" s="201" t="s">
        <v>1902</v>
      </c>
      <c r="G1119" s="198"/>
      <c r="H1119" s="202">
        <v>22.12</v>
      </c>
      <c r="I1119" s="203"/>
      <c r="J1119" s="198"/>
      <c r="K1119" s="198"/>
      <c r="L1119" s="204"/>
      <c r="M1119" s="205"/>
      <c r="N1119" s="206"/>
      <c r="O1119" s="206"/>
      <c r="P1119" s="206"/>
      <c r="Q1119" s="206"/>
      <c r="R1119" s="206"/>
      <c r="S1119" s="206"/>
      <c r="T1119" s="207"/>
      <c r="AT1119" s="208" t="s">
        <v>157</v>
      </c>
      <c r="AU1119" s="208" t="s">
        <v>85</v>
      </c>
      <c r="AV1119" s="13" t="s">
        <v>85</v>
      </c>
      <c r="AW1119" s="13" t="s">
        <v>32</v>
      </c>
      <c r="AX1119" s="13" t="s">
        <v>76</v>
      </c>
      <c r="AY1119" s="208" t="s">
        <v>145</v>
      </c>
    </row>
    <row r="1120" spans="1:65" s="13" customFormat="1">
      <c r="B1120" s="197"/>
      <c r="C1120" s="198"/>
      <c r="D1120" s="199" t="s">
        <v>157</v>
      </c>
      <c r="E1120" s="200" t="s">
        <v>1</v>
      </c>
      <c r="F1120" s="201" t="s">
        <v>1903</v>
      </c>
      <c r="G1120" s="198"/>
      <c r="H1120" s="202">
        <v>10.135999999999999</v>
      </c>
      <c r="I1120" s="203"/>
      <c r="J1120" s="198"/>
      <c r="K1120" s="198"/>
      <c r="L1120" s="204"/>
      <c r="M1120" s="205"/>
      <c r="N1120" s="206"/>
      <c r="O1120" s="206"/>
      <c r="P1120" s="206"/>
      <c r="Q1120" s="206"/>
      <c r="R1120" s="206"/>
      <c r="S1120" s="206"/>
      <c r="T1120" s="207"/>
      <c r="AT1120" s="208" t="s">
        <v>157</v>
      </c>
      <c r="AU1120" s="208" t="s">
        <v>85</v>
      </c>
      <c r="AV1120" s="13" t="s">
        <v>85</v>
      </c>
      <c r="AW1120" s="13" t="s">
        <v>32</v>
      </c>
      <c r="AX1120" s="13" t="s">
        <v>76</v>
      </c>
      <c r="AY1120" s="208" t="s">
        <v>145</v>
      </c>
    </row>
    <row r="1121" spans="1:65" s="14" customFormat="1">
      <c r="B1121" s="209"/>
      <c r="C1121" s="210"/>
      <c r="D1121" s="199" t="s">
        <v>157</v>
      </c>
      <c r="E1121" s="211" t="s">
        <v>1</v>
      </c>
      <c r="F1121" s="212" t="s">
        <v>160</v>
      </c>
      <c r="G1121" s="210"/>
      <c r="H1121" s="213">
        <v>280.45600000000002</v>
      </c>
      <c r="I1121" s="214"/>
      <c r="J1121" s="210"/>
      <c r="K1121" s="210"/>
      <c r="L1121" s="215"/>
      <c r="M1121" s="216"/>
      <c r="N1121" s="217"/>
      <c r="O1121" s="217"/>
      <c r="P1121" s="217"/>
      <c r="Q1121" s="217"/>
      <c r="R1121" s="217"/>
      <c r="S1121" s="217"/>
      <c r="T1121" s="218"/>
      <c r="AT1121" s="219" t="s">
        <v>157</v>
      </c>
      <c r="AU1121" s="219" t="s">
        <v>85</v>
      </c>
      <c r="AV1121" s="14" t="s">
        <v>151</v>
      </c>
      <c r="AW1121" s="14" t="s">
        <v>32</v>
      </c>
      <c r="AX1121" s="14" t="s">
        <v>81</v>
      </c>
      <c r="AY1121" s="219" t="s">
        <v>145</v>
      </c>
    </row>
    <row r="1122" spans="1:65" s="2" customFormat="1" ht="24.15" customHeight="1">
      <c r="A1122" s="34"/>
      <c r="B1122" s="35"/>
      <c r="C1122" s="183" t="s">
        <v>1904</v>
      </c>
      <c r="D1122" s="183" t="s">
        <v>147</v>
      </c>
      <c r="E1122" s="184" t="s">
        <v>1905</v>
      </c>
      <c r="F1122" s="185" t="s">
        <v>1906</v>
      </c>
      <c r="G1122" s="186" t="s">
        <v>1130</v>
      </c>
      <c r="H1122" s="241"/>
      <c r="I1122" s="188"/>
      <c r="J1122" s="189">
        <f>ROUND(I1122*H1122,2)</f>
        <v>0</v>
      </c>
      <c r="K1122" s="190"/>
      <c r="L1122" s="39"/>
      <c r="M1122" s="191" t="s">
        <v>1</v>
      </c>
      <c r="N1122" s="192" t="s">
        <v>41</v>
      </c>
      <c r="O1122" s="71"/>
      <c r="P1122" s="193">
        <f>O1122*H1122</f>
        <v>0</v>
      </c>
      <c r="Q1122" s="193">
        <v>0</v>
      </c>
      <c r="R1122" s="193">
        <f>Q1122*H1122</f>
        <v>0</v>
      </c>
      <c r="S1122" s="193">
        <v>0</v>
      </c>
      <c r="T1122" s="194">
        <f>S1122*H1122</f>
        <v>0</v>
      </c>
      <c r="U1122" s="34"/>
      <c r="V1122" s="34"/>
      <c r="W1122" s="34"/>
      <c r="X1122" s="34"/>
      <c r="Y1122" s="34"/>
      <c r="Z1122" s="34"/>
      <c r="AA1122" s="34"/>
      <c r="AB1122" s="34"/>
      <c r="AC1122" s="34"/>
      <c r="AD1122" s="34"/>
      <c r="AE1122" s="34"/>
      <c r="AR1122" s="195" t="s">
        <v>237</v>
      </c>
      <c r="AT1122" s="195" t="s">
        <v>147</v>
      </c>
      <c r="AU1122" s="195" t="s">
        <v>85</v>
      </c>
      <c r="AY1122" s="17" t="s">
        <v>145</v>
      </c>
      <c r="BE1122" s="196">
        <f>IF(N1122="základní",J1122,0)</f>
        <v>0</v>
      </c>
      <c r="BF1122" s="196">
        <f>IF(N1122="snížená",J1122,0)</f>
        <v>0</v>
      </c>
      <c r="BG1122" s="196">
        <f>IF(N1122="zákl. přenesená",J1122,0)</f>
        <v>0</v>
      </c>
      <c r="BH1122" s="196">
        <f>IF(N1122="sníž. přenesená",J1122,0)</f>
        <v>0</v>
      </c>
      <c r="BI1122" s="196">
        <f>IF(N1122="nulová",J1122,0)</f>
        <v>0</v>
      </c>
      <c r="BJ1122" s="17" t="s">
        <v>81</v>
      </c>
      <c r="BK1122" s="196">
        <f>ROUND(I1122*H1122,2)</f>
        <v>0</v>
      </c>
      <c r="BL1122" s="17" t="s">
        <v>237</v>
      </c>
      <c r="BM1122" s="195" t="s">
        <v>1907</v>
      </c>
    </row>
    <row r="1123" spans="1:65" s="12" customFormat="1" ht="22.8" customHeight="1">
      <c r="B1123" s="167"/>
      <c r="C1123" s="168"/>
      <c r="D1123" s="169" t="s">
        <v>75</v>
      </c>
      <c r="E1123" s="181" t="s">
        <v>1908</v>
      </c>
      <c r="F1123" s="181" t="s">
        <v>1909</v>
      </c>
      <c r="G1123" s="168"/>
      <c r="H1123" s="168"/>
      <c r="I1123" s="171"/>
      <c r="J1123" s="182">
        <f>BK1123</f>
        <v>0</v>
      </c>
      <c r="K1123" s="168"/>
      <c r="L1123" s="173"/>
      <c r="M1123" s="174"/>
      <c r="N1123" s="175"/>
      <c r="O1123" s="175"/>
      <c r="P1123" s="176">
        <f>SUM(P1124:P1142)</f>
        <v>0</v>
      </c>
      <c r="Q1123" s="175"/>
      <c r="R1123" s="176">
        <f>SUM(R1124:R1142)</f>
        <v>7.4716349999999991</v>
      </c>
      <c r="S1123" s="175"/>
      <c r="T1123" s="177">
        <f>SUM(T1124:T1142)</f>
        <v>0</v>
      </c>
      <c r="AR1123" s="178" t="s">
        <v>85</v>
      </c>
      <c r="AT1123" s="179" t="s">
        <v>75</v>
      </c>
      <c r="AU1123" s="179" t="s">
        <v>81</v>
      </c>
      <c r="AY1123" s="178" t="s">
        <v>145</v>
      </c>
      <c r="BK1123" s="180">
        <f>SUM(BK1124:BK1142)</f>
        <v>0</v>
      </c>
    </row>
    <row r="1124" spans="1:65" s="2" customFormat="1" ht="24.15" customHeight="1">
      <c r="A1124" s="34"/>
      <c r="B1124" s="35"/>
      <c r="C1124" s="183" t="s">
        <v>1910</v>
      </c>
      <c r="D1124" s="183" t="s">
        <v>147</v>
      </c>
      <c r="E1124" s="184" t="s">
        <v>1911</v>
      </c>
      <c r="F1124" s="185" t="s">
        <v>1912</v>
      </c>
      <c r="G1124" s="186" t="s">
        <v>155</v>
      </c>
      <c r="H1124" s="187">
        <v>5</v>
      </c>
      <c r="I1124" s="188"/>
      <c r="J1124" s="189">
        <f>ROUND(I1124*H1124,2)</f>
        <v>0</v>
      </c>
      <c r="K1124" s="190"/>
      <c r="L1124" s="39"/>
      <c r="M1124" s="191" t="s">
        <v>1</v>
      </c>
      <c r="N1124" s="192" t="s">
        <v>41</v>
      </c>
      <c r="O1124" s="71"/>
      <c r="P1124" s="193">
        <f>O1124*H1124</f>
        <v>0</v>
      </c>
      <c r="Q1124" s="193">
        <v>1.5E-3</v>
      </c>
      <c r="R1124" s="193">
        <f>Q1124*H1124</f>
        <v>7.4999999999999997E-3</v>
      </c>
      <c r="S1124" s="193">
        <v>0</v>
      </c>
      <c r="T1124" s="194">
        <f>S1124*H1124</f>
        <v>0</v>
      </c>
      <c r="U1124" s="34"/>
      <c r="V1124" s="34"/>
      <c r="W1124" s="34"/>
      <c r="X1124" s="34"/>
      <c r="Y1124" s="34"/>
      <c r="Z1124" s="34"/>
      <c r="AA1124" s="34"/>
      <c r="AB1124" s="34"/>
      <c r="AC1124" s="34"/>
      <c r="AD1124" s="34"/>
      <c r="AE1124" s="34"/>
      <c r="AR1124" s="195" t="s">
        <v>237</v>
      </c>
      <c r="AT1124" s="195" t="s">
        <v>147</v>
      </c>
      <c r="AU1124" s="195" t="s">
        <v>85</v>
      </c>
      <c r="AY1124" s="17" t="s">
        <v>145</v>
      </c>
      <c r="BE1124" s="196">
        <f>IF(N1124="základní",J1124,0)</f>
        <v>0</v>
      </c>
      <c r="BF1124" s="196">
        <f>IF(N1124="snížená",J1124,0)</f>
        <v>0</v>
      </c>
      <c r="BG1124" s="196">
        <f>IF(N1124="zákl. přenesená",J1124,0)</f>
        <v>0</v>
      </c>
      <c r="BH1124" s="196">
        <f>IF(N1124="sníž. přenesená",J1124,0)</f>
        <v>0</v>
      </c>
      <c r="BI1124" s="196">
        <f>IF(N1124="nulová",J1124,0)</f>
        <v>0</v>
      </c>
      <c r="BJ1124" s="17" t="s">
        <v>81</v>
      </c>
      <c r="BK1124" s="196">
        <f>ROUND(I1124*H1124,2)</f>
        <v>0</v>
      </c>
      <c r="BL1124" s="17" t="s">
        <v>237</v>
      </c>
      <c r="BM1124" s="195" t="s">
        <v>1913</v>
      </c>
    </row>
    <row r="1125" spans="1:65" s="13" customFormat="1">
      <c r="B1125" s="197"/>
      <c r="C1125" s="198"/>
      <c r="D1125" s="199" t="s">
        <v>157</v>
      </c>
      <c r="E1125" s="200" t="s">
        <v>1</v>
      </c>
      <c r="F1125" s="201" t="s">
        <v>1914</v>
      </c>
      <c r="G1125" s="198"/>
      <c r="H1125" s="202">
        <v>5</v>
      </c>
      <c r="I1125" s="203"/>
      <c r="J1125" s="198"/>
      <c r="K1125" s="198"/>
      <c r="L1125" s="204"/>
      <c r="M1125" s="205"/>
      <c r="N1125" s="206"/>
      <c r="O1125" s="206"/>
      <c r="P1125" s="206"/>
      <c r="Q1125" s="206"/>
      <c r="R1125" s="206"/>
      <c r="S1125" s="206"/>
      <c r="T1125" s="207"/>
      <c r="AT1125" s="208" t="s">
        <v>157</v>
      </c>
      <c r="AU1125" s="208" t="s">
        <v>85</v>
      </c>
      <c r="AV1125" s="13" t="s">
        <v>85</v>
      </c>
      <c r="AW1125" s="13" t="s">
        <v>32</v>
      </c>
      <c r="AX1125" s="13" t="s">
        <v>81</v>
      </c>
      <c r="AY1125" s="208" t="s">
        <v>145</v>
      </c>
    </row>
    <row r="1126" spans="1:65" s="2" customFormat="1" ht="24.15" customHeight="1">
      <c r="A1126" s="34"/>
      <c r="B1126" s="35"/>
      <c r="C1126" s="183" t="s">
        <v>1915</v>
      </c>
      <c r="D1126" s="183" t="s">
        <v>147</v>
      </c>
      <c r="E1126" s="184" t="s">
        <v>1916</v>
      </c>
      <c r="F1126" s="185" t="s">
        <v>1917</v>
      </c>
      <c r="G1126" s="186" t="s">
        <v>224</v>
      </c>
      <c r="H1126" s="187">
        <v>2.5</v>
      </c>
      <c r="I1126" s="188"/>
      <c r="J1126" s="189">
        <f>ROUND(I1126*H1126,2)</f>
        <v>0</v>
      </c>
      <c r="K1126" s="190"/>
      <c r="L1126" s="39"/>
      <c r="M1126" s="191" t="s">
        <v>1</v>
      </c>
      <c r="N1126" s="192" t="s">
        <v>41</v>
      </c>
      <c r="O1126" s="71"/>
      <c r="P1126" s="193">
        <f>O1126*H1126</f>
        <v>0</v>
      </c>
      <c r="Q1126" s="193">
        <v>4.0000000000000002E-4</v>
      </c>
      <c r="R1126" s="193">
        <f>Q1126*H1126</f>
        <v>1E-3</v>
      </c>
      <c r="S1126" s="193">
        <v>0</v>
      </c>
      <c r="T1126" s="194">
        <f>S1126*H1126</f>
        <v>0</v>
      </c>
      <c r="U1126" s="34"/>
      <c r="V1126" s="34"/>
      <c r="W1126" s="34"/>
      <c r="X1126" s="34"/>
      <c r="Y1126" s="34"/>
      <c r="Z1126" s="34"/>
      <c r="AA1126" s="34"/>
      <c r="AB1126" s="34"/>
      <c r="AC1126" s="34"/>
      <c r="AD1126" s="34"/>
      <c r="AE1126" s="34"/>
      <c r="AR1126" s="195" t="s">
        <v>237</v>
      </c>
      <c r="AT1126" s="195" t="s">
        <v>147</v>
      </c>
      <c r="AU1126" s="195" t="s">
        <v>85</v>
      </c>
      <c r="AY1126" s="17" t="s">
        <v>145</v>
      </c>
      <c r="BE1126" s="196">
        <f>IF(N1126="základní",J1126,0)</f>
        <v>0</v>
      </c>
      <c r="BF1126" s="196">
        <f>IF(N1126="snížená",J1126,0)</f>
        <v>0</v>
      </c>
      <c r="BG1126" s="196">
        <f>IF(N1126="zákl. přenesená",J1126,0)</f>
        <v>0</v>
      </c>
      <c r="BH1126" s="196">
        <f>IF(N1126="sníž. přenesená",J1126,0)</f>
        <v>0</v>
      </c>
      <c r="BI1126" s="196">
        <f>IF(N1126="nulová",J1126,0)</f>
        <v>0</v>
      </c>
      <c r="BJ1126" s="17" t="s">
        <v>81</v>
      </c>
      <c r="BK1126" s="196">
        <f>ROUND(I1126*H1126,2)</f>
        <v>0</v>
      </c>
      <c r="BL1126" s="17" t="s">
        <v>237</v>
      </c>
      <c r="BM1126" s="195" t="s">
        <v>1918</v>
      </c>
    </row>
    <row r="1127" spans="1:65" s="13" customFormat="1">
      <c r="B1127" s="197"/>
      <c r="C1127" s="198"/>
      <c r="D1127" s="199" t="s">
        <v>157</v>
      </c>
      <c r="E1127" s="200" t="s">
        <v>1</v>
      </c>
      <c r="F1127" s="201" t="s">
        <v>1919</v>
      </c>
      <c r="G1127" s="198"/>
      <c r="H1127" s="202">
        <v>2.5</v>
      </c>
      <c r="I1127" s="203"/>
      <c r="J1127" s="198"/>
      <c r="K1127" s="198"/>
      <c r="L1127" s="204"/>
      <c r="M1127" s="205"/>
      <c r="N1127" s="206"/>
      <c r="O1127" s="206"/>
      <c r="P1127" s="206"/>
      <c r="Q1127" s="206"/>
      <c r="R1127" s="206"/>
      <c r="S1127" s="206"/>
      <c r="T1127" s="207"/>
      <c r="AT1127" s="208" t="s">
        <v>157</v>
      </c>
      <c r="AU1127" s="208" t="s">
        <v>85</v>
      </c>
      <c r="AV1127" s="13" t="s">
        <v>85</v>
      </c>
      <c r="AW1127" s="13" t="s">
        <v>32</v>
      </c>
      <c r="AX1127" s="13" t="s">
        <v>81</v>
      </c>
      <c r="AY1127" s="208" t="s">
        <v>145</v>
      </c>
    </row>
    <row r="1128" spans="1:65" s="2" customFormat="1" ht="37.799999999999997" customHeight="1">
      <c r="A1128" s="34"/>
      <c r="B1128" s="35"/>
      <c r="C1128" s="183" t="s">
        <v>1920</v>
      </c>
      <c r="D1128" s="183" t="s">
        <v>147</v>
      </c>
      <c r="E1128" s="184" t="s">
        <v>1921</v>
      </c>
      <c r="F1128" s="185" t="s">
        <v>1922</v>
      </c>
      <c r="G1128" s="186" t="s">
        <v>155</v>
      </c>
      <c r="H1128" s="187">
        <v>181.4</v>
      </c>
      <c r="I1128" s="188"/>
      <c r="J1128" s="189">
        <f>ROUND(I1128*H1128,2)</f>
        <v>0</v>
      </c>
      <c r="K1128" s="190"/>
      <c r="L1128" s="39"/>
      <c r="M1128" s="191" t="s">
        <v>1</v>
      </c>
      <c r="N1128" s="192" t="s">
        <v>41</v>
      </c>
      <c r="O1128" s="71"/>
      <c r="P1128" s="193">
        <f>O1128*H1128</f>
        <v>0</v>
      </c>
      <c r="Q1128" s="193">
        <v>8.9999999999999993E-3</v>
      </c>
      <c r="R1128" s="193">
        <f>Q1128*H1128</f>
        <v>1.6325999999999998</v>
      </c>
      <c r="S1128" s="193">
        <v>0</v>
      </c>
      <c r="T1128" s="194">
        <f>S1128*H1128</f>
        <v>0</v>
      </c>
      <c r="U1128" s="34"/>
      <c r="V1128" s="34"/>
      <c r="W1128" s="34"/>
      <c r="X1128" s="34"/>
      <c r="Y1128" s="34"/>
      <c r="Z1128" s="34"/>
      <c r="AA1128" s="34"/>
      <c r="AB1128" s="34"/>
      <c r="AC1128" s="34"/>
      <c r="AD1128" s="34"/>
      <c r="AE1128" s="34"/>
      <c r="AR1128" s="195" t="s">
        <v>237</v>
      </c>
      <c r="AT1128" s="195" t="s">
        <v>147</v>
      </c>
      <c r="AU1128" s="195" t="s">
        <v>85</v>
      </c>
      <c r="AY1128" s="17" t="s">
        <v>145</v>
      </c>
      <c r="BE1128" s="196">
        <f>IF(N1128="základní",J1128,0)</f>
        <v>0</v>
      </c>
      <c r="BF1128" s="196">
        <f>IF(N1128="snížená",J1128,0)</f>
        <v>0</v>
      </c>
      <c r="BG1128" s="196">
        <f>IF(N1128="zákl. přenesená",J1128,0)</f>
        <v>0</v>
      </c>
      <c r="BH1128" s="196">
        <f>IF(N1128="sníž. přenesená",J1128,0)</f>
        <v>0</v>
      </c>
      <c r="BI1128" s="196">
        <f>IF(N1128="nulová",J1128,0)</f>
        <v>0</v>
      </c>
      <c r="BJ1128" s="17" t="s">
        <v>81</v>
      </c>
      <c r="BK1128" s="196">
        <f>ROUND(I1128*H1128,2)</f>
        <v>0</v>
      </c>
      <c r="BL1128" s="17" t="s">
        <v>237</v>
      </c>
      <c r="BM1128" s="195" t="s">
        <v>1923</v>
      </c>
    </row>
    <row r="1129" spans="1:65" s="13" customFormat="1">
      <c r="B1129" s="197"/>
      <c r="C1129" s="198"/>
      <c r="D1129" s="199" t="s">
        <v>157</v>
      </c>
      <c r="E1129" s="200" t="s">
        <v>1</v>
      </c>
      <c r="F1129" s="201" t="s">
        <v>1924</v>
      </c>
      <c r="G1129" s="198"/>
      <c r="H1129" s="202">
        <v>181.4</v>
      </c>
      <c r="I1129" s="203"/>
      <c r="J1129" s="198"/>
      <c r="K1129" s="198"/>
      <c r="L1129" s="204"/>
      <c r="M1129" s="205"/>
      <c r="N1129" s="206"/>
      <c r="O1129" s="206"/>
      <c r="P1129" s="206"/>
      <c r="Q1129" s="206"/>
      <c r="R1129" s="206"/>
      <c r="S1129" s="206"/>
      <c r="T1129" s="207"/>
      <c r="AT1129" s="208" t="s">
        <v>157</v>
      </c>
      <c r="AU1129" s="208" t="s">
        <v>85</v>
      </c>
      <c r="AV1129" s="13" t="s">
        <v>85</v>
      </c>
      <c r="AW1129" s="13" t="s">
        <v>32</v>
      </c>
      <c r="AX1129" s="13" t="s">
        <v>81</v>
      </c>
      <c r="AY1129" s="208" t="s">
        <v>145</v>
      </c>
    </row>
    <row r="1130" spans="1:65" s="2" customFormat="1" ht="21.75" customHeight="1">
      <c r="A1130" s="34"/>
      <c r="B1130" s="35"/>
      <c r="C1130" s="230" t="s">
        <v>1925</v>
      </c>
      <c r="D1130" s="230" t="s">
        <v>706</v>
      </c>
      <c r="E1130" s="231" t="s">
        <v>1926</v>
      </c>
      <c r="F1130" s="232" t="s">
        <v>1927</v>
      </c>
      <c r="G1130" s="233" t="s">
        <v>155</v>
      </c>
      <c r="H1130" s="234">
        <v>208.61</v>
      </c>
      <c r="I1130" s="235"/>
      <c r="J1130" s="236">
        <f>ROUND(I1130*H1130,2)</f>
        <v>0</v>
      </c>
      <c r="K1130" s="237"/>
      <c r="L1130" s="238"/>
      <c r="M1130" s="239" t="s">
        <v>1</v>
      </c>
      <c r="N1130" s="240" t="s">
        <v>41</v>
      </c>
      <c r="O1130" s="71"/>
      <c r="P1130" s="193">
        <f>O1130*H1130</f>
        <v>0</v>
      </c>
      <c r="Q1130" s="193">
        <v>1.8499999999999999E-2</v>
      </c>
      <c r="R1130" s="193">
        <f>Q1130*H1130</f>
        <v>3.8592849999999999</v>
      </c>
      <c r="S1130" s="193">
        <v>0</v>
      </c>
      <c r="T1130" s="194">
        <f>S1130*H1130</f>
        <v>0</v>
      </c>
      <c r="U1130" s="34"/>
      <c r="V1130" s="34"/>
      <c r="W1130" s="34"/>
      <c r="X1130" s="34"/>
      <c r="Y1130" s="34"/>
      <c r="Z1130" s="34"/>
      <c r="AA1130" s="34"/>
      <c r="AB1130" s="34"/>
      <c r="AC1130" s="34"/>
      <c r="AD1130" s="34"/>
      <c r="AE1130" s="34"/>
      <c r="AR1130" s="195" t="s">
        <v>366</v>
      </c>
      <c r="AT1130" s="195" t="s">
        <v>706</v>
      </c>
      <c r="AU1130" s="195" t="s">
        <v>85</v>
      </c>
      <c r="AY1130" s="17" t="s">
        <v>145</v>
      </c>
      <c r="BE1130" s="196">
        <f>IF(N1130="základní",J1130,0)</f>
        <v>0</v>
      </c>
      <c r="BF1130" s="196">
        <f>IF(N1130="snížená",J1130,0)</f>
        <v>0</v>
      </c>
      <c r="BG1130" s="196">
        <f>IF(N1130="zákl. přenesená",J1130,0)</f>
        <v>0</v>
      </c>
      <c r="BH1130" s="196">
        <f>IF(N1130="sníž. přenesená",J1130,0)</f>
        <v>0</v>
      </c>
      <c r="BI1130" s="196">
        <f>IF(N1130="nulová",J1130,0)</f>
        <v>0</v>
      </c>
      <c r="BJ1130" s="17" t="s">
        <v>81</v>
      </c>
      <c r="BK1130" s="196">
        <f>ROUND(I1130*H1130,2)</f>
        <v>0</v>
      </c>
      <c r="BL1130" s="17" t="s">
        <v>237</v>
      </c>
      <c r="BM1130" s="195" t="s">
        <v>1928</v>
      </c>
    </row>
    <row r="1131" spans="1:65" s="13" customFormat="1">
      <c r="B1131" s="197"/>
      <c r="C1131" s="198"/>
      <c r="D1131" s="199" t="s">
        <v>157</v>
      </c>
      <c r="E1131" s="198"/>
      <c r="F1131" s="201" t="s">
        <v>1929</v>
      </c>
      <c r="G1131" s="198"/>
      <c r="H1131" s="202">
        <v>208.61</v>
      </c>
      <c r="I1131" s="203"/>
      <c r="J1131" s="198"/>
      <c r="K1131" s="198"/>
      <c r="L1131" s="204"/>
      <c r="M1131" s="205"/>
      <c r="N1131" s="206"/>
      <c r="O1131" s="206"/>
      <c r="P1131" s="206"/>
      <c r="Q1131" s="206"/>
      <c r="R1131" s="206"/>
      <c r="S1131" s="206"/>
      <c r="T1131" s="207"/>
      <c r="AT1131" s="208" t="s">
        <v>157</v>
      </c>
      <c r="AU1131" s="208" t="s">
        <v>85</v>
      </c>
      <c r="AV1131" s="13" t="s">
        <v>85</v>
      </c>
      <c r="AW1131" s="13" t="s">
        <v>4</v>
      </c>
      <c r="AX1131" s="13" t="s">
        <v>81</v>
      </c>
      <c r="AY1131" s="208" t="s">
        <v>145</v>
      </c>
    </row>
    <row r="1132" spans="1:65" s="2" customFormat="1" ht="24.15" customHeight="1">
      <c r="A1132" s="34"/>
      <c r="B1132" s="35"/>
      <c r="C1132" s="183" t="s">
        <v>1930</v>
      </c>
      <c r="D1132" s="183" t="s">
        <v>147</v>
      </c>
      <c r="E1132" s="184" t="s">
        <v>1931</v>
      </c>
      <c r="F1132" s="185" t="s">
        <v>1932</v>
      </c>
      <c r="G1132" s="186" t="s">
        <v>155</v>
      </c>
      <c r="H1132" s="187">
        <v>74.7</v>
      </c>
      <c r="I1132" s="188"/>
      <c r="J1132" s="189">
        <f>ROUND(I1132*H1132,2)</f>
        <v>0</v>
      </c>
      <c r="K1132" s="190"/>
      <c r="L1132" s="39"/>
      <c r="M1132" s="191" t="s">
        <v>1</v>
      </c>
      <c r="N1132" s="192" t="s">
        <v>41</v>
      </c>
      <c r="O1132" s="71"/>
      <c r="P1132" s="193">
        <f>O1132*H1132</f>
        <v>0</v>
      </c>
      <c r="Q1132" s="193">
        <v>0</v>
      </c>
      <c r="R1132" s="193">
        <f>Q1132*H1132</f>
        <v>0</v>
      </c>
      <c r="S1132" s="193">
        <v>0</v>
      </c>
      <c r="T1132" s="194">
        <f>S1132*H1132</f>
        <v>0</v>
      </c>
      <c r="U1132" s="34"/>
      <c r="V1132" s="34"/>
      <c r="W1132" s="34"/>
      <c r="X1132" s="34"/>
      <c r="Y1132" s="34"/>
      <c r="Z1132" s="34"/>
      <c r="AA1132" s="34"/>
      <c r="AB1132" s="34"/>
      <c r="AC1132" s="34"/>
      <c r="AD1132" s="34"/>
      <c r="AE1132" s="34"/>
      <c r="AR1132" s="195" t="s">
        <v>237</v>
      </c>
      <c r="AT1132" s="195" t="s">
        <v>147</v>
      </c>
      <c r="AU1132" s="195" t="s">
        <v>85</v>
      </c>
      <c r="AY1132" s="17" t="s">
        <v>145</v>
      </c>
      <c r="BE1132" s="196">
        <f>IF(N1132="základní",J1132,0)</f>
        <v>0</v>
      </c>
      <c r="BF1132" s="196">
        <f>IF(N1132="snížená",J1132,0)</f>
        <v>0</v>
      </c>
      <c r="BG1132" s="196">
        <f>IF(N1132="zákl. přenesená",J1132,0)</f>
        <v>0</v>
      </c>
      <c r="BH1132" s="196">
        <f>IF(N1132="sníž. přenesená",J1132,0)</f>
        <v>0</v>
      </c>
      <c r="BI1132" s="196">
        <f>IF(N1132="nulová",J1132,0)</f>
        <v>0</v>
      </c>
      <c r="BJ1132" s="17" t="s">
        <v>81</v>
      </c>
      <c r="BK1132" s="196">
        <f>ROUND(I1132*H1132,2)</f>
        <v>0</v>
      </c>
      <c r="BL1132" s="17" t="s">
        <v>237</v>
      </c>
      <c r="BM1132" s="195" t="s">
        <v>1933</v>
      </c>
    </row>
    <row r="1133" spans="1:65" s="13" customFormat="1">
      <c r="B1133" s="197"/>
      <c r="C1133" s="198"/>
      <c r="D1133" s="199" t="s">
        <v>157</v>
      </c>
      <c r="E1133" s="200" t="s">
        <v>1</v>
      </c>
      <c r="F1133" s="201" t="s">
        <v>1934</v>
      </c>
      <c r="G1133" s="198"/>
      <c r="H1133" s="202">
        <v>63.7</v>
      </c>
      <c r="I1133" s="203"/>
      <c r="J1133" s="198"/>
      <c r="K1133" s="198"/>
      <c r="L1133" s="204"/>
      <c r="M1133" s="205"/>
      <c r="N1133" s="206"/>
      <c r="O1133" s="206"/>
      <c r="P1133" s="206"/>
      <c r="Q1133" s="206"/>
      <c r="R1133" s="206"/>
      <c r="S1133" s="206"/>
      <c r="T1133" s="207"/>
      <c r="AT1133" s="208" t="s">
        <v>157</v>
      </c>
      <c r="AU1133" s="208" t="s">
        <v>85</v>
      </c>
      <c r="AV1133" s="13" t="s">
        <v>85</v>
      </c>
      <c r="AW1133" s="13" t="s">
        <v>32</v>
      </c>
      <c r="AX1133" s="13" t="s">
        <v>76</v>
      </c>
      <c r="AY1133" s="208" t="s">
        <v>145</v>
      </c>
    </row>
    <row r="1134" spans="1:65" s="13" customFormat="1">
      <c r="B1134" s="197"/>
      <c r="C1134" s="198"/>
      <c r="D1134" s="199" t="s">
        <v>157</v>
      </c>
      <c r="E1134" s="200" t="s">
        <v>1</v>
      </c>
      <c r="F1134" s="201" t="s">
        <v>1935</v>
      </c>
      <c r="G1134" s="198"/>
      <c r="H1134" s="202">
        <v>11</v>
      </c>
      <c r="I1134" s="203"/>
      <c r="J1134" s="198"/>
      <c r="K1134" s="198"/>
      <c r="L1134" s="204"/>
      <c r="M1134" s="205"/>
      <c r="N1134" s="206"/>
      <c r="O1134" s="206"/>
      <c r="P1134" s="206"/>
      <c r="Q1134" s="206"/>
      <c r="R1134" s="206"/>
      <c r="S1134" s="206"/>
      <c r="T1134" s="207"/>
      <c r="AT1134" s="208" t="s">
        <v>157</v>
      </c>
      <c r="AU1134" s="208" t="s">
        <v>85</v>
      </c>
      <c r="AV1134" s="13" t="s">
        <v>85</v>
      </c>
      <c r="AW1134" s="13" t="s">
        <v>32</v>
      </c>
      <c r="AX1134" s="13" t="s">
        <v>76</v>
      </c>
      <c r="AY1134" s="208" t="s">
        <v>145</v>
      </c>
    </row>
    <row r="1135" spans="1:65" s="14" customFormat="1">
      <c r="B1135" s="209"/>
      <c r="C1135" s="210"/>
      <c r="D1135" s="199" t="s">
        <v>157</v>
      </c>
      <c r="E1135" s="211" t="s">
        <v>1</v>
      </c>
      <c r="F1135" s="212" t="s">
        <v>160</v>
      </c>
      <c r="G1135" s="210"/>
      <c r="H1135" s="213">
        <v>74.7</v>
      </c>
      <c r="I1135" s="214"/>
      <c r="J1135" s="210"/>
      <c r="K1135" s="210"/>
      <c r="L1135" s="215"/>
      <c r="M1135" s="216"/>
      <c r="N1135" s="217"/>
      <c r="O1135" s="217"/>
      <c r="P1135" s="217"/>
      <c r="Q1135" s="217"/>
      <c r="R1135" s="217"/>
      <c r="S1135" s="217"/>
      <c r="T1135" s="218"/>
      <c r="AT1135" s="219" t="s">
        <v>157</v>
      </c>
      <c r="AU1135" s="219" t="s">
        <v>85</v>
      </c>
      <c r="AV1135" s="14" t="s">
        <v>151</v>
      </c>
      <c r="AW1135" s="14" t="s">
        <v>32</v>
      </c>
      <c r="AX1135" s="14" t="s">
        <v>81</v>
      </c>
      <c r="AY1135" s="219" t="s">
        <v>145</v>
      </c>
    </row>
    <row r="1136" spans="1:65" s="2" customFormat="1" ht="37.799999999999997" customHeight="1">
      <c r="A1136" s="34"/>
      <c r="B1136" s="35"/>
      <c r="C1136" s="183" t="s">
        <v>1936</v>
      </c>
      <c r="D1136" s="183" t="s">
        <v>147</v>
      </c>
      <c r="E1136" s="184" t="s">
        <v>1937</v>
      </c>
      <c r="F1136" s="185" t="s">
        <v>1938</v>
      </c>
      <c r="G1136" s="186" t="s">
        <v>155</v>
      </c>
      <c r="H1136" s="187">
        <v>74.7</v>
      </c>
      <c r="I1136" s="188"/>
      <c r="J1136" s="189">
        <f>ROUND(I1136*H1136,2)</f>
        <v>0</v>
      </c>
      <c r="K1136" s="190"/>
      <c r="L1136" s="39"/>
      <c r="M1136" s="191" t="s">
        <v>1</v>
      </c>
      <c r="N1136" s="192" t="s">
        <v>41</v>
      </c>
      <c r="O1136" s="71"/>
      <c r="P1136" s="193">
        <f>O1136*H1136</f>
        <v>0</v>
      </c>
      <c r="Q1136" s="193">
        <v>2.8E-3</v>
      </c>
      <c r="R1136" s="193">
        <f>Q1136*H1136</f>
        <v>0.20916000000000001</v>
      </c>
      <c r="S1136" s="193">
        <v>0</v>
      </c>
      <c r="T1136" s="194">
        <f>S1136*H1136</f>
        <v>0</v>
      </c>
      <c r="U1136" s="34"/>
      <c r="V1136" s="34"/>
      <c r="W1136" s="34"/>
      <c r="X1136" s="34"/>
      <c r="Y1136" s="34"/>
      <c r="Z1136" s="34"/>
      <c r="AA1136" s="34"/>
      <c r="AB1136" s="34"/>
      <c r="AC1136" s="34"/>
      <c r="AD1136" s="34"/>
      <c r="AE1136" s="34"/>
      <c r="AR1136" s="195" t="s">
        <v>237</v>
      </c>
      <c r="AT1136" s="195" t="s">
        <v>147</v>
      </c>
      <c r="AU1136" s="195" t="s">
        <v>85</v>
      </c>
      <c r="AY1136" s="17" t="s">
        <v>145</v>
      </c>
      <c r="BE1136" s="196">
        <f>IF(N1136="základní",J1136,0)</f>
        <v>0</v>
      </c>
      <c r="BF1136" s="196">
        <f>IF(N1136="snížená",J1136,0)</f>
        <v>0</v>
      </c>
      <c r="BG1136" s="196">
        <f>IF(N1136="zákl. přenesená",J1136,0)</f>
        <v>0</v>
      </c>
      <c r="BH1136" s="196">
        <f>IF(N1136="sníž. přenesená",J1136,0)</f>
        <v>0</v>
      </c>
      <c r="BI1136" s="196">
        <f>IF(N1136="nulová",J1136,0)</f>
        <v>0</v>
      </c>
      <c r="BJ1136" s="17" t="s">
        <v>81</v>
      </c>
      <c r="BK1136" s="196">
        <f>ROUND(I1136*H1136,2)</f>
        <v>0</v>
      </c>
      <c r="BL1136" s="17" t="s">
        <v>237</v>
      </c>
      <c r="BM1136" s="195" t="s">
        <v>1939</v>
      </c>
    </row>
    <row r="1137" spans="1:65" s="13" customFormat="1">
      <c r="B1137" s="197"/>
      <c r="C1137" s="198"/>
      <c r="D1137" s="199" t="s">
        <v>157</v>
      </c>
      <c r="E1137" s="200" t="s">
        <v>1</v>
      </c>
      <c r="F1137" s="201" t="s">
        <v>1934</v>
      </c>
      <c r="G1137" s="198"/>
      <c r="H1137" s="202">
        <v>63.7</v>
      </c>
      <c r="I1137" s="203"/>
      <c r="J1137" s="198"/>
      <c r="K1137" s="198"/>
      <c r="L1137" s="204"/>
      <c r="M1137" s="205"/>
      <c r="N1137" s="206"/>
      <c r="O1137" s="206"/>
      <c r="P1137" s="206"/>
      <c r="Q1137" s="206"/>
      <c r="R1137" s="206"/>
      <c r="S1137" s="206"/>
      <c r="T1137" s="207"/>
      <c r="AT1137" s="208" t="s">
        <v>157</v>
      </c>
      <c r="AU1137" s="208" t="s">
        <v>85</v>
      </c>
      <c r="AV1137" s="13" t="s">
        <v>85</v>
      </c>
      <c r="AW1137" s="13" t="s">
        <v>32</v>
      </c>
      <c r="AX1137" s="13" t="s">
        <v>76</v>
      </c>
      <c r="AY1137" s="208" t="s">
        <v>145</v>
      </c>
    </row>
    <row r="1138" spans="1:65" s="13" customFormat="1">
      <c r="B1138" s="197"/>
      <c r="C1138" s="198"/>
      <c r="D1138" s="199" t="s">
        <v>157</v>
      </c>
      <c r="E1138" s="200" t="s">
        <v>1</v>
      </c>
      <c r="F1138" s="201" t="s">
        <v>1935</v>
      </c>
      <c r="G1138" s="198"/>
      <c r="H1138" s="202">
        <v>11</v>
      </c>
      <c r="I1138" s="203"/>
      <c r="J1138" s="198"/>
      <c r="K1138" s="198"/>
      <c r="L1138" s="204"/>
      <c r="M1138" s="205"/>
      <c r="N1138" s="206"/>
      <c r="O1138" s="206"/>
      <c r="P1138" s="206"/>
      <c r="Q1138" s="206"/>
      <c r="R1138" s="206"/>
      <c r="S1138" s="206"/>
      <c r="T1138" s="207"/>
      <c r="AT1138" s="208" t="s">
        <v>157</v>
      </c>
      <c r="AU1138" s="208" t="s">
        <v>85</v>
      </c>
      <c r="AV1138" s="13" t="s">
        <v>85</v>
      </c>
      <c r="AW1138" s="13" t="s">
        <v>32</v>
      </c>
      <c r="AX1138" s="13" t="s">
        <v>76</v>
      </c>
      <c r="AY1138" s="208" t="s">
        <v>145</v>
      </c>
    </row>
    <row r="1139" spans="1:65" s="14" customFormat="1">
      <c r="B1139" s="209"/>
      <c r="C1139" s="210"/>
      <c r="D1139" s="199" t="s">
        <v>157</v>
      </c>
      <c r="E1139" s="211" t="s">
        <v>1</v>
      </c>
      <c r="F1139" s="212" t="s">
        <v>160</v>
      </c>
      <c r="G1139" s="210"/>
      <c r="H1139" s="213">
        <v>74.7</v>
      </c>
      <c r="I1139" s="214"/>
      <c r="J1139" s="210"/>
      <c r="K1139" s="210"/>
      <c r="L1139" s="215"/>
      <c r="M1139" s="216"/>
      <c r="N1139" s="217"/>
      <c r="O1139" s="217"/>
      <c r="P1139" s="217"/>
      <c r="Q1139" s="217"/>
      <c r="R1139" s="217"/>
      <c r="S1139" s="217"/>
      <c r="T1139" s="218"/>
      <c r="AT1139" s="219" t="s">
        <v>157</v>
      </c>
      <c r="AU1139" s="219" t="s">
        <v>85</v>
      </c>
      <c r="AV1139" s="14" t="s">
        <v>151</v>
      </c>
      <c r="AW1139" s="14" t="s">
        <v>32</v>
      </c>
      <c r="AX1139" s="14" t="s">
        <v>81</v>
      </c>
      <c r="AY1139" s="219" t="s">
        <v>145</v>
      </c>
    </row>
    <row r="1140" spans="1:65" s="2" customFormat="1" ht="24.15" customHeight="1">
      <c r="A1140" s="34"/>
      <c r="B1140" s="35"/>
      <c r="C1140" s="230" t="s">
        <v>1940</v>
      </c>
      <c r="D1140" s="230" t="s">
        <v>706</v>
      </c>
      <c r="E1140" s="231" t="s">
        <v>1941</v>
      </c>
      <c r="F1140" s="232" t="s">
        <v>1942</v>
      </c>
      <c r="G1140" s="233" t="s">
        <v>150</v>
      </c>
      <c r="H1140" s="234">
        <v>913</v>
      </c>
      <c r="I1140" s="235"/>
      <c r="J1140" s="236">
        <f>ROUND(I1140*H1140,2)</f>
        <v>0</v>
      </c>
      <c r="K1140" s="237"/>
      <c r="L1140" s="238"/>
      <c r="M1140" s="239" t="s">
        <v>1</v>
      </c>
      <c r="N1140" s="240" t="s">
        <v>41</v>
      </c>
      <c r="O1140" s="71"/>
      <c r="P1140" s="193">
        <f>O1140*H1140</f>
        <v>0</v>
      </c>
      <c r="Q1140" s="193">
        <v>1.9300000000000001E-3</v>
      </c>
      <c r="R1140" s="193">
        <f>Q1140*H1140</f>
        <v>1.7620900000000002</v>
      </c>
      <c r="S1140" s="193">
        <v>0</v>
      </c>
      <c r="T1140" s="194">
        <f>S1140*H1140</f>
        <v>0</v>
      </c>
      <c r="U1140" s="34"/>
      <c r="V1140" s="34"/>
      <c r="W1140" s="34"/>
      <c r="X1140" s="34"/>
      <c r="Y1140" s="34"/>
      <c r="Z1140" s="34"/>
      <c r="AA1140" s="34"/>
      <c r="AB1140" s="34"/>
      <c r="AC1140" s="34"/>
      <c r="AD1140" s="34"/>
      <c r="AE1140" s="34"/>
      <c r="AR1140" s="195" t="s">
        <v>366</v>
      </c>
      <c r="AT1140" s="195" t="s">
        <v>706</v>
      </c>
      <c r="AU1140" s="195" t="s">
        <v>85</v>
      </c>
      <c r="AY1140" s="17" t="s">
        <v>145</v>
      </c>
      <c r="BE1140" s="196">
        <f>IF(N1140="základní",J1140,0)</f>
        <v>0</v>
      </c>
      <c r="BF1140" s="196">
        <f>IF(N1140="snížená",J1140,0)</f>
        <v>0</v>
      </c>
      <c r="BG1140" s="196">
        <f>IF(N1140="zákl. přenesená",J1140,0)</f>
        <v>0</v>
      </c>
      <c r="BH1140" s="196">
        <f>IF(N1140="sníž. přenesená",J1140,0)</f>
        <v>0</v>
      </c>
      <c r="BI1140" s="196">
        <f>IF(N1140="nulová",J1140,0)</f>
        <v>0</v>
      </c>
      <c r="BJ1140" s="17" t="s">
        <v>81</v>
      </c>
      <c r="BK1140" s="196">
        <f>ROUND(I1140*H1140,2)</f>
        <v>0</v>
      </c>
      <c r="BL1140" s="17" t="s">
        <v>237</v>
      </c>
      <c r="BM1140" s="195" t="s">
        <v>1943</v>
      </c>
    </row>
    <row r="1141" spans="1:65" s="13" customFormat="1">
      <c r="B1141" s="197"/>
      <c r="C1141" s="198"/>
      <c r="D1141" s="199" t="s">
        <v>157</v>
      </c>
      <c r="E1141" s="198"/>
      <c r="F1141" s="201" t="s">
        <v>1944</v>
      </c>
      <c r="G1141" s="198"/>
      <c r="H1141" s="202">
        <v>913</v>
      </c>
      <c r="I1141" s="203"/>
      <c r="J1141" s="198"/>
      <c r="K1141" s="198"/>
      <c r="L1141" s="204"/>
      <c r="M1141" s="205"/>
      <c r="N1141" s="206"/>
      <c r="O1141" s="206"/>
      <c r="P1141" s="206"/>
      <c r="Q1141" s="206"/>
      <c r="R1141" s="206"/>
      <c r="S1141" s="206"/>
      <c r="T1141" s="207"/>
      <c r="AT1141" s="208" t="s">
        <v>157</v>
      </c>
      <c r="AU1141" s="208" t="s">
        <v>85</v>
      </c>
      <c r="AV1141" s="13" t="s">
        <v>85</v>
      </c>
      <c r="AW1141" s="13" t="s">
        <v>4</v>
      </c>
      <c r="AX1141" s="13" t="s">
        <v>81</v>
      </c>
      <c r="AY1141" s="208" t="s">
        <v>145</v>
      </c>
    </row>
    <row r="1142" spans="1:65" s="2" customFormat="1" ht="24.15" customHeight="1">
      <c r="A1142" s="34"/>
      <c r="B1142" s="35"/>
      <c r="C1142" s="183" t="s">
        <v>1945</v>
      </c>
      <c r="D1142" s="183" t="s">
        <v>147</v>
      </c>
      <c r="E1142" s="184" t="s">
        <v>1946</v>
      </c>
      <c r="F1142" s="185" t="s">
        <v>1947</v>
      </c>
      <c r="G1142" s="186" t="s">
        <v>1130</v>
      </c>
      <c r="H1142" s="241"/>
      <c r="I1142" s="188"/>
      <c r="J1142" s="189">
        <f>ROUND(I1142*H1142,2)</f>
        <v>0</v>
      </c>
      <c r="K1142" s="190"/>
      <c r="L1142" s="39"/>
      <c r="M1142" s="191" t="s">
        <v>1</v>
      </c>
      <c r="N1142" s="192" t="s">
        <v>41</v>
      </c>
      <c r="O1142" s="71"/>
      <c r="P1142" s="193">
        <f>O1142*H1142</f>
        <v>0</v>
      </c>
      <c r="Q1142" s="193">
        <v>0</v>
      </c>
      <c r="R1142" s="193">
        <f>Q1142*H1142</f>
        <v>0</v>
      </c>
      <c r="S1142" s="193">
        <v>0</v>
      </c>
      <c r="T1142" s="194">
        <f>S1142*H1142</f>
        <v>0</v>
      </c>
      <c r="U1142" s="34"/>
      <c r="V1142" s="34"/>
      <c r="W1142" s="34"/>
      <c r="X1142" s="34"/>
      <c r="Y1142" s="34"/>
      <c r="Z1142" s="34"/>
      <c r="AA1142" s="34"/>
      <c r="AB1142" s="34"/>
      <c r="AC1142" s="34"/>
      <c r="AD1142" s="34"/>
      <c r="AE1142" s="34"/>
      <c r="AR1142" s="195" t="s">
        <v>237</v>
      </c>
      <c r="AT1142" s="195" t="s">
        <v>147</v>
      </c>
      <c r="AU1142" s="195" t="s">
        <v>85</v>
      </c>
      <c r="AY1142" s="17" t="s">
        <v>145</v>
      </c>
      <c r="BE1142" s="196">
        <f>IF(N1142="základní",J1142,0)</f>
        <v>0</v>
      </c>
      <c r="BF1142" s="196">
        <f>IF(N1142="snížená",J1142,0)</f>
        <v>0</v>
      </c>
      <c r="BG1142" s="196">
        <f>IF(N1142="zákl. přenesená",J1142,0)</f>
        <v>0</v>
      </c>
      <c r="BH1142" s="196">
        <f>IF(N1142="sníž. přenesená",J1142,0)</f>
        <v>0</v>
      </c>
      <c r="BI1142" s="196">
        <f>IF(N1142="nulová",J1142,0)</f>
        <v>0</v>
      </c>
      <c r="BJ1142" s="17" t="s">
        <v>81</v>
      </c>
      <c r="BK1142" s="196">
        <f>ROUND(I1142*H1142,2)</f>
        <v>0</v>
      </c>
      <c r="BL1142" s="17" t="s">
        <v>237</v>
      </c>
      <c r="BM1142" s="195" t="s">
        <v>1948</v>
      </c>
    </row>
    <row r="1143" spans="1:65" s="12" customFormat="1" ht="22.8" customHeight="1">
      <c r="B1143" s="167"/>
      <c r="C1143" s="168"/>
      <c r="D1143" s="169" t="s">
        <v>75</v>
      </c>
      <c r="E1143" s="181" t="s">
        <v>1949</v>
      </c>
      <c r="F1143" s="181" t="s">
        <v>1950</v>
      </c>
      <c r="G1143" s="168"/>
      <c r="H1143" s="168"/>
      <c r="I1143" s="171"/>
      <c r="J1143" s="182">
        <f>BK1143</f>
        <v>0</v>
      </c>
      <c r="K1143" s="168"/>
      <c r="L1143" s="173"/>
      <c r="M1143" s="174"/>
      <c r="N1143" s="175"/>
      <c r="O1143" s="175"/>
      <c r="P1143" s="176">
        <f>SUM(P1144:P1159)</f>
        <v>0</v>
      </c>
      <c r="Q1143" s="175"/>
      <c r="R1143" s="176">
        <f>SUM(R1144:R1159)</f>
        <v>1.5969479999999998</v>
      </c>
      <c r="S1143" s="175"/>
      <c r="T1143" s="177">
        <f>SUM(T1144:T1159)</f>
        <v>0</v>
      </c>
      <c r="AR1143" s="178" t="s">
        <v>85</v>
      </c>
      <c r="AT1143" s="179" t="s">
        <v>75</v>
      </c>
      <c r="AU1143" s="179" t="s">
        <v>81</v>
      </c>
      <c r="AY1143" s="178" t="s">
        <v>145</v>
      </c>
      <c r="BK1143" s="180">
        <f>SUM(BK1144:BK1159)</f>
        <v>0</v>
      </c>
    </row>
    <row r="1144" spans="1:65" s="2" customFormat="1" ht="24.15" customHeight="1">
      <c r="A1144" s="34"/>
      <c r="B1144" s="35"/>
      <c r="C1144" s="183" t="s">
        <v>1951</v>
      </c>
      <c r="D1144" s="183" t="s">
        <v>147</v>
      </c>
      <c r="E1144" s="184" t="s">
        <v>1952</v>
      </c>
      <c r="F1144" s="185" t="s">
        <v>1953</v>
      </c>
      <c r="G1144" s="186" t="s">
        <v>155</v>
      </c>
      <c r="H1144" s="187">
        <v>17.82</v>
      </c>
      <c r="I1144" s="188"/>
      <c r="J1144" s="189">
        <f>ROUND(I1144*H1144,2)</f>
        <v>0</v>
      </c>
      <c r="K1144" s="190"/>
      <c r="L1144" s="39"/>
      <c r="M1144" s="191" t="s">
        <v>1</v>
      </c>
      <c r="N1144" s="192" t="s">
        <v>41</v>
      </c>
      <c r="O1144" s="71"/>
      <c r="P1144" s="193">
        <f>O1144*H1144</f>
        <v>0</v>
      </c>
      <c r="Q1144" s="193">
        <v>6.0000000000000002E-5</v>
      </c>
      <c r="R1144" s="193">
        <f>Q1144*H1144</f>
        <v>1.0692E-3</v>
      </c>
      <c r="S1144" s="193">
        <v>0</v>
      </c>
      <c r="T1144" s="194">
        <f>S1144*H1144</f>
        <v>0</v>
      </c>
      <c r="U1144" s="34"/>
      <c r="V1144" s="34"/>
      <c r="W1144" s="34"/>
      <c r="X1144" s="34"/>
      <c r="Y1144" s="34"/>
      <c r="Z1144" s="34"/>
      <c r="AA1144" s="34"/>
      <c r="AB1144" s="34"/>
      <c r="AC1144" s="34"/>
      <c r="AD1144" s="34"/>
      <c r="AE1144" s="34"/>
      <c r="AR1144" s="195" t="s">
        <v>237</v>
      </c>
      <c r="AT1144" s="195" t="s">
        <v>147</v>
      </c>
      <c r="AU1144" s="195" t="s">
        <v>85</v>
      </c>
      <c r="AY1144" s="17" t="s">
        <v>145</v>
      </c>
      <c r="BE1144" s="196">
        <f>IF(N1144="základní",J1144,0)</f>
        <v>0</v>
      </c>
      <c r="BF1144" s="196">
        <f>IF(N1144="snížená",J1144,0)</f>
        <v>0</v>
      </c>
      <c r="BG1144" s="196">
        <f>IF(N1144="zákl. přenesená",J1144,0)</f>
        <v>0</v>
      </c>
      <c r="BH1144" s="196">
        <f>IF(N1144="sníž. přenesená",J1144,0)</f>
        <v>0</v>
      </c>
      <c r="BI1144" s="196">
        <f>IF(N1144="nulová",J1144,0)</f>
        <v>0</v>
      </c>
      <c r="BJ1144" s="17" t="s">
        <v>81</v>
      </c>
      <c r="BK1144" s="196">
        <f>ROUND(I1144*H1144,2)</f>
        <v>0</v>
      </c>
      <c r="BL1144" s="17" t="s">
        <v>237</v>
      </c>
      <c r="BM1144" s="195" t="s">
        <v>1954</v>
      </c>
    </row>
    <row r="1145" spans="1:65" s="13" customFormat="1">
      <c r="B1145" s="197"/>
      <c r="C1145" s="198"/>
      <c r="D1145" s="199" t="s">
        <v>157</v>
      </c>
      <c r="E1145" s="200" t="s">
        <v>1</v>
      </c>
      <c r="F1145" s="201" t="s">
        <v>1955</v>
      </c>
      <c r="G1145" s="198"/>
      <c r="H1145" s="202">
        <v>17.82</v>
      </c>
      <c r="I1145" s="203"/>
      <c r="J1145" s="198"/>
      <c r="K1145" s="198"/>
      <c r="L1145" s="204"/>
      <c r="M1145" s="205"/>
      <c r="N1145" s="206"/>
      <c r="O1145" s="206"/>
      <c r="P1145" s="206"/>
      <c r="Q1145" s="206"/>
      <c r="R1145" s="206"/>
      <c r="S1145" s="206"/>
      <c r="T1145" s="207"/>
      <c r="AT1145" s="208" t="s">
        <v>157</v>
      </c>
      <c r="AU1145" s="208" t="s">
        <v>85</v>
      </c>
      <c r="AV1145" s="13" t="s">
        <v>85</v>
      </c>
      <c r="AW1145" s="13" t="s">
        <v>32</v>
      </c>
      <c r="AX1145" s="13" t="s">
        <v>81</v>
      </c>
      <c r="AY1145" s="208" t="s">
        <v>145</v>
      </c>
    </row>
    <row r="1146" spans="1:65" s="2" customFormat="1" ht="24.15" customHeight="1">
      <c r="A1146" s="34"/>
      <c r="B1146" s="35"/>
      <c r="C1146" s="183" t="s">
        <v>1956</v>
      </c>
      <c r="D1146" s="183" t="s">
        <v>147</v>
      </c>
      <c r="E1146" s="184" t="s">
        <v>1957</v>
      </c>
      <c r="F1146" s="185" t="s">
        <v>1958</v>
      </c>
      <c r="G1146" s="186" t="s">
        <v>155</v>
      </c>
      <c r="H1146" s="187">
        <v>17.82</v>
      </c>
      <c r="I1146" s="188"/>
      <c r="J1146" s="189">
        <f>ROUND(I1146*H1146,2)</f>
        <v>0</v>
      </c>
      <c r="K1146" s="190"/>
      <c r="L1146" s="39"/>
      <c r="M1146" s="191" t="s">
        <v>1</v>
      </c>
      <c r="N1146" s="192" t="s">
        <v>41</v>
      </c>
      <c r="O1146" s="71"/>
      <c r="P1146" s="193">
        <f>O1146*H1146</f>
        <v>0</v>
      </c>
      <c r="Q1146" s="193">
        <v>1.7000000000000001E-4</v>
      </c>
      <c r="R1146" s="193">
        <f>Q1146*H1146</f>
        <v>3.0294000000000002E-3</v>
      </c>
      <c r="S1146" s="193">
        <v>0</v>
      </c>
      <c r="T1146" s="194">
        <f>S1146*H1146</f>
        <v>0</v>
      </c>
      <c r="U1146" s="34"/>
      <c r="V1146" s="34"/>
      <c r="W1146" s="34"/>
      <c r="X1146" s="34"/>
      <c r="Y1146" s="34"/>
      <c r="Z1146" s="34"/>
      <c r="AA1146" s="34"/>
      <c r="AB1146" s="34"/>
      <c r="AC1146" s="34"/>
      <c r="AD1146" s="34"/>
      <c r="AE1146" s="34"/>
      <c r="AR1146" s="195" t="s">
        <v>237</v>
      </c>
      <c r="AT1146" s="195" t="s">
        <v>147</v>
      </c>
      <c r="AU1146" s="195" t="s">
        <v>85</v>
      </c>
      <c r="AY1146" s="17" t="s">
        <v>145</v>
      </c>
      <c r="BE1146" s="196">
        <f>IF(N1146="základní",J1146,0)</f>
        <v>0</v>
      </c>
      <c r="BF1146" s="196">
        <f>IF(N1146="snížená",J1146,0)</f>
        <v>0</v>
      </c>
      <c r="BG1146" s="196">
        <f>IF(N1146="zákl. přenesená",J1146,0)</f>
        <v>0</v>
      </c>
      <c r="BH1146" s="196">
        <f>IF(N1146="sníž. přenesená",J1146,0)</f>
        <v>0</v>
      </c>
      <c r="BI1146" s="196">
        <f>IF(N1146="nulová",J1146,0)</f>
        <v>0</v>
      </c>
      <c r="BJ1146" s="17" t="s">
        <v>81</v>
      </c>
      <c r="BK1146" s="196">
        <f>ROUND(I1146*H1146,2)</f>
        <v>0</v>
      </c>
      <c r="BL1146" s="17" t="s">
        <v>237</v>
      </c>
      <c r="BM1146" s="195" t="s">
        <v>1959</v>
      </c>
    </row>
    <row r="1147" spans="1:65" s="13" customFormat="1">
      <c r="B1147" s="197"/>
      <c r="C1147" s="198"/>
      <c r="D1147" s="199" t="s">
        <v>157</v>
      </c>
      <c r="E1147" s="200" t="s">
        <v>1</v>
      </c>
      <c r="F1147" s="201" t="s">
        <v>1955</v>
      </c>
      <c r="G1147" s="198"/>
      <c r="H1147" s="202">
        <v>17.82</v>
      </c>
      <c r="I1147" s="203"/>
      <c r="J1147" s="198"/>
      <c r="K1147" s="198"/>
      <c r="L1147" s="204"/>
      <c r="M1147" s="205"/>
      <c r="N1147" s="206"/>
      <c r="O1147" s="206"/>
      <c r="P1147" s="206"/>
      <c r="Q1147" s="206"/>
      <c r="R1147" s="206"/>
      <c r="S1147" s="206"/>
      <c r="T1147" s="207"/>
      <c r="AT1147" s="208" t="s">
        <v>157</v>
      </c>
      <c r="AU1147" s="208" t="s">
        <v>85</v>
      </c>
      <c r="AV1147" s="13" t="s">
        <v>85</v>
      </c>
      <c r="AW1147" s="13" t="s">
        <v>32</v>
      </c>
      <c r="AX1147" s="13" t="s">
        <v>81</v>
      </c>
      <c r="AY1147" s="208" t="s">
        <v>145</v>
      </c>
    </row>
    <row r="1148" spans="1:65" s="2" customFormat="1" ht="24.15" customHeight="1">
      <c r="A1148" s="34"/>
      <c r="B1148" s="35"/>
      <c r="C1148" s="183" t="s">
        <v>1960</v>
      </c>
      <c r="D1148" s="183" t="s">
        <v>147</v>
      </c>
      <c r="E1148" s="184" t="s">
        <v>1961</v>
      </c>
      <c r="F1148" s="185" t="s">
        <v>1962</v>
      </c>
      <c r="G1148" s="186" t="s">
        <v>155</v>
      </c>
      <c r="H1148" s="187">
        <v>17.82</v>
      </c>
      <c r="I1148" s="188"/>
      <c r="J1148" s="189">
        <f>ROUND(I1148*H1148,2)</f>
        <v>0</v>
      </c>
      <c r="K1148" s="190"/>
      <c r="L1148" s="39"/>
      <c r="M1148" s="191" t="s">
        <v>1</v>
      </c>
      <c r="N1148" s="192" t="s">
        <v>41</v>
      </c>
      <c r="O1148" s="71"/>
      <c r="P1148" s="193">
        <f>O1148*H1148</f>
        <v>0</v>
      </c>
      <c r="Q1148" s="193">
        <v>1.7000000000000001E-4</v>
      </c>
      <c r="R1148" s="193">
        <f>Q1148*H1148</f>
        <v>3.0294000000000002E-3</v>
      </c>
      <c r="S1148" s="193">
        <v>0</v>
      </c>
      <c r="T1148" s="194">
        <f>S1148*H1148</f>
        <v>0</v>
      </c>
      <c r="U1148" s="34"/>
      <c r="V1148" s="34"/>
      <c r="W1148" s="34"/>
      <c r="X1148" s="34"/>
      <c r="Y1148" s="34"/>
      <c r="Z1148" s="34"/>
      <c r="AA1148" s="34"/>
      <c r="AB1148" s="34"/>
      <c r="AC1148" s="34"/>
      <c r="AD1148" s="34"/>
      <c r="AE1148" s="34"/>
      <c r="AR1148" s="195" t="s">
        <v>237</v>
      </c>
      <c r="AT1148" s="195" t="s">
        <v>147</v>
      </c>
      <c r="AU1148" s="195" t="s">
        <v>85</v>
      </c>
      <c r="AY1148" s="17" t="s">
        <v>145</v>
      </c>
      <c r="BE1148" s="196">
        <f>IF(N1148="základní",J1148,0)</f>
        <v>0</v>
      </c>
      <c r="BF1148" s="196">
        <f>IF(N1148="snížená",J1148,0)</f>
        <v>0</v>
      </c>
      <c r="BG1148" s="196">
        <f>IF(N1148="zákl. přenesená",J1148,0)</f>
        <v>0</v>
      </c>
      <c r="BH1148" s="196">
        <f>IF(N1148="sníž. přenesená",J1148,0)</f>
        <v>0</v>
      </c>
      <c r="BI1148" s="196">
        <f>IF(N1148="nulová",J1148,0)</f>
        <v>0</v>
      </c>
      <c r="BJ1148" s="17" t="s">
        <v>81</v>
      </c>
      <c r="BK1148" s="196">
        <f>ROUND(I1148*H1148,2)</f>
        <v>0</v>
      </c>
      <c r="BL1148" s="17" t="s">
        <v>237</v>
      </c>
      <c r="BM1148" s="195" t="s">
        <v>1963</v>
      </c>
    </row>
    <row r="1149" spans="1:65" s="13" customFormat="1">
      <c r="B1149" s="197"/>
      <c r="C1149" s="198"/>
      <c r="D1149" s="199" t="s">
        <v>157</v>
      </c>
      <c r="E1149" s="200" t="s">
        <v>1</v>
      </c>
      <c r="F1149" s="201" t="s">
        <v>1955</v>
      </c>
      <c r="G1149" s="198"/>
      <c r="H1149" s="202">
        <v>17.82</v>
      </c>
      <c r="I1149" s="203"/>
      <c r="J1149" s="198"/>
      <c r="K1149" s="198"/>
      <c r="L1149" s="204"/>
      <c r="M1149" s="205"/>
      <c r="N1149" s="206"/>
      <c r="O1149" s="206"/>
      <c r="P1149" s="206"/>
      <c r="Q1149" s="206"/>
      <c r="R1149" s="206"/>
      <c r="S1149" s="206"/>
      <c r="T1149" s="207"/>
      <c r="AT1149" s="208" t="s">
        <v>157</v>
      </c>
      <c r="AU1149" s="208" t="s">
        <v>85</v>
      </c>
      <c r="AV1149" s="13" t="s">
        <v>85</v>
      </c>
      <c r="AW1149" s="13" t="s">
        <v>32</v>
      </c>
      <c r="AX1149" s="13" t="s">
        <v>81</v>
      </c>
      <c r="AY1149" s="208" t="s">
        <v>145</v>
      </c>
    </row>
    <row r="1150" spans="1:65" s="2" customFormat="1" ht="24.15" customHeight="1">
      <c r="A1150" s="34"/>
      <c r="B1150" s="35"/>
      <c r="C1150" s="183" t="s">
        <v>1964</v>
      </c>
      <c r="D1150" s="183" t="s">
        <v>147</v>
      </c>
      <c r="E1150" s="184" t="s">
        <v>1965</v>
      </c>
      <c r="F1150" s="185" t="s">
        <v>1966</v>
      </c>
      <c r="G1150" s="186" t="s">
        <v>155</v>
      </c>
      <c r="H1150" s="187">
        <v>299.89999999999998</v>
      </c>
      <c r="I1150" s="188"/>
      <c r="J1150" s="189">
        <f>ROUND(I1150*H1150,2)</f>
        <v>0</v>
      </c>
      <c r="K1150" s="190"/>
      <c r="L1150" s="39"/>
      <c r="M1150" s="191" t="s">
        <v>1</v>
      </c>
      <c r="N1150" s="192" t="s">
        <v>41</v>
      </c>
      <c r="O1150" s="71"/>
      <c r="P1150" s="193">
        <f>O1150*H1150</f>
        <v>0</v>
      </c>
      <c r="Q1150" s="193">
        <v>4.7999999999999996E-3</v>
      </c>
      <c r="R1150" s="193">
        <f>Q1150*H1150</f>
        <v>1.4395199999999997</v>
      </c>
      <c r="S1150" s="193">
        <v>0</v>
      </c>
      <c r="T1150" s="194">
        <f>S1150*H1150</f>
        <v>0</v>
      </c>
      <c r="U1150" s="34"/>
      <c r="V1150" s="34"/>
      <c r="W1150" s="34"/>
      <c r="X1150" s="34"/>
      <c r="Y1150" s="34"/>
      <c r="Z1150" s="34"/>
      <c r="AA1150" s="34"/>
      <c r="AB1150" s="34"/>
      <c r="AC1150" s="34"/>
      <c r="AD1150" s="34"/>
      <c r="AE1150" s="34"/>
      <c r="AR1150" s="195" t="s">
        <v>237</v>
      </c>
      <c r="AT1150" s="195" t="s">
        <v>147</v>
      </c>
      <c r="AU1150" s="195" t="s">
        <v>85</v>
      </c>
      <c r="AY1150" s="17" t="s">
        <v>145</v>
      </c>
      <c r="BE1150" s="196">
        <f>IF(N1150="základní",J1150,0)</f>
        <v>0</v>
      </c>
      <c r="BF1150" s="196">
        <f>IF(N1150="snížená",J1150,0)</f>
        <v>0</v>
      </c>
      <c r="BG1150" s="196">
        <f>IF(N1150="zákl. přenesená",J1150,0)</f>
        <v>0</v>
      </c>
      <c r="BH1150" s="196">
        <f>IF(N1150="sníž. přenesená",J1150,0)</f>
        <v>0</v>
      </c>
      <c r="BI1150" s="196">
        <f>IF(N1150="nulová",J1150,0)</f>
        <v>0</v>
      </c>
      <c r="BJ1150" s="17" t="s">
        <v>81</v>
      </c>
      <c r="BK1150" s="196">
        <f>ROUND(I1150*H1150,2)</f>
        <v>0</v>
      </c>
      <c r="BL1150" s="17" t="s">
        <v>237</v>
      </c>
      <c r="BM1150" s="195" t="s">
        <v>1967</v>
      </c>
    </row>
    <row r="1151" spans="1:65" s="13" customFormat="1">
      <c r="B1151" s="197"/>
      <c r="C1151" s="198"/>
      <c r="D1151" s="199" t="s">
        <v>157</v>
      </c>
      <c r="E1151" s="200" t="s">
        <v>1</v>
      </c>
      <c r="F1151" s="201" t="s">
        <v>761</v>
      </c>
      <c r="G1151" s="198"/>
      <c r="H1151" s="202">
        <v>285.2</v>
      </c>
      <c r="I1151" s="203"/>
      <c r="J1151" s="198"/>
      <c r="K1151" s="198"/>
      <c r="L1151" s="204"/>
      <c r="M1151" s="205"/>
      <c r="N1151" s="206"/>
      <c r="O1151" s="206"/>
      <c r="P1151" s="206"/>
      <c r="Q1151" s="206"/>
      <c r="R1151" s="206"/>
      <c r="S1151" s="206"/>
      <c r="T1151" s="207"/>
      <c r="AT1151" s="208" t="s">
        <v>157</v>
      </c>
      <c r="AU1151" s="208" t="s">
        <v>85</v>
      </c>
      <c r="AV1151" s="13" t="s">
        <v>85</v>
      </c>
      <c r="AW1151" s="13" t="s">
        <v>32</v>
      </c>
      <c r="AX1151" s="13" t="s">
        <v>76</v>
      </c>
      <c r="AY1151" s="208" t="s">
        <v>145</v>
      </c>
    </row>
    <row r="1152" spans="1:65" s="13" customFormat="1">
      <c r="B1152" s="197"/>
      <c r="C1152" s="198"/>
      <c r="D1152" s="199" t="s">
        <v>157</v>
      </c>
      <c r="E1152" s="200" t="s">
        <v>1</v>
      </c>
      <c r="F1152" s="201" t="s">
        <v>1968</v>
      </c>
      <c r="G1152" s="198"/>
      <c r="H1152" s="202">
        <v>14.7</v>
      </c>
      <c r="I1152" s="203"/>
      <c r="J1152" s="198"/>
      <c r="K1152" s="198"/>
      <c r="L1152" s="204"/>
      <c r="M1152" s="205"/>
      <c r="N1152" s="206"/>
      <c r="O1152" s="206"/>
      <c r="P1152" s="206"/>
      <c r="Q1152" s="206"/>
      <c r="R1152" s="206"/>
      <c r="S1152" s="206"/>
      <c r="T1152" s="207"/>
      <c r="AT1152" s="208" t="s">
        <v>157</v>
      </c>
      <c r="AU1152" s="208" t="s">
        <v>85</v>
      </c>
      <c r="AV1152" s="13" t="s">
        <v>85</v>
      </c>
      <c r="AW1152" s="13" t="s">
        <v>32</v>
      </c>
      <c r="AX1152" s="13" t="s">
        <v>76</v>
      </c>
      <c r="AY1152" s="208" t="s">
        <v>145</v>
      </c>
    </row>
    <row r="1153" spans="1:65" s="14" customFormat="1">
      <c r="B1153" s="209"/>
      <c r="C1153" s="210"/>
      <c r="D1153" s="199" t="s">
        <v>157</v>
      </c>
      <c r="E1153" s="211" t="s">
        <v>1</v>
      </c>
      <c r="F1153" s="212" t="s">
        <v>160</v>
      </c>
      <c r="G1153" s="210"/>
      <c r="H1153" s="213">
        <v>299.89999999999998</v>
      </c>
      <c r="I1153" s="214"/>
      <c r="J1153" s="210"/>
      <c r="K1153" s="210"/>
      <c r="L1153" s="215"/>
      <c r="M1153" s="216"/>
      <c r="N1153" s="217"/>
      <c r="O1153" s="217"/>
      <c r="P1153" s="217"/>
      <c r="Q1153" s="217"/>
      <c r="R1153" s="217"/>
      <c r="S1153" s="217"/>
      <c r="T1153" s="218"/>
      <c r="AT1153" s="219" t="s">
        <v>157</v>
      </c>
      <c r="AU1153" s="219" t="s">
        <v>85</v>
      </c>
      <c r="AV1153" s="14" t="s">
        <v>151</v>
      </c>
      <c r="AW1153" s="14" t="s">
        <v>32</v>
      </c>
      <c r="AX1153" s="14" t="s">
        <v>81</v>
      </c>
      <c r="AY1153" s="219" t="s">
        <v>145</v>
      </c>
    </row>
    <row r="1154" spans="1:65" s="2" customFormat="1" ht="24.15" customHeight="1">
      <c r="A1154" s="34"/>
      <c r="B1154" s="35"/>
      <c r="C1154" s="183" t="s">
        <v>1969</v>
      </c>
      <c r="D1154" s="183" t="s">
        <v>147</v>
      </c>
      <c r="E1154" s="184" t="s">
        <v>1970</v>
      </c>
      <c r="F1154" s="185" t="s">
        <v>1971</v>
      </c>
      <c r="G1154" s="186" t="s">
        <v>155</v>
      </c>
      <c r="H1154" s="187">
        <v>313.125</v>
      </c>
      <c r="I1154" s="188"/>
      <c r="J1154" s="189">
        <f>ROUND(I1154*H1154,2)</f>
        <v>0</v>
      </c>
      <c r="K1154" s="190"/>
      <c r="L1154" s="39"/>
      <c r="M1154" s="191" t="s">
        <v>1</v>
      </c>
      <c r="N1154" s="192" t="s">
        <v>41</v>
      </c>
      <c r="O1154" s="71"/>
      <c r="P1154" s="193">
        <f>O1154*H1154</f>
        <v>0</v>
      </c>
      <c r="Q1154" s="193">
        <v>4.8000000000000001E-4</v>
      </c>
      <c r="R1154" s="193">
        <f>Q1154*H1154</f>
        <v>0.15030000000000002</v>
      </c>
      <c r="S1154" s="193">
        <v>0</v>
      </c>
      <c r="T1154" s="194">
        <f>S1154*H1154</f>
        <v>0</v>
      </c>
      <c r="U1154" s="34"/>
      <c r="V1154" s="34"/>
      <c r="W1154" s="34"/>
      <c r="X1154" s="34"/>
      <c r="Y1154" s="34"/>
      <c r="Z1154" s="34"/>
      <c r="AA1154" s="34"/>
      <c r="AB1154" s="34"/>
      <c r="AC1154" s="34"/>
      <c r="AD1154" s="34"/>
      <c r="AE1154" s="34"/>
      <c r="AR1154" s="195" t="s">
        <v>237</v>
      </c>
      <c r="AT1154" s="195" t="s">
        <v>147</v>
      </c>
      <c r="AU1154" s="195" t="s">
        <v>85</v>
      </c>
      <c r="AY1154" s="17" t="s">
        <v>145</v>
      </c>
      <c r="BE1154" s="196">
        <f>IF(N1154="základní",J1154,0)</f>
        <v>0</v>
      </c>
      <c r="BF1154" s="196">
        <f>IF(N1154="snížená",J1154,0)</f>
        <v>0</v>
      </c>
      <c r="BG1154" s="196">
        <f>IF(N1154="zákl. přenesená",J1154,0)</f>
        <v>0</v>
      </c>
      <c r="BH1154" s="196">
        <f>IF(N1154="sníž. přenesená",J1154,0)</f>
        <v>0</v>
      </c>
      <c r="BI1154" s="196">
        <f>IF(N1154="nulová",J1154,0)</f>
        <v>0</v>
      </c>
      <c r="BJ1154" s="17" t="s">
        <v>81</v>
      </c>
      <c r="BK1154" s="196">
        <f>ROUND(I1154*H1154,2)</f>
        <v>0</v>
      </c>
      <c r="BL1154" s="17" t="s">
        <v>237</v>
      </c>
      <c r="BM1154" s="195" t="s">
        <v>1972</v>
      </c>
    </row>
    <row r="1155" spans="1:65" s="13" customFormat="1">
      <c r="B1155" s="197"/>
      <c r="C1155" s="198"/>
      <c r="D1155" s="199" t="s">
        <v>157</v>
      </c>
      <c r="E1155" s="200" t="s">
        <v>1</v>
      </c>
      <c r="F1155" s="201" t="s">
        <v>761</v>
      </c>
      <c r="G1155" s="198"/>
      <c r="H1155" s="202">
        <v>285.2</v>
      </c>
      <c r="I1155" s="203"/>
      <c r="J1155" s="198"/>
      <c r="K1155" s="198"/>
      <c r="L1155" s="204"/>
      <c r="M1155" s="205"/>
      <c r="N1155" s="206"/>
      <c r="O1155" s="206"/>
      <c r="P1155" s="206"/>
      <c r="Q1155" s="206"/>
      <c r="R1155" s="206"/>
      <c r="S1155" s="206"/>
      <c r="T1155" s="207"/>
      <c r="AT1155" s="208" t="s">
        <v>157</v>
      </c>
      <c r="AU1155" s="208" t="s">
        <v>85</v>
      </c>
      <c r="AV1155" s="13" t="s">
        <v>85</v>
      </c>
      <c r="AW1155" s="13" t="s">
        <v>32</v>
      </c>
      <c r="AX1155" s="13" t="s">
        <v>76</v>
      </c>
      <c r="AY1155" s="208" t="s">
        <v>145</v>
      </c>
    </row>
    <row r="1156" spans="1:65" s="13" customFormat="1">
      <c r="B1156" s="197"/>
      <c r="C1156" s="198"/>
      <c r="D1156" s="199" t="s">
        <v>157</v>
      </c>
      <c r="E1156" s="200" t="s">
        <v>1</v>
      </c>
      <c r="F1156" s="201" t="s">
        <v>1973</v>
      </c>
      <c r="G1156" s="198"/>
      <c r="H1156" s="202">
        <v>11.585000000000001</v>
      </c>
      <c r="I1156" s="203"/>
      <c r="J1156" s="198"/>
      <c r="K1156" s="198"/>
      <c r="L1156" s="204"/>
      <c r="M1156" s="205"/>
      <c r="N1156" s="206"/>
      <c r="O1156" s="206"/>
      <c r="P1156" s="206"/>
      <c r="Q1156" s="206"/>
      <c r="R1156" s="206"/>
      <c r="S1156" s="206"/>
      <c r="T1156" s="207"/>
      <c r="AT1156" s="208" t="s">
        <v>157</v>
      </c>
      <c r="AU1156" s="208" t="s">
        <v>85</v>
      </c>
      <c r="AV1156" s="13" t="s">
        <v>85</v>
      </c>
      <c r="AW1156" s="13" t="s">
        <v>32</v>
      </c>
      <c r="AX1156" s="13" t="s">
        <v>76</v>
      </c>
      <c r="AY1156" s="208" t="s">
        <v>145</v>
      </c>
    </row>
    <row r="1157" spans="1:65" s="13" customFormat="1">
      <c r="B1157" s="197"/>
      <c r="C1157" s="198"/>
      <c r="D1157" s="199" t="s">
        <v>157</v>
      </c>
      <c r="E1157" s="200" t="s">
        <v>1</v>
      </c>
      <c r="F1157" s="201" t="s">
        <v>1974</v>
      </c>
      <c r="G1157" s="198"/>
      <c r="H1157" s="202">
        <v>14.7</v>
      </c>
      <c r="I1157" s="203"/>
      <c r="J1157" s="198"/>
      <c r="K1157" s="198"/>
      <c r="L1157" s="204"/>
      <c r="M1157" s="205"/>
      <c r="N1157" s="206"/>
      <c r="O1157" s="206"/>
      <c r="P1157" s="206"/>
      <c r="Q1157" s="206"/>
      <c r="R1157" s="206"/>
      <c r="S1157" s="206"/>
      <c r="T1157" s="207"/>
      <c r="AT1157" s="208" t="s">
        <v>157</v>
      </c>
      <c r="AU1157" s="208" t="s">
        <v>85</v>
      </c>
      <c r="AV1157" s="13" t="s">
        <v>85</v>
      </c>
      <c r="AW1157" s="13" t="s">
        <v>32</v>
      </c>
      <c r="AX1157" s="13" t="s">
        <v>76</v>
      </c>
      <c r="AY1157" s="208" t="s">
        <v>145</v>
      </c>
    </row>
    <row r="1158" spans="1:65" s="13" customFormat="1">
      <c r="B1158" s="197"/>
      <c r="C1158" s="198"/>
      <c r="D1158" s="199" t="s">
        <v>157</v>
      </c>
      <c r="E1158" s="200" t="s">
        <v>1</v>
      </c>
      <c r="F1158" s="201" t="s">
        <v>1975</v>
      </c>
      <c r="G1158" s="198"/>
      <c r="H1158" s="202">
        <v>1.64</v>
      </c>
      <c r="I1158" s="203"/>
      <c r="J1158" s="198"/>
      <c r="K1158" s="198"/>
      <c r="L1158" s="204"/>
      <c r="M1158" s="205"/>
      <c r="N1158" s="206"/>
      <c r="O1158" s="206"/>
      <c r="P1158" s="206"/>
      <c r="Q1158" s="206"/>
      <c r="R1158" s="206"/>
      <c r="S1158" s="206"/>
      <c r="T1158" s="207"/>
      <c r="AT1158" s="208" t="s">
        <v>157</v>
      </c>
      <c r="AU1158" s="208" t="s">
        <v>85</v>
      </c>
      <c r="AV1158" s="13" t="s">
        <v>85</v>
      </c>
      <c r="AW1158" s="13" t="s">
        <v>32</v>
      </c>
      <c r="AX1158" s="13" t="s">
        <v>76</v>
      </c>
      <c r="AY1158" s="208" t="s">
        <v>145</v>
      </c>
    </row>
    <row r="1159" spans="1:65" s="14" customFormat="1">
      <c r="B1159" s="209"/>
      <c r="C1159" s="210"/>
      <c r="D1159" s="199" t="s">
        <v>157</v>
      </c>
      <c r="E1159" s="211" t="s">
        <v>1</v>
      </c>
      <c r="F1159" s="212" t="s">
        <v>160</v>
      </c>
      <c r="G1159" s="210"/>
      <c r="H1159" s="213">
        <v>313.125</v>
      </c>
      <c r="I1159" s="214"/>
      <c r="J1159" s="210"/>
      <c r="K1159" s="210"/>
      <c r="L1159" s="215"/>
      <c r="M1159" s="216"/>
      <c r="N1159" s="217"/>
      <c r="O1159" s="217"/>
      <c r="P1159" s="217"/>
      <c r="Q1159" s="217"/>
      <c r="R1159" s="217"/>
      <c r="S1159" s="217"/>
      <c r="T1159" s="218"/>
      <c r="AT1159" s="219" t="s">
        <v>157</v>
      </c>
      <c r="AU1159" s="219" t="s">
        <v>85</v>
      </c>
      <c r="AV1159" s="14" t="s">
        <v>151</v>
      </c>
      <c r="AW1159" s="14" t="s">
        <v>32</v>
      </c>
      <c r="AX1159" s="14" t="s">
        <v>81</v>
      </c>
      <c r="AY1159" s="219" t="s">
        <v>145</v>
      </c>
    </row>
    <row r="1160" spans="1:65" s="12" customFormat="1" ht="22.8" customHeight="1">
      <c r="B1160" s="167"/>
      <c r="C1160" s="168"/>
      <c r="D1160" s="169" t="s">
        <v>75</v>
      </c>
      <c r="E1160" s="181" t="s">
        <v>1976</v>
      </c>
      <c r="F1160" s="181" t="s">
        <v>1977</v>
      </c>
      <c r="G1160" s="168"/>
      <c r="H1160" s="168"/>
      <c r="I1160" s="171"/>
      <c r="J1160" s="182">
        <f>BK1160</f>
        <v>0</v>
      </c>
      <c r="K1160" s="168"/>
      <c r="L1160" s="173"/>
      <c r="M1160" s="174"/>
      <c r="N1160" s="175"/>
      <c r="O1160" s="175"/>
      <c r="P1160" s="176">
        <f>SUM(P1161:P1182)</f>
        <v>0</v>
      </c>
      <c r="Q1160" s="175"/>
      <c r="R1160" s="176">
        <f>SUM(R1161:R1182)</f>
        <v>1.0062639999999998</v>
      </c>
      <c r="S1160" s="175"/>
      <c r="T1160" s="177">
        <f>SUM(T1161:T1182)</f>
        <v>0</v>
      </c>
      <c r="AR1160" s="178" t="s">
        <v>85</v>
      </c>
      <c r="AT1160" s="179" t="s">
        <v>75</v>
      </c>
      <c r="AU1160" s="179" t="s">
        <v>81</v>
      </c>
      <c r="AY1160" s="178" t="s">
        <v>145</v>
      </c>
      <c r="BK1160" s="180">
        <f>SUM(BK1161:BK1182)</f>
        <v>0</v>
      </c>
    </row>
    <row r="1161" spans="1:65" s="2" customFormat="1" ht="24.15" customHeight="1">
      <c r="A1161" s="34"/>
      <c r="B1161" s="35"/>
      <c r="C1161" s="183" t="s">
        <v>1978</v>
      </c>
      <c r="D1161" s="183" t="s">
        <v>147</v>
      </c>
      <c r="E1161" s="184" t="s">
        <v>1979</v>
      </c>
      <c r="F1161" s="185" t="s">
        <v>1980</v>
      </c>
      <c r="G1161" s="186" t="s">
        <v>155</v>
      </c>
      <c r="H1161" s="187">
        <v>2053.6</v>
      </c>
      <c r="I1161" s="188"/>
      <c r="J1161" s="189">
        <f>ROUND(I1161*H1161,2)</f>
        <v>0</v>
      </c>
      <c r="K1161" s="190"/>
      <c r="L1161" s="39"/>
      <c r="M1161" s="191" t="s">
        <v>1</v>
      </c>
      <c r="N1161" s="192" t="s">
        <v>41</v>
      </c>
      <c r="O1161" s="71"/>
      <c r="P1161" s="193">
        <f>O1161*H1161</f>
        <v>0</v>
      </c>
      <c r="Q1161" s="193">
        <v>2.0000000000000001E-4</v>
      </c>
      <c r="R1161" s="193">
        <f>Q1161*H1161</f>
        <v>0.41071999999999997</v>
      </c>
      <c r="S1161" s="193">
        <v>0</v>
      </c>
      <c r="T1161" s="194">
        <f>S1161*H1161</f>
        <v>0</v>
      </c>
      <c r="U1161" s="34"/>
      <c r="V1161" s="34"/>
      <c r="W1161" s="34"/>
      <c r="X1161" s="34"/>
      <c r="Y1161" s="34"/>
      <c r="Z1161" s="34"/>
      <c r="AA1161" s="34"/>
      <c r="AB1161" s="34"/>
      <c r="AC1161" s="34"/>
      <c r="AD1161" s="34"/>
      <c r="AE1161" s="34"/>
      <c r="AR1161" s="195" t="s">
        <v>237</v>
      </c>
      <c r="AT1161" s="195" t="s">
        <v>147</v>
      </c>
      <c r="AU1161" s="195" t="s">
        <v>85</v>
      </c>
      <c r="AY1161" s="17" t="s">
        <v>145</v>
      </c>
      <c r="BE1161" s="196">
        <f>IF(N1161="základní",J1161,0)</f>
        <v>0</v>
      </c>
      <c r="BF1161" s="196">
        <f>IF(N1161="snížená",J1161,0)</f>
        <v>0</v>
      </c>
      <c r="BG1161" s="196">
        <f>IF(N1161="zákl. přenesená",J1161,0)</f>
        <v>0</v>
      </c>
      <c r="BH1161" s="196">
        <f>IF(N1161="sníž. přenesená",J1161,0)</f>
        <v>0</v>
      </c>
      <c r="BI1161" s="196">
        <f>IF(N1161="nulová",J1161,0)</f>
        <v>0</v>
      </c>
      <c r="BJ1161" s="17" t="s">
        <v>81</v>
      </c>
      <c r="BK1161" s="196">
        <f>ROUND(I1161*H1161,2)</f>
        <v>0</v>
      </c>
      <c r="BL1161" s="17" t="s">
        <v>237</v>
      </c>
      <c r="BM1161" s="195" t="s">
        <v>1981</v>
      </c>
    </row>
    <row r="1162" spans="1:65" s="15" customFormat="1">
      <c r="B1162" s="220"/>
      <c r="C1162" s="221"/>
      <c r="D1162" s="199" t="s">
        <v>157</v>
      </c>
      <c r="E1162" s="222" t="s">
        <v>1</v>
      </c>
      <c r="F1162" s="223" t="s">
        <v>1982</v>
      </c>
      <c r="G1162" s="221"/>
      <c r="H1162" s="222" t="s">
        <v>1</v>
      </c>
      <c r="I1162" s="224"/>
      <c r="J1162" s="221"/>
      <c r="K1162" s="221"/>
      <c r="L1162" s="225"/>
      <c r="M1162" s="226"/>
      <c r="N1162" s="227"/>
      <c r="O1162" s="227"/>
      <c r="P1162" s="227"/>
      <c r="Q1162" s="227"/>
      <c r="R1162" s="227"/>
      <c r="S1162" s="227"/>
      <c r="T1162" s="228"/>
      <c r="AT1162" s="229" t="s">
        <v>157</v>
      </c>
      <c r="AU1162" s="229" t="s">
        <v>85</v>
      </c>
      <c r="AV1162" s="15" t="s">
        <v>81</v>
      </c>
      <c r="AW1162" s="15" t="s">
        <v>32</v>
      </c>
      <c r="AX1162" s="15" t="s">
        <v>76</v>
      </c>
      <c r="AY1162" s="229" t="s">
        <v>145</v>
      </c>
    </row>
    <row r="1163" spans="1:65" s="13" customFormat="1">
      <c r="B1163" s="197"/>
      <c r="C1163" s="198"/>
      <c r="D1163" s="199" t="s">
        <v>157</v>
      </c>
      <c r="E1163" s="200" t="s">
        <v>1</v>
      </c>
      <c r="F1163" s="201" t="s">
        <v>1983</v>
      </c>
      <c r="G1163" s="198"/>
      <c r="H1163" s="202">
        <v>284.89999999999998</v>
      </c>
      <c r="I1163" s="203"/>
      <c r="J1163" s="198"/>
      <c r="K1163" s="198"/>
      <c r="L1163" s="204"/>
      <c r="M1163" s="205"/>
      <c r="N1163" s="206"/>
      <c r="O1163" s="206"/>
      <c r="P1163" s="206"/>
      <c r="Q1163" s="206"/>
      <c r="R1163" s="206"/>
      <c r="S1163" s="206"/>
      <c r="T1163" s="207"/>
      <c r="AT1163" s="208" t="s">
        <v>157</v>
      </c>
      <c r="AU1163" s="208" t="s">
        <v>85</v>
      </c>
      <c r="AV1163" s="13" t="s">
        <v>85</v>
      </c>
      <c r="AW1163" s="13" t="s">
        <v>32</v>
      </c>
      <c r="AX1163" s="13" t="s">
        <v>76</v>
      </c>
      <c r="AY1163" s="208" t="s">
        <v>145</v>
      </c>
    </row>
    <row r="1164" spans="1:65" s="13" customFormat="1">
      <c r="B1164" s="197"/>
      <c r="C1164" s="198"/>
      <c r="D1164" s="199" t="s">
        <v>157</v>
      </c>
      <c r="E1164" s="200" t="s">
        <v>1</v>
      </c>
      <c r="F1164" s="201" t="s">
        <v>1984</v>
      </c>
      <c r="G1164" s="198"/>
      <c r="H1164" s="202">
        <v>266.8</v>
      </c>
      <c r="I1164" s="203"/>
      <c r="J1164" s="198"/>
      <c r="K1164" s="198"/>
      <c r="L1164" s="204"/>
      <c r="M1164" s="205"/>
      <c r="N1164" s="206"/>
      <c r="O1164" s="206"/>
      <c r="P1164" s="206"/>
      <c r="Q1164" s="206"/>
      <c r="R1164" s="206"/>
      <c r="S1164" s="206"/>
      <c r="T1164" s="207"/>
      <c r="AT1164" s="208" t="s">
        <v>157</v>
      </c>
      <c r="AU1164" s="208" t="s">
        <v>85</v>
      </c>
      <c r="AV1164" s="13" t="s">
        <v>85</v>
      </c>
      <c r="AW1164" s="13" t="s">
        <v>32</v>
      </c>
      <c r="AX1164" s="13" t="s">
        <v>76</v>
      </c>
      <c r="AY1164" s="208" t="s">
        <v>145</v>
      </c>
    </row>
    <row r="1165" spans="1:65" s="13" customFormat="1">
      <c r="B1165" s="197"/>
      <c r="C1165" s="198"/>
      <c r="D1165" s="199" t="s">
        <v>157</v>
      </c>
      <c r="E1165" s="200" t="s">
        <v>1</v>
      </c>
      <c r="F1165" s="201" t="s">
        <v>1985</v>
      </c>
      <c r="G1165" s="198"/>
      <c r="H1165" s="202">
        <v>43</v>
      </c>
      <c r="I1165" s="203"/>
      <c r="J1165" s="198"/>
      <c r="K1165" s="198"/>
      <c r="L1165" s="204"/>
      <c r="M1165" s="205"/>
      <c r="N1165" s="206"/>
      <c r="O1165" s="206"/>
      <c r="P1165" s="206"/>
      <c r="Q1165" s="206"/>
      <c r="R1165" s="206"/>
      <c r="S1165" s="206"/>
      <c r="T1165" s="207"/>
      <c r="AT1165" s="208" t="s">
        <v>157</v>
      </c>
      <c r="AU1165" s="208" t="s">
        <v>85</v>
      </c>
      <c r="AV1165" s="13" t="s">
        <v>85</v>
      </c>
      <c r="AW1165" s="13" t="s">
        <v>32</v>
      </c>
      <c r="AX1165" s="13" t="s">
        <v>76</v>
      </c>
      <c r="AY1165" s="208" t="s">
        <v>145</v>
      </c>
    </row>
    <row r="1166" spans="1:65" s="15" customFormat="1">
      <c r="B1166" s="220"/>
      <c r="C1166" s="221"/>
      <c r="D1166" s="199" t="s">
        <v>157</v>
      </c>
      <c r="E1166" s="222" t="s">
        <v>1</v>
      </c>
      <c r="F1166" s="223" t="s">
        <v>1986</v>
      </c>
      <c r="G1166" s="221"/>
      <c r="H1166" s="222" t="s">
        <v>1</v>
      </c>
      <c r="I1166" s="224"/>
      <c r="J1166" s="221"/>
      <c r="K1166" s="221"/>
      <c r="L1166" s="225"/>
      <c r="M1166" s="226"/>
      <c r="N1166" s="227"/>
      <c r="O1166" s="227"/>
      <c r="P1166" s="227"/>
      <c r="Q1166" s="227"/>
      <c r="R1166" s="227"/>
      <c r="S1166" s="227"/>
      <c r="T1166" s="228"/>
      <c r="AT1166" s="229" t="s">
        <v>157</v>
      </c>
      <c r="AU1166" s="229" t="s">
        <v>85</v>
      </c>
      <c r="AV1166" s="15" t="s">
        <v>81</v>
      </c>
      <c r="AW1166" s="15" t="s">
        <v>32</v>
      </c>
      <c r="AX1166" s="15" t="s">
        <v>76</v>
      </c>
      <c r="AY1166" s="229" t="s">
        <v>145</v>
      </c>
    </row>
    <row r="1167" spans="1:65" s="13" customFormat="1">
      <c r="B1167" s="197"/>
      <c r="C1167" s="198"/>
      <c r="D1167" s="199" t="s">
        <v>157</v>
      </c>
      <c r="E1167" s="200" t="s">
        <v>1</v>
      </c>
      <c r="F1167" s="201" t="s">
        <v>670</v>
      </c>
      <c r="G1167" s="198"/>
      <c r="H1167" s="202">
        <v>725.7</v>
      </c>
      <c r="I1167" s="203"/>
      <c r="J1167" s="198"/>
      <c r="K1167" s="198"/>
      <c r="L1167" s="204"/>
      <c r="M1167" s="205"/>
      <c r="N1167" s="206"/>
      <c r="O1167" s="206"/>
      <c r="P1167" s="206"/>
      <c r="Q1167" s="206"/>
      <c r="R1167" s="206"/>
      <c r="S1167" s="206"/>
      <c r="T1167" s="207"/>
      <c r="AT1167" s="208" t="s">
        <v>157</v>
      </c>
      <c r="AU1167" s="208" t="s">
        <v>85</v>
      </c>
      <c r="AV1167" s="13" t="s">
        <v>85</v>
      </c>
      <c r="AW1167" s="13" t="s">
        <v>32</v>
      </c>
      <c r="AX1167" s="13" t="s">
        <v>76</v>
      </c>
      <c r="AY1167" s="208" t="s">
        <v>145</v>
      </c>
    </row>
    <row r="1168" spans="1:65" s="13" customFormat="1">
      <c r="B1168" s="197"/>
      <c r="C1168" s="198"/>
      <c r="D1168" s="199" t="s">
        <v>157</v>
      </c>
      <c r="E1168" s="200" t="s">
        <v>1</v>
      </c>
      <c r="F1168" s="201" t="s">
        <v>671</v>
      </c>
      <c r="G1168" s="198"/>
      <c r="H1168" s="202">
        <v>736.4</v>
      </c>
      <c r="I1168" s="203"/>
      <c r="J1168" s="198"/>
      <c r="K1168" s="198"/>
      <c r="L1168" s="204"/>
      <c r="M1168" s="205"/>
      <c r="N1168" s="206"/>
      <c r="O1168" s="206"/>
      <c r="P1168" s="206"/>
      <c r="Q1168" s="206"/>
      <c r="R1168" s="206"/>
      <c r="S1168" s="206"/>
      <c r="T1168" s="207"/>
      <c r="AT1168" s="208" t="s">
        <v>157</v>
      </c>
      <c r="AU1168" s="208" t="s">
        <v>85</v>
      </c>
      <c r="AV1168" s="13" t="s">
        <v>85</v>
      </c>
      <c r="AW1168" s="13" t="s">
        <v>32</v>
      </c>
      <c r="AX1168" s="13" t="s">
        <v>76</v>
      </c>
      <c r="AY1168" s="208" t="s">
        <v>145</v>
      </c>
    </row>
    <row r="1169" spans="1:65" s="13" customFormat="1">
      <c r="B1169" s="197"/>
      <c r="C1169" s="198"/>
      <c r="D1169" s="199" t="s">
        <v>157</v>
      </c>
      <c r="E1169" s="200" t="s">
        <v>1</v>
      </c>
      <c r="F1169" s="201" t="s">
        <v>1987</v>
      </c>
      <c r="G1169" s="198"/>
      <c r="H1169" s="202">
        <v>252.9</v>
      </c>
      <c r="I1169" s="203"/>
      <c r="J1169" s="198"/>
      <c r="K1169" s="198"/>
      <c r="L1169" s="204"/>
      <c r="M1169" s="205"/>
      <c r="N1169" s="206"/>
      <c r="O1169" s="206"/>
      <c r="P1169" s="206"/>
      <c r="Q1169" s="206"/>
      <c r="R1169" s="206"/>
      <c r="S1169" s="206"/>
      <c r="T1169" s="207"/>
      <c r="AT1169" s="208" t="s">
        <v>157</v>
      </c>
      <c r="AU1169" s="208" t="s">
        <v>85</v>
      </c>
      <c r="AV1169" s="13" t="s">
        <v>85</v>
      </c>
      <c r="AW1169" s="13" t="s">
        <v>32</v>
      </c>
      <c r="AX1169" s="13" t="s">
        <v>76</v>
      </c>
      <c r="AY1169" s="208" t="s">
        <v>145</v>
      </c>
    </row>
    <row r="1170" spans="1:65" s="13" customFormat="1">
      <c r="B1170" s="197"/>
      <c r="C1170" s="198"/>
      <c r="D1170" s="199" t="s">
        <v>157</v>
      </c>
      <c r="E1170" s="200" t="s">
        <v>1</v>
      </c>
      <c r="F1170" s="201" t="s">
        <v>1988</v>
      </c>
      <c r="G1170" s="198"/>
      <c r="H1170" s="202">
        <v>-256.10000000000002</v>
      </c>
      <c r="I1170" s="203"/>
      <c r="J1170" s="198"/>
      <c r="K1170" s="198"/>
      <c r="L1170" s="204"/>
      <c r="M1170" s="205"/>
      <c r="N1170" s="206"/>
      <c r="O1170" s="206"/>
      <c r="P1170" s="206"/>
      <c r="Q1170" s="206"/>
      <c r="R1170" s="206"/>
      <c r="S1170" s="206"/>
      <c r="T1170" s="207"/>
      <c r="AT1170" s="208" t="s">
        <v>157</v>
      </c>
      <c r="AU1170" s="208" t="s">
        <v>85</v>
      </c>
      <c r="AV1170" s="13" t="s">
        <v>85</v>
      </c>
      <c r="AW1170" s="13" t="s">
        <v>32</v>
      </c>
      <c r="AX1170" s="13" t="s">
        <v>76</v>
      </c>
      <c r="AY1170" s="208" t="s">
        <v>145</v>
      </c>
    </row>
    <row r="1171" spans="1:65" s="14" customFormat="1">
      <c r="B1171" s="209"/>
      <c r="C1171" s="210"/>
      <c r="D1171" s="199" t="s">
        <v>157</v>
      </c>
      <c r="E1171" s="211" t="s">
        <v>1</v>
      </c>
      <c r="F1171" s="212" t="s">
        <v>160</v>
      </c>
      <c r="G1171" s="210"/>
      <c r="H1171" s="213">
        <v>2053.6</v>
      </c>
      <c r="I1171" s="214"/>
      <c r="J1171" s="210"/>
      <c r="K1171" s="210"/>
      <c r="L1171" s="215"/>
      <c r="M1171" s="216"/>
      <c r="N1171" s="217"/>
      <c r="O1171" s="217"/>
      <c r="P1171" s="217"/>
      <c r="Q1171" s="217"/>
      <c r="R1171" s="217"/>
      <c r="S1171" s="217"/>
      <c r="T1171" s="218"/>
      <c r="AT1171" s="219" t="s">
        <v>157</v>
      </c>
      <c r="AU1171" s="219" t="s">
        <v>85</v>
      </c>
      <c r="AV1171" s="14" t="s">
        <v>151</v>
      </c>
      <c r="AW1171" s="14" t="s">
        <v>32</v>
      </c>
      <c r="AX1171" s="14" t="s">
        <v>81</v>
      </c>
      <c r="AY1171" s="219" t="s">
        <v>145</v>
      </c>
    </row>
    <row r="1172" spans="1:65" s="2" customFormat="1" ht="24.15" customHeight="1">
      <c r="A1172" s="34"/>
      <c r="B1172" s="35"/>
      <c r="C1172" s="183" t="s">
        <v>1989</v>
      </c>
      <c r="D1172" s="183" t="s">
        <v>147</v>
      </c>
      <c r="E1172" s="184" t="s">
        <v>1990</v>
      </c>
      <c r="F1172" s="185" t="s">
        <v>1991</v>
      </c>
      <c r="G1172" s="186" t="s">
        <v>155</v>
      </c>
      <c r="H1172" s="187">
        <v>2053.6</v>
      </c>
      <c r="I1172" s="188"/>
      <c r="J1172" s="189">
        <f>ROUND(I1172*H1172,2)</f>
        <v>0</v>
      </c>
      <c r="K1172" s="190"/>
      <c r="L1172" s="39"/>
      <c r="M1172" s="191" t="s">
        <v>1</v>
      </c>
      <c r="N1172" s="192" t="s">
        <v>41</v>
      </c>
      <c r="O1172" s="71"/>
      <c r="P1172" s="193">
        <f>O1172*H1172</f>
        <v>0</v>
      </c>
      <c r="Q1172" s="193">
        <v>2.9E-4</v>
      </c>
      <c r="R1172" s="193">
        <f>Q1172*H1172</f>
        <v>0.59554399999999996</v>
      </c>
      <c r="S1172" s="193">
        <v>0</v>
      </c>
      <c r="T1172" s="194">
        <f>S1172*H1172</f>
        <v>0</v>
      </c>
      <c r="U1172" s="34"/>
      <c r="V1172" s="34"/>
      <c r="W1172" s="34"/>
      <c r="X1172" s="34"/>
      <c r="Y1172" s="34"/>
      <c r="Z1172" s="34"/>
      <c r="AA1172" s="34"/>
      <c r="AB1172" s="34"/>
      <c r="AC1172" s="34"/>
      <c r="AD1172" s="34"/>
      <c r="AE1172" s="34"/>
      <c r="AR1172" s="195" t="s">
        <v>237</v>
      </c>
      <c r="AT1172" s="195" t="s">
        <v>147</v>
      </c>
      <c r="AU1172" s="195" t="s">
        <v>85</v>
      </c>
      <c r="AY1172" s="17" t="s">
        <v>145</v>
      </c>
      <c r="BE1172" s="196">
        <f>IF(N1172="základní",J1172,0)</f>
        <v>0</v>
      </c>
      <c r="BF1172" s="196">
        <f>IF(N1172="snížená",J1172,0)</f>
        <v>0</v>
      </c>
      <c r="BG1172" s="196">
        <f>IF(N1172="zákl. přenesená",J1172,0)</f>
        <v>0</v>
      </c>
      <c r="BH1172" s="196">
        <f>IF(N1172="sníž. přenesená",J1172,0)</f>
        <v>0</v>
      </c>
      <c r="BI1172" s="196">
        <f>IF(N1172="nulová",J1172,0)</f>
        <v>0</v>
      </c>
      <c r="BJ1172" s="17" t="s">
        <v>81</v>
      </c>
      <c r="BK1172" s="196">
        <f>ROUND(I1172*H1172,2)</f>
        <v>0</v>
      </c>
      <c r="BL1172" s="17" t="s">
        <v>237</v>
      </c>
      <c r="BM1172" s="195" t="s">
        <v>1992</v>
      </c>
    </row>
    <row r="1173" spans="1:65" s="15" customFormat="1">
      <c r="B1173" s="220"/>
      <c r="C1173" s="221"/>
      <c r="D1173" s="199" t="s">
        <v>157</v>
      </c>
      <c r="E1173" s="222" t="s">
        <v>1</v>
      </c>
      <c r="F1173" s="223" t="s">
        <v>1982</v>
      </c>
      <c r="G1173" s="221"/>
      <c r="H1173" s="222" t="s">
        <v>1</v>
      </c>
      <c r="I1173" s="224"/>
      <c r="J1173" s="221"/>
      <c r="K1173" s="221"/>
      <c r="L1173" s="225"/>
      <c r="M1173" s="226"/>
      <c r="N1173" s="227"/>
      <c r="O1173" s="227"/>
      <c r="P1173" s="227"/>
      <c r="Q1173" s="227"/>
      <c r="R1173" s="227"/>
      <c r="S1173" s="227"/>
      <c r="T1173" s="228"/>
      <c r="AT1173" s="229" t="s">
        <v>157</v>
      </c>
      <c r="AU1173" s="229" t="s">
        <v>85</v>
      </c>
      <c r="AV1173" s="15" t="s">
        <v>81</v>
      </c>
      <c r="AW1173" s="15" t="s">
        <v>32</v>
      </c>
      <c r="AX1173" s="15" t="s">
        <v>76</v>
      </c>
      <c r="AY1173" s="229" t="s">
        <v>145</v>
      </c>
    </row>
    <row r="1174" spans="1:65" s="13" customFormat="1">
      <c r="B1174" s="197"/>
      <c r="C1174" s="198"/>
      <c r="D1174" s="199" t="s">
        <v>157</v>
      </c>
      <c r="E1174" s="200" t="s">
        <v>1</v>
      </c>
      <c r="F1174" s="201" t="s">
        <v>1983</v>
      </c>
      <c r="G1174" s="198"/>
      <c r="H1174" s="202">
        <v>284.89999999999998</v>
      </c>
      <c r="I1174" s="203"/>
      <c r="J1174" s="198"/>
      <c r="K1174" s="198"/>
      <c r="L1174" s="204"/>
      <c r="M1174" s="205"/>
      <c r="N1174" s="206"/>
      <c r="O1174" s="206"/>
      <c r="P1174" s="206"/>
      <c r="Q1174" s="206"/>
      <c r="R1174" s="206"/>
      <c r="S1174" s="206"/>
      <c r="T1174" s="207"/>
      <c r="AT1174" s="208" t="s">
        <v>157</v>
      </c>
      <c r="AU1174" s="208" t="s">
        <v>85</v>
      </c>
      <c r="AV1174" s="13" t="s">
        <v>85</v>
      </c>
      <c r="AW1174" s="13" t="s">
        <v>32</v>
      </c>
      <c r="AX1174" s="13" t="s">
        <v>76</v>
      </c>
      <c r="AY1174" s="208" t="s">
        <v>145</v>
      </c>
    </row>
    <row r="1175" spans="1:65" s="13" customFormat="1">
      <c r="B1175" s="197"/>
      <c r="C1175" s="198"/>
      <c r="D1175" s="199" t="s">
        <v>157</v>
      </c>
      <c r="E1175" s="200" t="s">
        <v>1</v>
      </c>
      <c r="F1175" s="201" t="s">
        <v>1984</v>
      </c>
      <c r="G1175" s="198"/>
      <c r="H1175" s="202">
        <v>266.8</v>
      </c>
      <c r="I1175" s="203"/>
      <c r="J1175" s="198"/>
      <c r="K1175" s="198"/>
      <c r="L1175" s="204"/>
      <c r="M1175" s="205"/>
      <c r="N1175" s="206"/>
      <c r="O1175" s="206"/>
      <c r="P1175" s="206"/>
      <c r="Q1175" s="206"/>
      <c r="R1175" s="206"/>
      <c r="S1175" s="206"/>
      <c r="T1175" s="207"/>
      <c r="AT1175" s="208" t="s">
        <v>157</v>
      </c>
      <c r="AU1175" s="208" t="s">
        <v>85</v>
      </c>
      <c r="AV1175" s="13" t="s">
        <v>85</v>
      </c>
      <c r="AW1175" s="13" t="s">
        <v>32</v>
      </c>
      <c r="AX1175" s="13" t="s">
        <v>76</v>
      </c>
      <c r="AY1175" s="208" t="s">
        <v>145</v>
      </c>
    </row>
    <row r="1176" spans="1:65" s="13" customFormat="1">
      <c r="B1176" s="197"/>
      <c r="C1176" s="198"/>
      <c r="D1176" s="199" t="s">
        <v>157</v>
      </c>
      <c r="E1176" s="200" t="s">
        <v>1</v>
      </c>
      <c r="F1176" s="201" t="s">
        <v>1985</v>
      </c>
      <c r="G1176" s="198"/>
      <c r="H1176" s="202">
        <v>43</v>
      </c>
      <c r="I1176" s="203"/>
      <c r="J1176" s="198"/>
      <c r="K1176" s="198"/>
      <c r="L1176" s="204"/>
      <c r="M1176" s="205"/>
      <c r="N1176" s="206"/>
      <c r="O1176" s="206"/>
      <c r="P1176" s="206"/>
      <c r="Q1176" s="206"/>
      <c r="R1176" s="206"/>
      <c r="S1176" s="206"/>
      <c r="T1176" s="207"/>
      <c r="AT1176" s="208" t="s">
        <v>157</v>
      </c>
      <c r="AU1176" s="208" t="s">
        <v>85</v>
      </c>
      <c r="AV1176" s="13" t="s">
        <v>85</v>
      </c>
      <c r="AW1176" s="13" t="s">
        <v>32</v>
      </c>
      <c r="AX1176" s="13" t="s">
        <v>76</v>
      </c>
      <c r="AY1176" s="208" t="s">
        <v>145</v>
      </c>
    </row>
    <row r="1177" spans="1:65" s="15" customFormat="1">
      <c r="B1177" s="220"/>
      <c r="C1177" s="221"/>
      <c r="D1177" s="199" t="s">
        <v>157</v>
      </c>
      <c r="E1177" s="222" t="s">
        <v>1</v>
      </c>
      <c r="F1177" s="223" t="s">
        <v>1986</v>
      </c>
      <c r="G1177" s="221"/>
      <c r="H1177" s="222" t="s">
        <v>1</v>
      </c>
      <c r="I1177" s="224"/>
      <c r="J1177" s="221"/>
      <c r="K1177" s="221"/>
      <c r="L1177" s="225"/>
      <c r="M1177" s="226"/>
      <c r="N1177" s="227"/>
      <c r="O1177" s="227"/>
      <c r="P1177" s="227"/>
      <c r="Q1177" s="227"/>
      <c r="R1177" s="227"/>
      <c r="S1177" s="227"/>
      <c r="T1177" s="228"/>
      <c r="AT1177" s="229" t="s">
        <v>157</v>
      </c>
      <c r="AU1177" s="229" t="s">
        <v>85</v>
      </c>
      <c r="AV1177" s="15" t="s">
        <v>81</v>
      </c>
      <c r="AW1177" s="15" t="s">
        <v>32</v>
      </c>
      <c r="AX1177" s="15" t="s">
        <v>76</v>
      </c>
      <c r="AY1177" s="229" t="s">
        <v>145</v>
      </c>
    </row>
    <row r="1178" spans="1:65" s="13" customFormat="1">
      <c r="B1178" s="197"/>
      <c r="C1178" s="198"/>
      <c r="D1178" s="199" t="s">
        <v>157</v>
      </c>
      <c r="E1178" s="200" t="s">
        <v>1</v>
      </c>
      <c r="F1178" s="201" t="s">
        <v>670</v>
      </c>
      <c r="G1178" s="198"/>
      <c r="H1178" s="202">
        <v>725.7</v>
      </c>
      <c r="I1178" s="203"/>
      <c r="J1178" s="198"/>
      <c r="K1178" s="198"/>
      <c r="L1178" s="204"/>
      <c r="M1178" s="205"/>
      <c r="N1178" s="206"/>
      <c r="O1178" s="206"/>
      <c r="P1178" s="206"/>
      <c r="Q1178" s="206"/>
      <c r="R1178" s="206"/>
      <c r="S1178" s="206"/>
      <c r="T1178" s="207"/>
      <c r="AT1178" s="208" t="s">
        <v>157</v>
      </c>
      <c r="AU1178" s="208" t="s">
        <v>85</v>
      </c>
      <c r="AV1178" s="13" t="s">
        <v>85</v>
      </c>
      <c r="AW1178" s="13" t="s">
        <v>32</v>
      </c>
      <c r="AX1178" s="13" t="s">
        <v>76</v>
      </c>
      <c r="AY1178" s="208" t="s">
        <v>145</v>
      </c>
    </row>
    <row r="1179" spans="1:65" s="13" customFormat="1">
      <c r="B1179" s="197"/>
      <c r="C1179" s="198"/>
      <c r="D1179" s="199" t="s">
        <v>157</v>
      </c>
      <c r="E1179" s="200" t="s">
        <v>1</v>
      </c>
      <c r="F1179" s="201" t="s">
        <v>671</v>
      </c>
      <c r="G1179" s="198"/>
      <c r="H1179" s="202">
        <v>736.4</v>
      </c>
      <c r="I1179" s="203"/>
      <c r="J1179" s="198"/>
      <c r="K1179" s="198"/>
      <c r="L1179" s="204"/>
      <c r="M1179" s="205"/>
      <c r="N1179" s="206"/>
      <c r="O1179" s="206"/>
      <c r="P1179" s="206"/>
      <c r="Q1179" s="206"/>
      <c r="R1179" s="206"/>
      <c r="S1179" s="206"/>
      <c r="T1179" s="207"/>
      <c r="AT1179" s="208" t="s">
        <v>157</v>
      </c>
      <c r="AU1179" s="208" t="s">
        <v>85</v>
      </c>
      <c r="AV1179" s="13" t="s">
        <v>85</v>
      </c>
      <c r="AW1179" s="13" t="s">
        <v>32</v>
      </c>
      <c r="AX1179" s="13" t="s">
        <v>76</v>
      </c>
      <c r="AY1179" s="208" t="s">
        <v>145</v>
      </c>
    </row>
    <row r="1180" spans="1:65" s="13" customFormat="1">
      <c r="B1180" s="197"/>
      <c r="C1180" s="198"/>
      <c r="D1180" s="199" t="s">
        <v>157</v>
      </c>
      <c r="E1180" s="200" t="s">
        <v>1</v>
      </c>
      <c r="F1180" s="201" t="s">
        <v>1987</v>
      </c>
      <c r="G1180" s="198"/>
      <c r="H1180" s="202">
        <v>252.9</v>
      </c>
      <c r="I1180" s="203"/>
      <c r="J1180" s="198"/>
      <c r="K1180" s="198"/>
      <c r="L1180" s="204"/>
      <c r="M1180" s="205"/>
      <c r="N1180" s="206"/>
      <c r="O1180" s="206"/>
      <c r="P1180" s="206"/>
      <c r="Q1180" s="206"/>
      <c r="R1180" s="206"/>
      <c r="S1180" s="206"/>
      <c r="T1180" s="207"/>
      <c r="AT1180" s="208" t="s">
        <v>157</v>
      </c>
      <c r="AU1180" s="208" t="s">
        <v>85</v>
      </c>
      <c r="AV1180" s="13" t="s">
        <v>85</v>
      </c>
      <c r="AW1180" s="13" t="s">
        <v>32</v>
      </c>
      <c r="AX1180" s="13" t="s">
        <v>76</v>
      </c>
      <c r="AY1180" s="208" t="s">
        <v>145</v>
      </c>
    </row>
    <row r="1181" spans="1:65" s="13" customFormat="1">
      <c r="B1181" s="197"/>
      <c r="C1181" s="198"/>
      <c r="D1181" s="199" t="s">
        <v>157</v>
      </c>
      <c r="E1181" s="200" t="s">
        <v>1</v>
      </c>
      <c r="F1181" s="201" t="s">
        <v>1988</v>
      </c>
      <c r="G1181" s="198"/>
      <c r="H1181" s="202">
        <v>-256.10000000000002</v>
      </c>
      <c r="I1181" s="203"/>
      <c r="J1181" s="198"/>
      <c r="K1181" s="198"/>
      <c r="L1181" s="204"/>
      <c r="M1181" s="205"/>
      <c r="N1181" s="206"/>
      <c r="O1181" s="206"/>
      <c r="P1181" s="206"/>
      <c r="Q1181" s="206"/>
      <c r="R1181" s="206"/>
      <c r="S1181" s="206"/>
      <c r="T1181" s="207"/>
      <c r="AT1181" s="208" t="s">
        <v>157</v>
      </c>
      <c r="AU1181" s="208" t="s">
        <v>85</v>
      </c>
      <c r="AV1181" s="13" t="s">
        <v>85</v>
      </c>
      <c r="AW1181" s="13" t="s">
        <v>32</v>
      </c>
      <c r="AX1181" s="13" t="s">
        <v>76</v>
      </c>
      <c r="AY1181" s="208" t="s">
        <v>145</v>
      </c>
    </row>
    <row r="1182" spans="1:65" s="14" customFormat="1">
      <c r="B1182" s="209"/>
      <c r="C1182" s="210"/>
      <c r="D1182" s="199" t="s">
        <v>157</v>
      </c>
      <c r="E1182" s="211" t="s">
        <v>1</v>
      </c>
      <c r="F1182" s="212" t="s">
        <v>160</v>
      </c>
      <c r="G1182" s="210"/>
      <c r="H1182" s="213">
        <v>2053.6</v>
      </c>
      <c r="I1182" s="214"/>
      <c r="J1182" s="210"/>
      <c r="K1182" s="210"/>
      <c r="L1182" s="215"/>
      <c r="M1182" s="216"/>
      <c r="N1182" s="217"/>
      <c r="O1182" s="217"/>
      <c r="P1182" s="217"/>
      <c r="Q1182" s="217"/>
      <c r="R1182" s="217"/>
      <c r="S1182" s="217"/>
      <c r="T1182" s="218"/>
      <c r="AT1182" s="219" t="s">
        <v>157</v>
      </c>
      <c r="AU1182" s="219" t="s">
        <v>85</v>
      </c>
      <c r="AV1182" s="14" t="s">
        <v>151</v>
      </c>
      <c r="AW1182" s="14" t="s">
        <v>32</v>
      </c>
      <c r="AX1182" s="14" t="s">
        <v>81</v>
      </c>
      <c r="AY1182" s="219" t="s">
        <v>145</v>
      </c>
    </row>
    <row r="1183" spans="1:65" s="12" customFormat="1" ht="25.95" customHeight="1">
      <c r="B1183" s="167"/>
      <c r="C1183" s="168"/>
      <c r="D1183" s="169" t="s">
        <v>75</v>
      </c>
      <c r="E1183" s="170" t="s">
        <v>706</v>
      </c>
      <c r="F1183" s="170" t="s">
        <v>1993</v>
      </c>
      <c r="G1183" s="168"/>
      <c r="H1183" s="168"/>
      <c r="I1183" s="171"/>
      <c r="J1183" s="172">
        <f>BK1183</f>
        <v>0</v>
      </c>
      <c r="K1183" s="168"/>
      <c r="L1183" s="173"/>
      <c r="M1183" s="174"/>
      <c r="N1183" s="175"/>
      <c r="O1183" s="175"/>
      <c r="P1183" s="176">
        <f>P1184+P1187</f>
        <v>0</v>
      </c>
      <c r="Q1183" s="175"/>
      <c r="R1183" s="176">
        <f>R1184+R1187</f>
        <v>0</v>
      </c>
      <c r="S1183" s="175"/>
      <c r="T1183" s="177">
        <f>T1184+T1187</f>
        <v>0</v>
      </c>
      <c r="AR1183" s="178" t="s">
        <v>161</v>
      </c>
      <c r="AT1183" s="179" t="s">
        <v>75</v>
      </c>
      <c r="AU1183" s="179" t="s">
        <v>76</v>
      </c>
      <c r="AY1183" s="178" t="s">
        <v>145</v>
      </c>
      <c r="BK1183" s="180">
        <f>BK1184+BK1187</f>
        <v>0</v>
      </c>
    </row>
    <row r="1184" spans="1:65" s="12" customFormat="1" ht="22.8" customHeight="1">
      <c r="B1184" s="167"/>
      <c r="C1184" s="168"/>
      <c r="D1184" s="169" t="s">
        <v>75</v>
      </c>
      <c r="E1184" s="181" t="s">
        <v>1994</v>
      </c>
      <c r="F1184" s="181" t="s">
        <v>1995</v>
      </c>
      <c r="G1184" s="168"/>
      <c r="H1184" s="168"/>
      <c r="I1184" s="171"/>
      <c r="J1184" s="182">
        <f>BK1184</f>
        <v>0</v>
      </c>
      <c r="K1184" s="168"/>
      <c r="L1184" s="173"/>
      <c r="M1184" s="174"/>
      <c r="N1184" s="175"/>
      <c r="O1184" s="175"/>
      <c r="P1184" s="176">
        <f>SUM(P1185:P1186)</f>
        <v>0</v>
      </c>
      <c r="Q1184" s="175"/>
      <c r="R1184" s="176">
        <f>SUM(R1185:R1186)</f>
        <v>0</v>
      </c>
      <c r="S1184" s="175"/>
      <c r="T1184" s="177">
        <f>SUM(T1185:T1186)</f>
        <v>0</v>
      </c>
      <c r="AR1184" s="178" t="s">
        <v>161</v>
      </c>
      <c r="AT1184" s="179" t="s">
        <v>75</v>
      </c>
      <c r="AU1184" s="179" t="s">
        <v>81</v>
      </c>
      <c r="AY1184" s="178" t="s">
        <v>145</v>
      </c>
      <c r="BK1184" s="180">
        <f>SUM(BK1185:BK1186)</f>
        <v>0</v>
      </c>
    </row>
    <row r="1185" spans="1:65" s="2" customFormat="1" ht="21.75" customHeight="1">
      <c r="A1185" s="34"/>
      <c r="B1185" s="35"/>
      <c r="C1185" s="183" t="s">
        <v>1996</v>
      </c>
      <c r="D1185" s="183" t="s">
        <v>147</v>
      </c>
      <c r="E1185" s="184" t="s">
        <v>1997</v>
      </c>
      <c r="F1185" s="185" t="s">
        <v>1998</v>
      </c>
      <c r="G1185" s="186" t="s">
        <v>888</v>
      </c>
      <c r="H1185" s="187">
        <v>1</v>
      </c>
      <c r="I1185" s="188">
        <f>Silnoproud!K7</f>
        <v>0</v>
      </c>
      <c r="J1185" s="189">
        <f>ROUND(I1185*H1185,2)</f>
        <v>0</v>
      </c>
      <c r="K1185" s="190"/>
      <c r="L1185" s="39"/>
      <c r="M1185" s="191" t="s">
        <v>1</v>
      </c>
      <c r="N1185" s="192" t="s">
        <v>41</v>
      </c>
      <c r="O1185" s="71"/>
      <c r="P1185" s="193">
        <f>O1185*H1185</f>
        <v>0</v>
      </c>
      <c r="Q1185" s="193">
        <v>0</v>
      </c>
      <c r="R1185" s="193">
        <f>Q1185*H1185</f>
        <v>0</v>
      </c>
      <c r="S1185" s="193">
        <v>0</v>
      </c>
      <c r="T1185" s="194">
        <f>S1185*H1185</f>
        <v>0</v>
      </c>
      <c r="U1185" s="34"/>
      <c r="V1185" s="34"/>
      <c r="W1185" s="34"/>
      <c r="X1185" s="34"/>
      <c r="Y1185" s="34"/>
      <c r="Z1185" s="34"/>
      <c r="AA1185" s="34"/>
      <c r="AB1185" s="34"/>
      <c r="AC1185" s="34"/>
      <c r="AD1185" s="34"/>
      <c r="AE1185" s="34"/>
      <c r="AR1185" s="195" t="s">
        <v>575</v>
      </c>
      <c r="AT1185" s="195" t="s">
        <v>147</v>
      </c>
      <c r="AU1185" s="195" t="s">
        <v>85</v>
      </c>
      <c r="AY1185" s="17" t="s">
        <v>145</v>
      </c>
      <c r="BE1185" s="196">
        <f>IF(N1185="základní",J1185,0)</f>
        <v>0</v>
      </c>
      <c r="BF1185" s="196">
        <f>IF(N1185="snížená",J1185,0)</f>
        <v>0</v>
      </c>
      <c r="BG1185" s="196">
        <f>IF(N1185="zákl. přenesená",J1185,0)</f>
        <v>0</v>
      </c>
      <c r="BH1185" s="196">
        <f>IF(N1185="sníž. přenesená",J1185,0)</f>
        <v>0</v>
      </c>
      <c r="BI1185" s="196">
        <f>IF(N1185="nulová",J1185,0)</f>
        <v>0</v>
      </c>
      <c r="BJ1185" s="17" t="s">
        <v>81</v>
      </c>
      <c r="BK1185" s="196">
        <f>ROUND(I1185*H1185,2)</f>
        <v>0</v>
      </c>
      <c r="BL1185" s="17" t="s">
        <v>575</v>
      </c>
      <c r="BM1185" s="195" t="s">
        <v>1999</v>
      </c>
    </row>
    <row r="1186" spans="1:65" s="2" customFormat="1" ht="21.75" customHeight="1">
      <c r="A1186" s="34"/>
      <c r="B1186" s="35"/>
      <c r="C1186" s="183" t="s">
        <v>2000</v>
      </c>
      <c r="D1186" s="183" t="s">
        <v>147</v>
      </c>
      <c r="E1186" s="184" t="s">
        <v>2001</v>
      </c>
      <c r="F1186" s="185" t="s">
        <v>2002</v>
      </c>
      <c r="G1186" s="186" t="s">
        <v>888</v>
      </c>
      <c r="H1186" s="187">
        <v>1</v>
      </c>
      <c r="I1186" s="188">
        <f>Slaboproud!H16</f>
        <v>0</v>
      </c>
      <c r="J1186" s="189">
        <f>ROUND(I1186*H1186,2)</f>
        <v>0</v>
      </c>
      <c r="K1186" s="190"/>
      <c r="L1186" s="39"/>
      <c r="M1186" s="191" t="s">
        <v>1</v>
      </c>
      <c r="N1186" s="192" t="s">
        <v>41</v>
      </c>
      <c r="O1186" s="71"/>
      <c r="P1186" s="193">
        <f>O1186*H1186</f>
        <v>0</v>
      </c>
      <c r="Q1186" s="193">
        <v>0</v>
      </c>
      <c r="R1186" s="193">
        <f>Q1186*H1186</f>
        <v>0</v>
      </c>
      <c r="S1186" s="193">
        <v>0</v>
      </c>
      <c r="T1186" s="194">
        <f>S1186*H1186</f>
        <v>0</v>
      </c>
      <c r="U1186" s="34"/>
      <c r="V1186" s="34"/>
      <c r="W1186" s="34"/>
      <c r="X1186" s="34"/>
      <c r="Y1186" s="34"/>
      <c r="Z1186" s="34"/>
      <c r="AA1186" s="34"/>
      <c r="AB1186" s="34"/>
      <c r="AC1186" s="34"/>
      <c r="AD1186" s="34"/>
      <c r="AE1186" s="34"/>
      <c r="AR1186" s="195" t="s">
        <v>575</v>
      </c>
      <c r="AT1186" s="195" t="s">
        <v>147</v>
      </c>
      <c r="AU1186" s="195" t="s">
        <v>85</v>
      </c>
      <c r="AY1186" s="17" t="s">
        <v>145</v>
      </c>
      <c r="BE1186" s="196">
        <f>IF(N1186="základní",J1186,0)</f>
        <v>0</v>
      </c>
      <c r="BF1186" s="196">
        <f>IF(N1186="snížená",J1186,0)</f>
        <v>0</v>
      </c>
      <c r="BG1186" s="196">
        <f>IF(N1186="zákl. přenesená",J1186,0)</f>
        <v>0</v>
      </c>
      <c r="BH1186" s="196">
        <f>IF(N1186="sníž. přenesená",J1186,0)</f>
        <v>0</v>
      </c>
      <c r="BI1186" s="196">
        <f>IF(N1186="nulová",J1186,0)</f>
        <v>0</v>
      </c>
      <c r="BJ1186" s="17" t="s">
        <v>81</v>
      </c>
      <c r="BK1186" s="196">
        <f>ROUND(I1186*H1186,2)</f>
        <v>0</v>
      </c>
      <c r="BL1186" s="17" t="s">
        <v>575</v>
      </c>
      <c r="BM1186" s="195" t="s">
        <v>2003</v>
      </c>
    </row>
    <row r="1187" spans="1:65" s="12" customFormat="1" ht="22.8" customHeight="1">
      <c r="B1187" s="167"/>
      <c r="C1187" s="168"/>
      <c r="D1187" s="169" t="s">
        <v>75</v>
      </c>
      <c r="E1187" s="181" t="s">
        <v>2004</v>
      </c>
      <c r="F1187" s="181" t="s">
        <v>2005</v>
      </c>
      <c r="G1187" s="168"/>
      <c r="H1187" s="168"/>
      <c r="I1187" s="171"/>
      <c r="J1187" s="182">
        <f>BK1187</f>
        <v>0</v>
      </c>
      <c r="K1187" s="168"/>
      <c r="L1187" s="173"/>
      <c r="M1187" s="174"/>
      <c r="N1187" s="175"/>
      <c r="O1187" s="175"/>
      <c r="P1187" s="176">
        <f>P1188</f>
        <v>0</v>
      </c>
      <c r="Q1187" s="175"/>
      <c r="R1187" s="176">
        <f>R1188</f>
        <v>0</v>
      </c>
      <c r="S1187" s="175"/>
      <c r="T1187" s="177">
        <f>T1188</f>
        <v>0</v>
      </c>
      <c r="AR1187" s="178" t="s">
        <v>161</v>
      </c>
      <c r="AT1187" s="179" t="s">
        <v>75</v>
      </c>
      <c r="AU1187" s="179" t="s">
        <v>81</v>
      </c>
      <c r="AY1187" s="178" t="s">
        <v>145</v>
      </c>
      <c r="BK1187" s="180">
        <f>BK1188</f>
        <v>0</v>
      </c>
    </row>
    <row r="1188" spans="1:65" s="2" customFormat="1" ht="16.5" customHeight="1">
      <c r="A1188" s="34"/>
      <c r="B1188" s="35"/>
      <c r="C1188" s="183" t="s">
        <v>2006</v>
      </c>
      <c r="D1188" s="183" t="s">
        <v>147</v>
      </c>
      <c r="E1188" s="184" t="s">
        <v>2007</v>
      </c>
      <c r="F1188" s="185" t="s">
        <v>2008</v>
      </c>
      <c r="G1188" s="186" t="s">
        <v>888</v>
      </c>
      <c r="H1188" s="187">
        <v>1</v>
      </c>
      <c r="I1188" s="188">
        <f>'rekapitulace cen VZT'!G27</f>
        <v>0</v>
      </c>
      <c r="J1188" s="189">
        <f>ROUND(I1188*H1188,2)</f>
        <v>0</v>
      </c>
      <c r="K1188" s="190"/>
      <c r="L1188" s="39"/>
      <c r="M1188" s="191" t="s">
        <v>1</v>
      </c>
      <c r="N1188" s="192" t="s">
        <v>41</v>
      </c>
      <c r="O1188" s="71"/>
      <c r="P1188" s="193">
        <f>O1188*H1188</f>
        <v>0</v>
      </c>
      <c r="Q1188" s="193">
        <v>0</v>
      </c>
      <c r="R1188" s="193">
        <f>Q1188*H1188</f>
        <v>0</v>
      </c>
      <c r="S1188" s="193">
        <v>0</v>
      </c>
      <c r="T1188" s="194">
        <f>S1188*H1188</f>
        <v>0</v>
      </c>
      <c r="U1188" s="34"/>
      <c r="V1188" s="34"/>
      <c r="W1188" s="34"/>
      <c r="X1188" s="34"/>
      <c r="Y1188" s="34"/>
      <c r="Z1188" s="34"/>
      <c r="AA1188" s="34"/>
      <c r="AB1188" s="34"/>
      <c r="AC1188" s="34"/>
      <c r="AD1188" s="34"/>
      <c r="AE1188" s="34"/>
      <c r="AR1188" s="195" t="s">
        <v>575</v>
      </c>
      <c r="AT1188" s="195" t="s">
        <v>147</v>
      </c>
      <c r="AU1188" s="195" t="s">
        <v>85</v>
      </c>
      <c r="AY1188" s="17" t="s">
        <v>145</v>
      </c>
      <c r="BE1188" s="196">
        <f>IF(N1188="základní",J1188,0)</f>
        <v>0</v>
      </c>
      <c r="BF1188" s="196">
        <f>IF(N1188="snížená",J1188,0)</f>
        <v>0</v>
      </c>
      <c r="BG1188" s="196">
        <f>IF(N1188="zákl. přenesená",J1188,0)</f>
        <v>0</v>
      </c>
      <c r="BH1188" s="196">
        <f>IF(N1188="sníž. přenesená",J1188,0)</f>
        <v>0</v>
      </c>
      <c r="BI1188" s="196">
        <f>IF(N1188="nulová",J1188,0)</f>
        <v>0</v>
      </c>
      <c r="BJ1188" s="17" t="s">
        <v>81</v>
      </c>
      <c r="BK1188" s="196">
        <f>ROUND(I1188*H1188,2)</f>
        <v>0</v>
      </c>
      <c r="BL1188" s="17" t="s">
        <v>575</v>
      </c>
      <c r="BM1188" s="195" t="s">
        <v>2009</v>
      </c>
    </row>
    <row r="1189" spans="1:65" s="12" customFormat="1" ht="25.95" customHeight="1">
      <c r="B1189" s="167"/>
      <c r="C1189" s="168"/>
      <c r="D1189" s="169" t="s">
        <v>75</v>
      </c>
      <c r="E1189" s="170" t="s">
        <v>2010</v>
      </c>
      <c r="F1189" s="170" t="s">
        <v>2011</v>
      </c>
      <c r="G1189" s="168"/>
      <c r="H1189" s="168"/>
      <c r="I1189" s="171"/>
      <c r="J1189" s="172">
        <f>BK1189</f>
        <v>0</v>
      </c>
      <c r="K1189" s="168"/>
      <c r="L1189" s="173"/>
      <c r="M1189" s="174"/>
      <c r="N1189" s="175"/>
      <c r="O1189" s="175"/>
      <c r="P1189" s="176">
        <f>P1190+P1194+P1198</f>
        <v>0</v>
      </c>
      <c r="Q1189" s="175"/>
      <c r="R1189" s="176">
        <f>R1190+R1194+R1198</f>
        <v>0</v>
      </c>
      <c r="S1189" s="175"/>
      <c r="T1189" s="177">
        <f>T1190+T1194+T1198</f>
        <v>0</v>
      </c>
      <c r="AR1189" s="178" t="s">
        <v>173</v>
      </c>
      <c r="AT1189" s="179" t="s">
        <v>75</v>
      </c>
      <c r="AU1189" s="179" t="s">
        <v>76</v>
      </c>
      <c r="AY1189" s="178" t="s">
        <v>145</v>
      </c>
      <c r="BK1189" s="180">
        <f>BK1190+BK1194+BK1198</f>
        <v>0</v>
      </c>
    </row>
    <row r="1190" spans="1:65" s="12" customFormat="1" ht="22.8" customHeight="1">
      <c r="B1190" s="167"/>
      <c r="C1190" s="168"/>
      <c r="D1190" s="169" t="s">
        <v>75</v>
      </c>
      <c r="E1190" s="181" t="s">
        <v>2012</v>
      </c>
      <c r="F1190" s="181" t="s">
        <v>2013</v>
      </c>
      <c r="G1190" s="168"/>
      <c r="H1190" s="168"/>
      <c r="I1190" s="171"/>
      <c r="J1190" s="182">
        <f>BK1190</f>
        <v>0</v>
      </c>
      <c r="K1190" s="168"/>
      <c r="L1190" s="173"/>
      <c r="M1190" s="174"/>
      <c r="N1190" s="175"/>
      <c r="O1190" s="175"/>
      <c r="P1190" s="176">
        <f>SUM(P1191:P1193)</f>
        <v>0</v>
      </c>
      <c r="Q1190" s="175"/>
      <c r="R1190" s="176">
        <f>SUM(R1191:R1193)</f>
        <v>0</v>
      </c>
      <c r="S1190" s="175"/>
      <c r="T1190" s="177">
        <f>SUM(T1191:T1193)</f>
        <v>0</v>
      </c>
      <c r="AR1190" s="178" t="s">
        <v>173</v>
      </c>
      <c r="AT1190" s="179" t="s">
        <v>75</v>
      </c>
      <c r="AU1190" s="179" t="s">
        <v>81</v>
      </c>
      <c r="AY1190" s="178" t="s">
        <v>145</v>
      </c>
      <c r="BK1190" s="180">
        <f>SUM(BK1191:BK1193)</f>
        <v>0</v>
      </c>
    </row>
    <row r="1191" spans="1:65" s="2" customFormat="1" ht="24.15" customHeight="1">
      <c r="A1191" s="34"/>
      <c r="B1191" s="35"/>
      <c r="C1191" s="183" t="s">
        <v>2014</v>
      </c>
      <c r="D1191" s="183" t="s">
        <v>147</v>
      </c>
      <c r="E1191" s="184" t="s">
        <v>2015</v>
      </c>
      <c r="F1191" s="185" t="s">
        <v>2016</v>
      </c>
      <c r="G1191" s="186" t="s">
        <v>2017</v>
      </c>
      <c r="H1191" s="187">
        <v>1</v>
      </c>
      <c r="I1191" s="188"/>
      <c r="J1191" s="189">
        <f>ROUND(I1191*H1191,2)</f>
        <v>0</v>
      </c>
      <c r="K1191" s="190"/>
      <c r="L1191" s="39"/>
      <c r="M1191" s="191" t="s">
        <v>1</v>
      </c>
      <c r="N1191" s="192" t="s">
        <v>41</v>
      </c>
      <c r="O1191" s="71"/>
      <c r="P1191" s="193">
        <f>O1191*H1191</f>
        <v>0</v>
      </c>
      <c r="Q1191" s="193">
        <v>0</v>
      </c>
      <c r="R1191" s="193">
        <f>Q1191*H1191</f>
        <v>0</v>
      </c>
      <c r="S1191" s="193">
        <v>0</v>
      </c>
      <c r="T1191" s="194">
        <f>S1191*H1191</f>
        <v>0</v>
      </c>
      <c r="U1191" s="34"/>
      <c r="V1191" s="34"/>
      <c r="W1191" s="34"/>
      <c r="X1191" s="34"/>
      <c r="Y1191" s="34"/>
      <c r="Z1191" s="34"/>
      <c r="AA1191" s="34"/>
      <c r="AB1191" s="34"/>
      <c r="AC1191" s="34"/>
      <c r="AD1191" s="34"/>
      <c r="AE1191" s="34"/>
      <c r="AR1191" s="195" t="s">
        <v>2018</v>
      </c>
      <c r="AT1191" s="195" t="s">
        <v>147</v>
      </c>
      <c r="AU1191" s="195" t="s">
        <v>85</v>
      </c>
      <c r="AY1191" s="17" t="s">
        <v>145</v>
      </c>
      <c r="BE1191" s="196">
        <f>IF(N1191="základní",J1191,0)</f>
        <v>0</v>
      </c>
      <c r="BF1191" s="196">
        <f>IF(N1191="snížená",J1191,0)</f>
        <v>0</v>
      </c>
      <c r="BG1191" s="196">
        <f>IF(N1191="zákl. přenesená",J1191,0)</f>
        <v>0</v>
      </c>
      <c r="BH1191" s="196">
        <f>IF(N1191="sníž. přenesená",J1191,0)</f>
        <v>0</v>
      </c>
      <c r="BI1191" s="196">
        <f>IF(N1191="nulová",J1191,0)</f>
        <v>0</v>
      </c>
      <c r="BJ1191" s="17" t="s">
        <v>81</v>
      </c>
      <c r="BK1191" s="196">
        <f>ROUND(I1191*H1191,2)</f>
        <v>0</v>
      </c>
      <c r="BL1191" s="17" t="s">
        <v>2018</v>
      </c>
      <c r="BM1191" s="195" t="s">
        <v>2019</v>
      </c>
    </row>
    <row r="1192" spans="1:65" s="2" customFormat="1" ht="24.15" customHeight="1">
      <c r="A1192" s="34"/>
      <c r="B1192" s="35"/>
      <c r="C1192" s="183" t="s">
        <v>2020</v>
      </c>
      <c r="D1192" s="183" t="s">
        <v>147</v>
      </c>
      <c r="E1192" s="184" t="s">
        <v>2021</v>
      </c>
      <c r="F1192" s="185" t="s">
        <v>2022</v>
      </c>
      <c r="G1192" s="186" t="s">
        <v>2017</v>
      </c>
      <c r="H1192" s="187">
        <v>1</v>
      </c>
      <c r="I1192" s="188"/>
      <c r="J1192" s="189">
        <f>ROUND(I1192*H1192,2)</f>
        <v>0</v>
      </c>
      <c r="K1192" s="190"/>
      <c r="L1192" s="39"/>
      <c r="M1192" s="191" t="s">
        <v>1</v>
      </c>
      <c r="N1192" s="192" t="s">
        <v>41</v>
      </c>
      <c r="O1192" s="71"/>
      <c r="P1192" s="193">
        <f>O1192*H1192</f>
        <v>0</v>
      </c>
      <c r="Q1192" s="193">
        <v>0</v>
      </c>
      <c r="R1192" s="193">
        <f>Q1192*H1192</f>
        <v>0</v>
      </c>
      <c r="S1192" s="193">
        <v>0</v>
      </c>
      <c r="T1192" s="194">
        <f>S1192*H1192</f>
        <v>0</v>
      </c>
      <c r="U1192" s="34"/>
      <c r="V1192" s="34"/>
      <c r="W1192" s="34"/>
      <c r="X1192" s="34"/>
      <c r="Y1192" s="34"/>
      <c r="Z1192" s="34"/>
      <c r="AA1192" s="34"/>
      <c r="AB1192" s="34"/>
      <c r="AC1192" s="34"/>
      <c r="AD1192" s="34"/>
      <c r="AE1192" s="34"/>
      <c r="AR1192" s="195" t="s">
        <v>2018</v>
      </c>
      <c r="AT1192" s="195" t="s">
        <v>147</v>
      </c>
      <c r="AU1192" s="195" t="s">
        <v>85</v>
      </c>
      <c r="AY1192" s="17" t="s">
        <v>145</v>
      </c>
      <c r="BE1192" s="196">
        <f>IF(N1192="základní",J1192,0)</f>
        <v>0</v>
      </c>
      <c r="BF1192" s="196">
        <f>IF(N1192="snížená",J1192,0)</f>
        <v>0</v>
      </c>
      <c r="BG1192" s="196">
        <f>IF(N1192="zákl. přenesená",J1192,0)</f>
        <v>0</v>
      </c>
      <c r="BH1192" s="196">
        <f>IF(N1192="sníž. přenesená",J1192,0)</f>
        <v>0</v>
      </c>
      <c r="BI1192" s="196">
        <f>IF(N1192="nulová",J1192,0)</f>
        <v>0</v>
      </c>
      <c r="BJ1192" s="17" t="s">
        <v>81</v>
      </c>
      <c r="BK1192" s="196">
        <f>ROUND(I1192*H1192,2)</f>
        <v>0</v>
      </c>
      <c r="BL1192" s="17" t="s">
        <v>2018</v>
      </c>
      <c r="BM1192" s="195" t="s">
        <v>2023</v>
      </c>
    </row>
    <row r="1193" spans="1:65" s="2" customFormat="1" ht="24.15" customHeight="1">
      <c r="A1193" s="34"/>
      <c r="B1193" s="35"/>
      <c r="C1193" s="183" t="s">
        <v>2024</v>
      </c>
      <c r="D1193" s="183" t="s">
        <v>147</v>
      </c>
      <c r="E1193" s="184" t="s">
        <v>2025</v>
      </c>
      <c r="F1193" s="185" t="s">
        <v>2026</v>
      </c>
      <c r="G1193" s="186" t="s">
        <v>2017</v>
      </c>
      <c r="H1193" s="187">
        <v>1</v>
      </c>
      <c r="I1193" s="188"/>
      <c r="J1193" s="189">
        <f>ROUND(I1193*H1193,2)</f>
        <v>0</v>
      </c>
      <c r="K1193" s="190"/>
      <c r="L1193" s="39"/>
      <c r="M1193" s="191" t="s">
        <v>1</v>
      </c>
      <c r="N1193" s="192" t="s">
        <v>41</v>
      </c>
      <c r="O1193" s="71"/>
      <c r="P1193" s="193">
        <f>O1193*H1193</f>
        <v>0</v>
      </c>
      <c r="Q1193" s="193">
        <v>0</v>
      </c>
      <c r="R1193" s="193">
        <f>Q1193*H1193</f>
        <v>0</v>
      </c>
      <c r="S1193" s="193">
        <v>0</v>
      </c>
      <c r="T1193" s="194">
        <f>S1193*H1193</f>
        <v>0</v>
      </c>
      <c r="U1193" s="34"/>
      <c r="V1193" s="34"/>
      <c r="W1193" s="34"/>
      <c r="X1193" s="34"/>
      <c r="Y1193" s="34"/>
      <c r="Z1193" s="34"/>
      <c r="AA1193" s="34"/>
      <c r="AB1193" s="34"/>
      <c r="AC1193" s="34"/>
      <c r="AD1193" s="34"/>
      <c r="AE1193" s="34"/>
      <c r="AR1193" s="195" t="s">
        <v>2018</v>
      </c>
      <c r="AT1193" s="195" t="s">
        <v>147</v>
      </c>
      <c r="AU1193" s="195" t="s">
        <v>85</v>
      </c>
      <c r="AY1193" s="17" t="s">
        <v>145</v>
      </c>
      <c r="BE1193" s="196">
        <f>IF(N1193="základní",J1193,0)</f>
        <v>0</v>
      </c>
      <c r="BF1193" s="196">
        <f>IF(N1193="snížená",J1193,0)</f>
        <v>0</v>
      </c>
      <c r="BG1193" s="196">
        <f>IF(N1193="zákl. přenesená",J1193,0)</f>
        <v>0</v>
      </c>
      <c r="BH1193" s="196">
        <f>IF(N1193="sníž. přenesená",J1193,0)</f>
        <v>0</v>
      </c>
      <c r="BI1193" s="196">
        <f>IF(N1193="nulová",J1193,0)</f>
        <v>0</v>
      </c>
      <c r="BJ1193" s="17" t="s">
        <v>81</v>
      </c>
      <c r="BK1193" s="196">
        <f>ROUND(I1193*H1193,2)</f>
        <v>0</v>
      </c>
      <c r="BL1193" s="17" t="s">
        <v>2018</v>
      </c>
      <c r="BM1193" s="195" t="s">
        <v>2027</v>
      </c>
    </row>
    <row r="1194" spans="1:65" s="12" customFormat="1" ht="22.8" customHeight="1">
      <c r="B1194" s="167"/>
      <c r="C1194" s="168"/>
      <c r="D1194" s="169" t="s">
        <v>75</v>
      </c>
      <c r="E1194" s="181" t="s">
        <v>2028</v>
      </c>
      <c r="F1194" s="181" t="s">
        <v>2029</v>
      </c>
      <c r="G1194" s="168"/>
      <c r="H1194" s="168"/>
      <c r="I1194" s="171"/>
      <c r="J1194" s="182">
        <f>BK1194</f>
        <v>0</v>
      </c>
      <c r="K1194" s="168"/>
      <c r="L1194" s="173"/>
      <c r="M1194" s="174"/>
      <c r="N1194" s="175"/>
      <c r="O1194" s="175"/>
      <c r="P1194" s="176">
        <f>SUM(P1195:P1197)</f>
        <v>0</v>
      </c>
      <c r="Q1194" s="175"/>
      <c r="R1194" s="176">
        <f>SUM(R1195:R1197)</f>
        <v>0</v>
      </c>
      <c r="S1194" s="175"/>
      <c r="T1194" s="177">
        <f>SUM(T1195:T1197)</f>
        <v>0</v>
      </c>
      <c r="AR1194" s="178" t="s">
        <v>173</v>
      </c>
      <c r="AT1194" s="179" t="s">
        <v>75</v>
      </c>
      <c r="AU1194" s="179" t="s">
        <v>81</v>
      </c>
      <c r="AY1194" s="178" t="s">
        <v>145</v>
      </c>
      <c r="BK1194" s="180">
        <f>SUM(BK1195:BK1197)</f>
        <v>0</v>
      </c>
    </row>
    <row r="1195" spans="1:65" s="2" customFormat="1" ht="37.799999999999997" customHeight="1">
      <c r="A1195" s="34"/>
      <c r="B1195" s="35"/>
      <c r="C1195" s="183" t="s">
        <v>2030</v>
      </c>
      <c r="D1195" s="183" t="s">
        <v>147</v>
      </c>
      <c r="E1195" s="184" t="s">
        <v>2031</v>
      </c>
      <c r="F1195" s="185" t="s">
        <v>2032</v>
      </c>
      <c r="G1195" s="186" t="s">
        <v>2017</v>
      </c>
      <c r="H1195" s="187">
        <v>1</v>
      </c>
      <c r="I1195" s="188"/>
      <c r="J1195" s="189">
        <f>ROUND(I1195*H1195,2)</f>
        <v>0</v>
      </c>
      <c r="K1195" s="190"/>
      <c r="L1195" s="39"/>
      <c r="M1195" s="191" t="s">
        <v>1</v>
      </c>
      <c r="N1195" s="192" t="s">
        <v>41</v>
      </c>
      <c r="O1195" s="71"/>
      <c r="P1195" s="193">
        <f>O1195*H1195</f>
        <v>0</v>
      </c>
      <c r="Q1195" s="193">
        <v>0</v>
      </c>
      <c r="R1195" s="193">
        <f>Q1195*H1195</f>
        <v>0</v>
      </c>
      <c r="S1195" s="193">
        <v>0</v>
      </c>
      <c r="T1195" s="194">
        <f>S1195*H1195</f>
        <v>0</v>
      </c>
      <c r="U1195" s="34"/>
      <c r="V1195" s="34"/>
      <c r="W1195" s="34"/>
      <c r="X1195" s="34"/>
      <c r="Y1195" s="34"/>
      <c r="Z1195" s="34"/>
      <c r="AA1195" s="34"/>
      <c r="AB1195" s="34"/>
      <c r="AC1195" s="34"/>
      <c r="AD1195" s="34"/>
      <c r="AE1195" s="34"/>
      <c r="AR1195" s="195" t="s">
        <v>2018</v>
      </c>
      <c r="AT1195" s="195" t="s">
        <v>147</v>
      </c>
      <c r="AU1195" s="195" t="s">
        <v>85</v>
      </c>
      <c r="AY1195" s="17" t="s">
        <v>145</v>
      </c>
      <c r="BE1195" s="196">
        <f>IF(N1195="základní",J1195,0)</f>
        <v>0</v>
      </c>
      <c r="BF1195" s="196">
        <f>IF(N1195="snížená",J1195,0)</f>
        <v>0</v>
      </c>
      <c r="BG1195" s="196">
        <f>IF(N1195="zákl. přenesená",J1195,0)</f>
        <v>0</v>
      </c>
      <c r="BH1195" s="196">
        <f>IF(N1195="sníž. přenesená",J1195,0)</f>
        <v>0</v>
      </c>
      <c r="BI1195" s="196">
        <f>IF(N1195="nulová",J1195,0)</f>
        <v>0</v>
      </c>
      <c r="BJ1195" s="17" t="s">
        <v>81</v>
      </c>
      <c r="BK1195" s="196">
        <f>ROUND(I1195*H1195,2)</f>
        <v>0</v>
      </c>
      <c r="BL1195" s="17" t="s">
        <v>2018</v>
      </c>
      <c r="BM1195" s="195" t="s">
        <v>2033</v>
      </c>
    </row>
    <row r="1196" spans="1:65" s="2" customFormat="1" ht="33" customHeight="1">
      <c r="A1196" s="34"/>
      <c r="B1196" s="35"/>
      <c r="C1196" s="183" t="s">
        <v>2034</v>
      </c>
      <c r="D1196" s="183" t="s">
        <v>147</v>
      </c>
      <c r="E1196" s="184" t="s">
        <v>2035</v>
      </c>
      <c r="F1196" s="185" t="s">
        <v>2036</v>
      </c>
      <c r="G1196" s="186" t="s">
        <v>2017</v>
      </c>
      <c r="H1196" s="187">
        <v>1</v>
      </c>
      <c r="I1196" s="188"/>
      <c r="J1196" s="189">
        <f>ROUND(I1196*H1196,2)</f>
        <v>0</v>
      </c>
      <c r="K1196" s="190"/>
      <c r="L1196" s="39"/>
      <c r="M1196" s="191" t="s">
        <v>1</v>
      </c>
      <c r="N1196" s="192" t="s">
        <v>41</v>
      </c>
      <c r="O1196" s="71"/>
      <c r="P1196" s="193">
        <f>O1196*H1196</f>
        <v>0</v>
      </c>
      <c r="Q1196" s="193">
        <v>0</v>
      </c>
      <c r="R1196" s="193">
        <f>Q1196*H1196</f>
        <v>0</v>
      </c>
      <c r="S1196" s="193">
        <v>0</v>
      </c>
      <c r="T1196" s="194">
        <f>S1196*H1196</f>
        <v>0</v>
      </c>
      <c r="U1196" s="34"/>
      <c r="V1196" s="34"/>
      <c r="W1196" s="34"/>
      <c r="X1196" s="34"/>
      <c r="Y1196" s="34"/>
      <c r="Z1196" s="34"/>
      <c r="AA1196" s="34"/>
      <c r="AB1196" s="34"/>
      <c r="AC1196" s="34"/>
      <c r="AD1196" s="34"/>
      <c r="AE1196" s="34"/>
      <c r="AR1196" s="195" t="s">
        <v>2018</v>
      </c>
      <c r="AT1196" s="195" t="s">
        <v>147</v>
      </c>
      <c r="AU1196" s="195" t="s">
        <v>85</v>
      </c>
      <c r="AY1196" s="17" t="s">
        <v>145</v>
      </c>
      <c r="BE1196" s="196">
        <f>IF(N1196="základní",J1196,0)</f>
        <v>0</v>
      </c>
      <c r="BF1196" s="196">
        <f>IF(N1196="snížená",J1196,0)</f>
        <v>0</v>
      </c>
      <c r="BG1196" s="196">
        <f>IF(N1196="zákl. přenesená",J1196,0)</f>
        <v>0</v>
      </c>
      <c r="BH1196" s="196">
        <f>IF(N1196="sníž. přenesená",J1196,0)</f>
        <v>0</v>
      </c>
      <c r="BI1196" s="196">
        <f>IF(N1196="nulová",J1196,0)</f>
        <v>0</v>
      </c>
      <c r="BJ1196" s="17" t="s">
        <v>81</v>
      </c>
      <c r="BK1196" s="196">
        <f>ROUND(I1196*H1196,2)</f>
        <v>0</v>
      </c>
      <c r="BL1196" s="17" t="s">
        <v>2018</v>
      </c>
      <c r="BM1196" s="195" t="s">
        <v>2037</v>
      </c>
    </row>
    <row r="1197" spans="1:65" s="2" customFormat="1" ht="16.5" customHeight="1">
      <c r="A1197" s="34"/>
      <c r="B1197" s="35"/>
      <c r="C1197" s="183" t="s">
        <v>2038</v>
      </c>
      <c r="D1197" s="183" t="s">
        <v>147</v>
      </c>
      <c r="E1197" s="184" t="s">
        <v>2039</v>
      </c>
      <c r="F1197" s="185" t="s">
        <v>2040</v>
      </c>
      <c r="G1197" s="186" t="s">
        <v>2017</v>
      </c>
      <c r="H1197" s="187">
        <v>1</v>
      </c>
      <c r="I1197" s="188"/>
      <c r="J1197" s="189">
        <f>ROUND(I1197*H1197,2)</f>
        <v>0</v>
      </c>
      <c r="K1197" s="190"/>
      <c r="L1197" s="39"/>
      <c r="M1197" s="191" t="s">
        <v>1</v>
      </c>
      <c r="N1197" s="192" t="s">
        <v>41</v>
      </c>
      <c r="O1197" s="71"/>
      <c r="P1197" s="193">
        <f>O1197*H1197</f>
        <v>0</v>
      </c>
      <c r="Q1197" s="193">
        <v>0</v>
      </c>
      <c r="R1197" s="193">
        <f>Q1197*H1197</f>
        <v>0</v>
      </c>
      <c r="S1197" s="193">
        <v>0</v>
      </c>
      <c r="T1197" s="194">
        <f>S1197*H1197</f>
        <v>0</v>
      </c>
      <c r="U1197" s="34"/>
      <c r="V1197" s="34"/>
      <c r="W1197" s="34"/>
      <c r="X1197" s="34"/>
      <c r="Y1197" s="34"/>
      <c r="Z1197" s="34"/>
      <c r="AA1197" s="34"/>
      <c r="AB1197" s="34"/>
      <c r="AC1197" s="34"/>
      <c r="AD1197" s="34"/>
      <c r="AE1197" s="34"/>
      <c r="AR1197" s="195" t="s">
        <v>2018</v>
      </c>
      <c r="AT1197" s="195" t="s">
        <v>147</v>
      </c>
      <c r="AU1197" s="195" t="s">
        <v>85</v>
      </c>
      <c r="AY1197" s="17" t="s">
        <v>145</v>
      </c>
      <c r="BE1197" s="196">
        <f>IF(N1197="základní",J1197,0)</f>
        <v>0</v>
      </c>
      <c r="BF1197" s="196">
        <f>IF(N1197="snížená",J1197,0)</f>
        <v>0</v>
      </c>
      <c r="BG1197" s="196">
        <f>IF(N1197="zákl. přenesená",J1197,0)</f>
        <v>0</v>
      </c>
      <c r="BH1197" s="196">
        <f>IF(N1197="sníž. přenesená",J1197,0)</f>
        <v>0</v>
      </c>
      <c r="BI1197" s="196">
        <f>IF(N1197="nulová",J1197,0)</f>
        <v>0</v>
      </c>
      <c r="BJ1197" s="17" t="s">
        <v>81</v>
      </c>
      <c r="BK1197" s="196">
        <f>ROUND(I1197*H1197,2)</f>
        <v>0</v>
      </c>
      <c r="BL1197" s="17" t="s">
        <v>2018</v>
      </c>
      <c r="BM1197" s="195" t="s">
        <v>2041</v>
      </c>
    </row>
    <row r="1198" spans="1:65" s="12" customFormat="1" ht="22.8" customHeight="1">
      <c r="B1198" s="167"/>
      <c r="C1198" s="168"/>
      <c r="D1198" s="169" t="s">
        <v>75</v>
      </c>
      <c r="E1198" s="181" t="s">
        <v>2042</v>
      </c>
      <c r="F1198" s="181" t="s">
        <v>2043</v>
      </c>
      <c r="G1198" s="168"/>
      <c r="H1198" s="168"/>
      <c r="I1198" s="171"/>
      <c r="J1198" s="182">
        <f>BK1198</f>
        <v>0</v>
      </c>
      <c r="K1198" s="168"/>
      <c r="L1198" s="173"/>
      <c r="M1198" s="174"/>
      <c r="N1198" s="175"/>
      <c r="O1198" s="175"/>
      <c r="P1198" s="176">
        <f>SUM(P1199:P1208)</f>
        <v>0</v>
      </c>
      <c r="Q1198" s="175"/>
      <c r="R1198" s="176">
        <f>SUM(R1199:R1208)</f>
        <v>0</v>
      </c>
      <c r="S1198" s="175"/>
      <c r="T1198" s="177">
        <f>SUM(T1199:T1208)</f>
        <v>0</v>
      </c>
      <c r="AR1198" s="178" t="s">
        <v>173</v>
      </c>
      <c r="AT1198" s="179" t="s">
        <v>75</v>
      </c>
      <c r="AU1198" s="179" t="s">
        <v>81</v>
      </c>
      <c r="AY1198" s="178" t="s">
        <v>145</v>
      </c>
      <c r="BK1198" s="180">
        <f>SUM(BK1199:BK1208)</f>
        <v>0</v>
      </c>
    </row>
    <row r="1199" spans="1:65" s="2" customFormat="1" ht="66.75" customHeight="1">
      <c r="A1199" s="34"/>
      <c r="B1199" s="35"/>
      <c r="C1199" s="183" t="s">
        <v>2044</v>
      </c>
      <c r="D1199" s="183" t="s">
        <v>147</v>
      </c>
      <c r="E1199" s="184" t="s">
        <v>2045</v>
      </c>
      <c r="F1199" s="185" t="s">
        <v>2046</v>
      </c>
      <c r="G1199" s="186" t="s">
        <v>2017</v>
      </c>
      <c r="H1199" s="187">
        <v>1</v>
      </c>
      <c r="I1199" s="188"/>
      <c r="J1199" s="189">
        <f t="shared" ref="J1199:J1208" si="50">ROUND(I1199*H1199,2)</f>
        <v>0</v>
      </c>
      <c r="K1199" s="190"/>
      <c r="L1199" s="39"/>
      <c r="M1199" s="191" t="s">
        <v>1</v>
      </c>
      <c r="N1199" s="192" t="s">
        <v>41</v>
      </c>
      <c r="O1199" s="71"/>
      <c r="P1199" s="193">
        <f t="shared" ref="P1199:P1208" si="51">O1199*H1199</f>
        <v>0</v>
      </c>
      <c r="Q1199" s="193">
        <v>0</v>
      </c>
      <c r="R1199" s="193">
        <f t="shared" ref="R1199:R1208" si="52">Q1199*H1199</f>
        <v>0</v>
      </c>
      <c r="S1199" s="193">
        <v>0</v>
      </c>
      <c r="T1199" s="194">
        <f t="shared" ref="T1199:T1208" si="53">S1199*H1199</f>
        <v>0</v>
      </c>
      <c r="U1199" s="34"/>
      <c r="V1199" s="34"/>
      <c r="W1199" s="34"/>
      <c r="X1199" s="34"/>
      <c r="Y1199" s="34"/>
      <c r="Z1199" s="34"/>
      <c r="AA1199" s="34"/>
      <c r="AB1199" s="34"/>
      <c r="AC1199" s="34"/>
      <c r="AD1199" s="34"/>
      <c r="AE1199" s="34"/>
      <c r="AR1199" s="195" t="s">
        <v>2018</v>
      </c>
      <c r="AT1199" s="195" t="s">
        <v>147</v>
      </c>
      <c r="AU1199" s="195" t="s">
        <v>85</v>
      </c>
      <c r="AY1199" s="17" t="s">
        <v>145</v>
      </c>
      <c r="BE1199" s="196">
        <f t="shared" ref="BE1199:BE1208" si="54">IF(N1199="základní",J1199,0)</f>
        <v>0</v>
      </c>
      <c r="BF1199" s="196">
        <f t="shared" ref="BF1199:BF1208" si="55">IF(N1199="snížená",J1199,0)</f>
        <v>0</v>
      </c>
      <c r="BG1199" s="196">
        <f t="shared" ref="BG1199:BG1208" si="56">IF(N1199="zákl. přenesená",J1199,0)</f>
        <v>0</v>
      </c>
      <c r="BH1199" s="196">
        <f t="shared" ref="BH1199:BH1208" si="57">IF(N1199="sníž. přenesená",J1199,0)</f>
        <v>0</v>
      </c>
      <c r="BI1199" s="196">
        <f t="shared" ref="BI1199:BI1208" si="58">IF(N1199="nulová",J1199,0)</f>
        <v>0</v>
      </c>
      <c r="BJ1199" s="17" t="s">
        <v>81</v>
      </c>
      <c r="BK1199" s="196">
        <f t="shared" ref="BK1199:BK1208" si="59">ROUND(I1199*H1199,2)</f>
        <v>0</v>
      </c>
      <c r="BL1199" s="17" t="s">
        <v>2018</v>
      </c>
      <c r="BM1199" s="195" t="s">
        <v>2047</v>
      </c>
    </row>
    <row r="1200" spans="1:65" s="2" customFormat="1" ht="62.7" customHeight="1">
      <c r="A1200" s="34"/>
      <c r="B1200" s="35"/>
      <c r="C1200" s="183" t="s">
        <v>2048</v>
      </c>
      <c r="D1200" s="183" t="s">
        <v>147</v>
      </c>
      <c r="E1200" s="184" t="s">
        <v>2049</v>
      </c>
      <c r="F1200" s="185" t="s">
        <v>2050</v>
      </c>
      <c r="G1200" s="186" t="s">
        <v>2017</v>
      </c>
      <c r="H1200" s="187">
        <v>1</v>
      </c>
      <c r="I1200" s="188"/>
      <c r="J1200" s="189">
        <f t="shared" si="50"/>
        <v>0</v>
      </c>
      <c r="K1200" s="190"/>
      <c r="L1200" s="39"/>
      <c r="M1200" s="191" t="s">
        <v>1</v>
      </c>
      <c r="N1200" s="192" t="s">
        <v>41</v>
      </c>
      <c r="O1200" s="71"/>
      <c r="P1200" s="193">
        <f t="shared" si="51"/>
        <v>0</v>
      </c>
      <c r="Q1200" s="193">
        <v>0</v>
      </c>
      <c r="R1200" s="193">
        <f t="shared" si="52"/>
        <v>0</v>
      </c>
      <c r="S1200" s="193">
        <v>0</v>
      </c>
      <c r="T1200" s="194">
        <f t="shared" si="53"/>
        <v>0</v>
      </c>
      <c r="U1200" s="34"/>
      <c r="V1200" s="34"/>
      <c r="W1200" s="34"/>
      <c r="X1200" s="34"/>
      <c r="Y1200" s="34"/>
      <c r="Z1200" s="34"/>
      <c r="AA1200" s="34"/>
      <c r="AB1200" s="34"/>
      <c r="AC1200" s="34"/>
      <c r="AD1200" s="34"/>
      <c r="AE1200" s="34"/>
      <c r="AR1200" s="195" t="s">
        <v>2018</v>
      </c>
      <c r="AT1200" s="195" t="s">
        <v>147</v>
      </c>
      <c r="AU1200" s="195" t="s">
        <v>85</v>
      </c>
      <c r="AY1200" s="17" t="s">
        <v>145</v>
      </c>
      <c r="BE1200" s="196">
        <f t="shared" si="54"/>
        <v>0</v>
      </c>
      <c r="BF1200" s="196">
        <f t="shared" si="55"/>
        <v>0</v>
      </c>
      <c r="BG1200" s="196">
        <f t="shared" si="56"/>
        <v>0</v>
      </c>
      <c r="BH1200" s="196">
        <f t="shared" si="57"/>
        <v>0</v>
      </c>
      <c r="BI1200" s="196">
        <f t="shared" si="58"/>
        <v>0</v>
      </c>
      <c r="BJ1200" s="17" t="s">
        <v>81</v>
      </c>
      <c r="BK1200" s="196">
        <f t="shared" si="59"/>
        <v>0</v>
      </c>
      <c r="BL1200" s="17" t="s">
        <v>2018</v>
      </c>
      <c r="BM1200" s="195" t="s">
        <v>2051</v>
      </c>
    </row>
    <row r="1201" spans="1:65" s="2" customFormat="1" ht="33" customHeight="1">
      <c r="A1201" s="34"/>
      <c r="B1201" s="35"/>
      <c r="C1201" s="183" t="s">
        <v>2052</v>
      </c>
      <c r="D1201" s="183" t="s">
        <v>147</v>
      </c>
      <c r="E1201" s="184" t="s">
        <v>2053</v>
      </c>
      <c r="F1201" s="185" t="s">
        <v>2054</v>
      </c>
      <c r="G1201" s="186" t="s">
        <v>2017</v>
      </c>
      <c r="H1201" s="187">
        <v>1</v>
      </c>
      <c r="I1201" s="188"/>
      <c r="J1201" s="189">
        <f t="shared" si="50"/>
        <v>0</v>
      </c>
      <c r="K1201" s="190"/>
      <c r="L1201" s="39"/>
      <c r="M1201" s="191" t="s">
        <v>1</v>
      </c>
      <c r="N1201" s="192" t="s">
        <v>41</v>
      </c>
      <c r="O1201" s="71"/>
      <c r="P1201" s="193">
        <f t="shared" si="51"/>
        <v>0</v>
      </c>
      <c r="Q1201" s="193">
        <v>0</v>
      </c>
      <c r="R1201" s="193">
        <f t="shared" si="52"/>
        <v>0</v>
      </c>
      <c r="S1201" s="193">
        <v>0</v>
      </c>
      <c r="T1201" s="194">
        <f t="shared" si="53"/>
        <v>0</v>
      </c>
      <c r="U1201" s="34"/>
      <c r="V1201" s="34"/>
      <c r="W1201" s="34"/>
      <c r="X1201" s="34"/>
      <c r="Y1201" s="34"/>
      <c r="Z1201" s="34"/>
      <c r="AA1201" s="34"/>
      <c r="AB1201" s="34"/>
      <c r="AC1201" s="34"/>
      <c r="AD1201" s="34"/>
      <c r="AE1201" s="34"/>
      <c r="AR1201" s="195" t="s">
        <v>2018</v>
      </c>
      <c r="AT1201" s="195" t="s">
        <v>147</v>
      </c>
      <c r="AU1201" s="195" t="s">
        <v>85</v>
      </c>
      <c r="AY1201" s="17" t="s">
        <v>145</v>
      </c>
      <c r="BE1201" s="196">
        <f t="shared" si="54"/>
        <v>0</v>
      </c>
      <c r="BF1201" s="196">
        <f t="shared" si="55"/>
        <v>0</v>
      </c>
      <c r="BG1201" s="196">
        <f t="shared" si="56"/>
        <v>0</v>
      </c>
      <c r="BH1201" s="196">
        <f t="shared" si="57"/>
        <v>0</v>
      </c>
      <c r="BI1201" s="196">
        <f t="shared" si="58"/>
        <v>0</v>
      </c>
      <c r="BJ1201" s="17" t="s">
        <v>81</v>
      </c>
      <c r="BK1201" s="196">
        <f t="shared" si="59"/>
        <v>0</v>
      </c>
      <c r="BL1201" s="17" t="s">
        <v>2018</v>
      </c>
      <c r="BM1201" s="195" t="s">
        <v>2055</v>
      </c>
    </row>
    <row r="1202" spans="1:65" s="2" customFormat="1" ht="37.799999999999997" customHeight="1">
      <c r="A1202" s="34"/>
      <c r="B1202" s="35"/>
      <c r="C1202" s="183" t="s">
        <v>2056</v>
      </c>
      <c r="D1202" s="183" t="s">
        <v>147</v>
      </c>
      <c r="E1202" s="184" t="s">
        <v>2057</v>
      </c>
      <c r="F1202" s="185" t="s">
        <v>2058</v>
      </c>
      <c r="G1202" s="186" t="s">
        <v>2017</v>
      </c>
      <c r="H1202" s="187">
        <v>1</v>
      </c>
      <c r="I1202" s="188"/>
      <c r="J1202" s="189">
        <f t="shared" si="50"/>
        <v>0</v>
      </c>
      <c r="K1202" s="190"/>
      <c r="L1202" s="39"/>
      <c r="M1202" s="191" t="s">
        <v>1</v>
      </c>
      <c r="N1202" s="192" t="s">
        <v>41</v>
      </c>
      <c r="O1202" s="71"/>
      <c r="P1202" s="193">
        <f t="shared" si="51"/>
        <v>0</v>
      </c>
      <c r="Q1202" s="193">
        <v>0</v>
      </c>
      <c r="R1202" s="193">
        <f t="shared" si="52"/>
        <v>0</v>
      </c>
      <c r="S1202" s="193">
        <v>0</v>
      </c>
      <c r="T1202" s="194">
        <f t="shared" si="53"/>
        <v>0</v>
      </c>
      <c r="U1202" s="34"/>
      <c r="V1202" s="34"/>
      <c r="W1202" s="34"/>
      <c r="X1202" s="34"/>
      <c r="Y1202" s="34"/>
      <c r="Z1202" s="34"/>
      <c r="AA1202" s="34"/>
      <c r="AB1202" s="34"/>
      <c r="AC1202" s="34"/>
      <c r="AD1202" s="34"/>
      <c r="AE1202" s="34"/>
      <c r="AR1202" s="195" t="s">
        <v>2018</v>
      </c>
      <c r="AT1202" s="195" t="s">
        <v>147</v>
      </c>
      <c r="AU1202" s="195" t="s">
        <v>85</v>
      </c>
      <c r="AY1202" s="17" t="s">
        <v>145</v>
      </c>
      <c r="BE1202" s="196">
        <f t="shared" si="54"/>
        <v>0</v>
      </c>
      <c r="BF1202" s="196">
        <f t="shared" si="55"/>
        <v>0</v>
      </c>
      <c r="BG1202" s="196">
        <f t="shared" si="56"/>
        <v>0</v>
      </c>
      <c r="BH1202" s="196">
        <f t="shared" si="57"/>
        <v>0</v>
      </c>
      <c r="BI1202" s="196">
        <f t="shared" si="58"/>
        <v>0</v>
      </c>
      <c r="BJ1202" s="17" t="s">
        <v>81</v>
      </c>
      <c r="BK1202" s="196">
        <f t="shared" si="59"/>
        <v>0</v>
      </c>
      <c r="BL1202" s="17" t="s">
        <v>2018</v>
      </c>
      <c r="BM1202" s="195" t="s">
        <v>2059</v>
      </c>
    </row>
    <row r="1203" spans="1:65" s="2" customFormat="1" ht="66.75" customHeight="1">
      <c r="A1203" s="34"/>
      <c r="B1203" s="35"/>
      <c r="C1203" s="183" t="s">
        <v>2060</v>
      </c>
      <c r="D1203" s="183" t="s">
        <v>147</v>
      </c>
      <c r="E1203" s="184" t="s">
        <v>2061</v>
      </c>
      <c r="F1203" s="185" t="s">
        <v>2062</v>
      </c>
      <c r="G1203" s="186" t="s">
        <v>2017</v>
      </c>
      <c r="H1203" s="187">
        <v>1</v>
      </c>
      <c r="I1203" s="188"/>
      <c r="J1203" s="189">
        <f t="shared" si="50"/>
        <v>0</v>
      </c>
      <c r="K1203" s="190"/>
      <c r="L1203" s="39"/>
      <c r="M1203" s="191" t="s">
        <v>1</v>
      </c>
      <c r="N1203" s="192" t="s">
        <v>41</v>
      </c>
      <c r="O1203" s="71"/>
      <c r="P1203" s="193">
        <f t="shared" si="51"/>
        <v>0</v>
      </c>
      <c r="Q1203" s="193">
        <v>0</v>
      </c>
      <c r="R1203" s="193">
        <f t="shared" si="52"/>
        <v>0</v>
      </c>
      <c r="S1203" s="193">
        <v>0</v>
      </c>
      <c r="T1203" s="194">
        <f t="shared" si="53"/>
        <v>0</v>
      </c>
      <c r="U1203" s="34"/>
      <c r="V1203" s="34"/>
      <c r="W1203" s="34"/>
      <c r="X1203" s="34"/>
      <c r="Y1203" s="34"/>
      <c r="Z1203" s="34"/>
      <c r="AA1203" s="34"/>
      <c r="AB1203" s="34"/>
      <c r="AC1203" s="34"/>
      <c r="AD1203" s="34"/>
      <c r="AE1203" s="34"/>
      <c r="AR1203" s="195" t="s">
        <v>2018</v>
      </c>
      <c r="AT1203" s="195" t="s">
        <v>147</v>
      </c>
      <c r="AU1203" s="195" t="s">
        <v>85</v>
      </c>
      <c r="AY1203" s="17" t="s">
        <v>145</v>
      </c>
      <c r="BE1203" s="196">
        <f t="shared" si="54"/>
        <v>0</v>
      </c>
      <c r="BF1203" s="196">
        <f t="shared" si="55"/>
        <v>0</v>
      </c>
      <c r="BG1203" s="196">
        <f t="shared" si="56"/>
        <v>0</v>
      </c>
      <c r="BH1203" s="196">
        <f t="shared" si="57"/>
        <v>0</v>
      </c>
      <c r="BI1203" s="196">
        <f t="shared" si="58"/>
        <v>0</v>
      </c>
      <c r="BJ1203" s="17" t="s">
        <v>81</v>
      </c>
      <c r="BK1203" s="196">
        <f t="shared" si="59"/>
        <v>0</v>
      </c>
      <c r="BL1203" s="17" t="s">
        <v>2018</v>
      </c>
      <c r="BM1203" s="195" t="s">
        <v>2063</v>
      </c>
    </row>
    <row r="1204" spans="1:65" s="2" customFormat="1" ht="49.05" customHeight="1">
      <c r="A1204" s="34"/>
      <c r="B1204" s="35"/>
      <c r="C1204" s="183" t="s">
        <v>2064</v>
      </c>
      <c r="D1204" s="183" t="s">
        <v>147</v>
      </c>
      <c r="E1204" s="184" t="s">
        <v>2065</v>
      </c>
      <c r="F1204" s="185" t="s">
        <v>2066</v>
      </c>
      <c r="G1204" s="186" t="s">
        <v>2017</v>
      </c>
      <c r="H1204" s="187">
        <v>1</v>
      </c>
      <c r="I1204" s="188"/>
      <c r="J1204" s="189">
        <f t="shared" si="50"/>
        <v>0</v>
      </c>
      <c r="K1204" s="190"/>
      <c r="L1204" s="39"/>
      <c r="M1204" s="191" t="s">
        <v>1</v>
      </c>
      <c r="N1204" s="192" t="s">
        <v>41</v>
      </c>
      <c r="O1204" s="71"/>
      <c r="P1204" s="193">
        <f t="shared" si="51"/>
        <v>0</v>
      </c>
      <c r="Q1204" s="193">
        <v>0</v>
      </c>
      <c r="R1204" s="193">
        <f t="shared" si="52"/>
        <v>0</v>
      </c>
      <c r="S1204" s="193">
        <v>0</v>
      </c>
      <c r="T1204" s="194">
        <f t="shared" si="53"/>
        <v>0</v>
      </c>
      <c r="U1204" s="34"/>
      <c r="V1204" s="34"/>
      <c r="W1204" s="34"/>
      <c r="X1204" s="34"/>
      <c r="Y1204" s="34"/>
      <c r="Z1204" s="34"/>
      <c r="AA1204" s="34"/>
      <c r="AB1204" s="34"/>
      <c r="AC1204" s="34"/>
      <c r="AD1204" s="34"/>
      <c r="AE1204" s="34"/>
      <c r="AR1204" s="195" t="s">
        <v>2018</v>
      </c>
      <c r="AT1204" s="195" t="s">
        <v>147</v>
      </c>
      <c r="AU1204" s="195" t="s">
        <v>85</v>
      </c>
      <c r="AY1204" s="17" t="s">
        <v>145</v>
      </c>
      <c r="BE1204" s="196">
        <f t="shared" si="54"/>
        <v>0</v>
      </c>
      <c r="BF1204" s="196">
        <f t="shared" si="55"/>
        <v>0</v>
      </c>
      <c r="BG1204" s="196">
        <f t="shared" si="56"/>
        <v>0</v>
      </c>
      <c r="BH1204" s="196">
        <f t="shared" si="57"/>
        <v>0</v>
      </c>
      <c r="BI1204" s="196">
        <f t="shared" si="58"/>
        <v>0</v>
      </c>
      <c r="BJ1204" s="17" t="s">
        <v>81</v>
      </c>
      <c r="BK1204" s="196">
        <f t="shared" si="59"/>
        <v>0</v>
      </c>
      <c r="BL1204" s="17" t="s">
        <v>2018</v>
      </c>
      <c r="BM1204" s="195" t="s">
        <v>2067</v>
      </c>
    </row>
    <row r="1205" spans="1:65" s="2" customFormat="1" ht="44.25" customHeight="1">
      <c r="A1205" s="34"/>
      <c r="B1205" s="35"/>
      <c r="C1205" s="183" t="s">
        <v>2068</v>
      </c>
      <c r="D1205" s="183" t="s">
        <v>147</v>
      </c>
      <c r="E1205" s="184" t="s">
        <v>2069</v>
      </c>
      <c r="F1205" s="185" t="s">
        <v>2070</v>
      </c>
      <c r="G1205" s="186" t="s">
        <v>2017</v>
      </c>
      <c r="H1205" s="187">
        <v>1</v>
      </c>
      <c r="I1205" s="188"/>
      <c r="J1205" s="189">
        <f t="shared" si="50"/>
        <v>0</v>
      </c>
      <c r="K1205" s="190"/>
      <c r="L1205" s="39"/>
      <c r="M1205" s="191" t="s">
        <v>1</v>
      </c>
      <c r="N1205" s="192" t="s">
        <v>41</v>
      </c>
      <c r="O1205" s="71"/>
      <c r="P1205" s="193">
        <f t="shared" si="51"/>
        <v>0</v>
      </c>
      <c r="Q1205" s="193">
        <v>0</v>
      </c>
      <c r="R1205" s="193">
        <f t="shared" si="52"/>
        <v>0</v>
      </c>
      <c r="S1205" s="193">
        <v>0</v>
      </c>
      <c r="T1205" s="194">
        <f t="shared" si="53"/>
        <v>0</v>
      </c>
      <c r="U1205" s="34"/>
      <c r="V1205" s="34"/>
      <c r="W1205" s="34"/>
      <c r="X1205" s="34"/>
      <c r="Y1205" s="34"/>
      <c r="Z1205" s="34"/>
      <c r="AA1205" s="34"/>
      <c r="AB1205" s="34"/>
      <c r="AC1205" s="34"/>
      <c r="AD1205" s="34"/>
      <c r="AE1205" s="34"/>
      <c r="AR1205" s="195" t="s">
        <v>2018</v>
      </c>
      <c r="AT1205" s="195" t="s">
        <v>147</v>
      </c>
      <c r="AU1205" s="195" t="s">
        <v>85</v>
      </c>
      <c r="AY1205" s="17" t="s">
        <v>145</v>
      </c>
      <c r="BE1205" s="196">
        <f t="shared" si="54"/>
        <v>0</v>
      </c>
      <c r="BF1205" s="196">
        <f t="shared" si="55"/>
        <v>0</v>
      </c>
      <c r="BG1205" s="196">
        <f t="shared" si="56"/>
        <v>0</v>
      </c>
      <c r="BH1205" s="196">
        <f t="shared" si="57"/>
        <v>0</v>
      </c>
      <c r="BI1205" s="196">
        <f t="shared" si="58"/>
        <v>0</v>
      </c>
      <c r="BJ1205" s="17" t="s">
        <v>81</v>
      </c>
      <c r="BK1205" s="196">
        <f t="shared" si="59"/>
        <v>0</v>
      </c>
      <c r="BL1205" s="17" t="s">
        <v>2018</v>
      </c>
      <c r="BM1205" s="195" t="s">
        <v>2071</v>
      </c>
    </row>
    <row r="1206" spans="1:65" s="2" customFormat="1" ht="44.25" customHeight="1">
      <c r="A1206" s="34"/>
      <c r="B1206" s="35"/>
      <c r="C1206" s="183" t="s">
        <v>2072</v>
      </c>
      <c r="D1206" s="183" t="s">
        <v>147</v>
      </c>
      <c r="E1206" s="184" t="s">
        <v>2073</v>
      </c>
      <c r="F1206" s="185" t="s">
        <v>2074</v>
      </c>
      <c r="G1206" s="186" t="s">
        <v>2017</v>
      </c>
      <c r="H1206" s="187">
        <v>1</v>
      </c>
      <c r="I1206" s="188"/>
      <c r="J1206" s="189">
        <f t="shared" si="50"/>
        <v>0</v>
      </c>
      <c r="K1206" s="190"/>
      <c r="L1206" s="39"/>
      <c r="M1206" s="191" t="s">
        <v>1</v>
      </c>
      <c r="N1206" s="192" t="s">
        <v>41</v>
      </c>
      <c r="O1206" s="71"/>
      <c r="P1206" s="193">
        <f t="shared" si="51"/>
        <v>0</v>
      </c>
      <c r="Q1206" s="193">
        <v>0</v>
      </c>
      <c r="R1206" s="193">
        <f t="shared" si="52"/>
        <v>0</v>
      </c>
      <c r="S1206" s="193">
        <v>0</v>
      </c>
      <c r="T1206" s="194">
        <f t="shared" si="53"/>
        <v>0</v>
      </c>
      <c r="U1206" s="34"/>
      <c r="V1206" s="34"/>
      <c r="W1206" s="34"/>
      <c r="X1206" s="34"/>
      <c r="Y1206" s="34"/>
      <c r="Z1206" s="34"/>
      <c r="AA1206" s="34"/>
      <c r="AB1206" s="34"/>
      <c r="AC1206" s="34"/>
      <c r="AD1206" s="34"/>
      <c r="AE1206" s="34"/>
      <c r="AR1206" s="195" t="s">
        <v>2018</v>
      </c>
      <c r="AT1206" s="195" t="s">
        <v>147</v>
      </c>
      <c r="AU1206" s="195" t="s">
        <v>85</v>
      </c>
      <c r="AY1206" s="17" t="s">
        <v>145</v>
      </c>
      <c r="BE1206" s="196">
        <f t="shared" si="54"/>
        <v>0</v>
      </c>
      <c r="BF1206" s="196">
        <f t="shared" si="55"/>
        <v>0</v>
      </c>
      <c r="BG1206" s="196">
        <f t="shared" si="56"/>
        <v>0</v>
      </c>
      <c r="BH1206" s="196">
        <f t="shared" si="57"/>
        <v>0</v>
      </c>
      <c r="BI1206" s="196">
        <f t="shared" si="58"/>
        <v>0</v>
      </c>
      <c r="BJ1206" s="17" t="s">
        <v>81</v>
      </c>
      <c r="BK1206" s="196">
        <f t="shared" si="59"/>
        <v>0</v>
      </c>
      <c r="BL1206" s="17" t="s">
        <v>2018</v>
      </c>
      <c r="BM1206" s="195" t="s">
        <v>2075</v>
      </c>
    </row>
    <row r="1207" spans="1:65" s="2" customFormat="1" ht="37.799999999999997" customHeight="1">
      <c r="A1207" s="34"/>
      <c r="B1207" s="35"/>
      <c r="C1207" s="183" t="s">
        <v>2076</v>
      </c>
      <c r="D1207" s="183" t="s">
        <v>147</v>
      </c>
      <c r="E1207" s="184" t="s">
        <v>2077</v>
      </c>
      <c r="F1207" s="185" t="s">
        <v>2078</v>
      </c>
      <c r="G1207" s="186" t="s">
        <v>2017</v>
      </c>
      <c r="H1207" s="187">
        <v>1</v>
      </c>
      <c r="I1207" s="188"/>
      <c r="J1207" s="189">
        <f t="shared" si="50"/>
        <v>0</v>
      </c>
      <c r="K1207" s="190"/>
      <c r="L1207" s="39"/>
      <c r="M1207" s="191" t="s">
        <v>1</v>
      </c>
      <c r="N1207" s="192" t="s">
        <v>41</v>
      </c>
      <c r="O1207" s="71"/>
      <c r="P1207" s="193">
        <f t="shared" si="51"/>
        <v>0</v>
      </c>
      <c r="Q1207" s="193">
        <v>0</v>
      </c>
      <c r="R1207" s="193">
        <f t="shared" si="52"/>
        <v>0</v>
      </c>
      <c r="S1207" s="193">
        <v>0</v>
      </c>
      <c r="T1207" s="194">
        <f t="shared" si="53"/>
        <v>0</v>
      </c>
      <c r="U1207" s="34"/>
      <c r="V1207" s="34"/>
      <c r="W1207" s="34"/>
      <c r="X1207" s="34"/>
      <c r="Y1207" s="34"/>
      <c r="Z1207" s="34"/>
      <c r="AA1207" s="34"/>
      <c r="AB1207" s="34"/>
      <c r="AC1207" s="34"/>
      <c r="AD1207" s="34"/>
      <c r="AE1207" s="34"/>
      <c r="AR1207" s="195" t="s">
        <v>2018</v>
      </c>
      <c r="AT1207" s="195" t="s">
        <v>147</v>
      </c>
      <c r="AU1207" s="195" t="s">
        <v>85</v>
      </c>
      <c r="AY1207" s="17" t="s">
        <v>145</v>
      </c>
      <c r="BE1207" s="196">
        <f t="shared" si="54"/>
        <v>0</v>
      </c>
      <c r="BF1207" s="196">
        <f t="shared" si="55"/>
        <v>0</v>
      </c>
      <c r="BG1207" s="196">
        <f t="shared" si="56"/>
        <v>0</v>
      </c>
      <c r="BH1207" s="196">
        <f t="shared" si="57"/>
        <v>0</v>
      </c>
      <c r="BI1207" s="196">
        <f t="shared" si="58"/>
        <v>0</v>
      </c>
      <c r="BJ1207" s="17" t="s">
        <v>81</v>
      </c>
      <c r="BK1207" s="196">
        <f t="shared" si="59"/>
        <v>0</v>
      </c>
      <c r="BL1207" s="17" t="s">
        <v>2018</v>
      </c>
      <c r="BM1207" s="195" t="s">
        <v>2079</v>
      </c>
    </row>
    <row r="1208" spans="1:65" s="2" customFormat="1" ht="49.05" customHeight="1">
      <c r="A1208" s="34"/>
      <c r="B1208" s="35"/>
      <c r="C1208" s="183" t="s">
        <v>2080</v>
      </c>
      <c r="D1208" s="183" t="s">
        <v>147</v>
      </c>
      <c r="E1208" s="184" t="s">
        <v>2081</v>
      </c>
      <c r="F1208" s="185" t="s">
        <v>2082</v>
      </c>
      <c r="G1208" s="186" t="s">
        <v>2017</v>
      </c>
      <c r="H1208" s="187">
        <v>1</v>
      </c>
      <c r="I1208" s="188"/>
      <c r="J1208" s="189">
        <f t="shared" si="50"/>
        <v>0</v>
      </c>
      <c r="K1208" s="190"/>
      <c r="L1208" s="39"/>
      <c r="M1208" s="242" t="s">
        <v>1</v>
      </c>
      <c r="N1208" s="243" t="s">
        <v>41</v>
      </c>
      <c r="O1208" s="244"/>
      <c r="P1208" s="245">
        <f t="shared" si="51"/>
        <v>0</v>
      </c>
      <c r="Q1208" s="245">
        <v>0</v>
      </c>
      <c r="R1208" s="245">
        <f t="shared" si="52"/>
        <v>0</v>
      </c>
      <c r="S1208" s="245">
        <v>0</v>
      </c>
      <c r="T1208" s="246">
        <f t="shared" si="53"/>
        <v>0</v>
      </c>
      <c r="U1208" s="34"/>
      <c r="V1208" s="34"/>
      <c r="W1208" s="34"/>
      <c r="X1208" s="34"/>
      <c r="Y1208" s="34"/>
      <c r="Z1208" s="34"/>
      <c r="AA1208" s="34"/>
      <c r="AB1208" s="34"/>
      <c r="AC1208" s="34"/>
      <c r="AD1208" s="34"/>
      <c r="AE1208" s="34"/>
      <c r="AR1208" s="195" t="s">
        <v>2018</v>
      </c>
      <c r="AT1208" s="195" t="s">
        <v>147</v>
      </c>
      <c r="AU1208" s="195" t="s">
        <v>85</v>
      </c>
      <c r="AY1208" s="17" t="s">
        <v>145</v>
      </c>
      <c r="BE1208" s="196">
        <f t="shared" si="54"/>
        <v>0</v>
      </c>
      <c r="BF1208" s="196">
        <f t="shared" si="55"/>
        <v>0</v>
      </c>
      <c r="BG1208" s="196">
        <f t="shared" si="56"/>
        <v>0</v>
      </c>
      <c r="BH1208" s="196">
        <f t="shared" si="57"/>
        <v>0</v>
      </c>
      <c r="BI1208" s="196">
        <f t="shared" si="58"/>
        <v>0</v>
      </c>
      <c r="BJ1208" s="17" t="s">
        <v>81</v>
      </c>
      <c r="BK1208" s="196">
        <f t="shared" si="59"/>
        <v>0</v>
      </c>
      <c r="BL1208" s="17" t="s">
        <v>2018</v>
      </c>
      <c r="BM1208" s="195" t="s">
        <v>2083</v>
      </c>
    </row>
    <row r="1209" spans="1:65" s="2" customFormat="1" ht="7.05" customHeight="1">
      <c r="A1209" s="34"/>
      <c r="B1209" s="54"/>
      <c r="C1209" s="55"/>
      <c r="D1209" s="55"/>
      <c r="E1209" s="55"/>
      <c r="F1209" s="55"/>
      <c r="G1209" s="55"/>
      <c r="H1209" s="55"/>
      <c r="I1209" s="55"/>
      <c r="J1209" s="55"/>
      <c r="K1209" s="55"/>
      <c r="L1209" s="39"/>
      <c r="M1209" s="34"/>
      <c r="O1209" s="34"/>
      <c r="P1209" s="34"/>
      <c r="Q1209" s="34"/>
      <c r="R1209" s="34"/>
      <c r="S1209" s="34"/>
      <c r="T1209" s="34"/>
      <c r="U1209" s="34"/>
      <c r="V1209" s="34"/>
      <c r="W1209" s="34"/>
      <c r="X1209" s="34"/>
      <c r="Y1209" s="34"/>
      <c r="Z1209" s="34"/>
      <c r="AA1209" s="34"/>
      <c r="AB1209" s="34"/>
      <c r="AC1209" s="34"/>
      <c r="AD1209" s="34"/>
      <c r="AE1209" s="34"/>
    </row>
  </sheetData>
  <sheetProtection algorithmName="SHA-512" hashValue="glp/U3+oGupGtiEjOClIIm/ciqQBhO3de9wtcj4UsXGrhs5UF6EzcGhONDvpiOo6fMTOXm6g5zMaI487LdFVjg==" saltValue="NFDyJUrYD7B2L4B0PRptOCDUfo4hrWIqWWabxtbuLWiC9ZsqK6yO6WsXnsjfG8s0xmCjt2VHExtS7F0QBF+/nQ==" spinCount="100000" sheet="1" objects="1" scenarios="1" formatColumns="0" formatRows="0" autoFilter="0"/>
  <autoFilter ref="C151:K1208"/>
  <mergeCells count="9">
    <mergeCell ref="E87:H87"/>
    <mergeCell ref="E142:H142"/>
    <mergeCell ref="E144:H144"/>
    <mergeCell ref="L2:V2"/>
    <mergeCell ref="E7:H7"/>
    <mergeCell ref="E9:H9"/>
    <mergeCell ref="E18:H18"/>
    <mergeCell ref="E27:H27"/>
    <mergeCell ref="E85:H85"/>
  </mergeCells>
  <pageMargins left="0.39374999999999999" right="0.39374999999999999" top="0.39374999999999999" bottom="0.39374999999999999" header="0" footer="0"/>
  <pageSetup paperSize="9" scale="8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0"/>
  <sheetViews>
    <sheetView showGridLines="0" tabSelected="1" view="pageBreakPreview" topLeftCell="B3" zoomScale="75" zoomScaleNormal="100" zoomScaleSheetLayoutView="75" workbookViewId="0">
      <selection activeCell="T31" sqref="T31"/>
    </sheetView>
  </sheetViews>
  <sheetFormatPr defaultColWidth="11" defaultRowHeight="13.2"/>
  <cols>
    <col min="1" max="1" width="10.28515625" style="248" hidden="1" customWidth="1"/>
    <col min="2" max="2" width="11.28515625" style="248" customWidth="1"/>
    <col min="3" max="3" width="9.140625" style="248" customWidth="1"/>
    <col min="4" max="4" width="16.42578125" style="248" customWidth="1"/>
    <col min="5" max="5" width="14.85546875" style="248" customWidth="1"/>
    <col min="6" max="6" width="14" style="248" customWidth="1"/>
    <col min="7" max="7" width="15.5703125" style="358" customWidth="1"/>
    <col min="8" max="8" width="15.5703125" style="248" customWidth="1"/>
    <col min="9" max="9" width="15.5703125" style="358" customWidth="1"/>
    <col min="10" max="10" width="8.28515625" style="358" customWidth="1"/>
    <col min="11" max="11" width="5.28515625" style="248" customWidth="1"/>
    <col min="12" max="15" width="13.140625" style="248" customWidth="1"/>
    <col min="16" max="16" width="11" style="248"/>
    <col min="17" max="17" width="12.140625" style="248" bestFit="1" customWidth="1"/>
    <col min="18" max="16384" width="11" style="248"/>
  </cols>
  <sheetData>
    <row r="1" spans="1:15" ht="33.75" customHeight="1">
      <c r="A1" s="247" t="s">
        <v>2084</v>
      </c>
      <c r="B1" s="771" t="s">
        <v>2085</v>
      </c>
      <c r="C1" s="772"/>
      <c r="D1" s="772"/>
      <c r="E1" s="772"/>
      <c r="F1" s="772"/>
      <c r="G1" s="772"/>
      <c r="H1" s="772"/>
      <c r="I1" s="772"/>
      <c r="J1" s="773"/>
    </row>
    <row r="2" spans="1:15" ht="23.25" customHeight="1">
      <c r="A2" s="249"/>
      <c r="B2" s="250" t="s">
        <v>2086</v>
      </c>
      <c r="C2" s="251"/>
      <c r="D2" s="774" t="s">
        <v>2087</v>
      </c>
      <c r="E2" s="775"/>
      <c r="F2" s="775"/>
      <c r="G2" s="775"/>
      <c r="H2" s="775"/>
      <c r="I2" s="775"/>
      <c r="J2" s="776"/>
      <c r="O2" s="252"/>
    </row>
    <row r="3" spans="1:15" ht="23.25" customHeight="1">
      <c r="A3" s="249"/>
      <c r="B3" s="253" t="s">
        <v>2088</v>
      </c>
      <c r="C3" s="254"/>
      <c r="D3" s="777" t="s">
        <v>2089</v>
      </c>
      <c r="E3" s="778"/>
      <c r="F3" s="778"/>
      <c r="G3" s="778"/>
      <c r="H3" s="778"/>
      <c r="I3" s="778"/>
      <c r="J3" s="779"/>
    </row>
    <row r="4" spans="1:15" ht="23.25" hidden="1" customHeight="1">
      <c r="A4" s="249"/>
      <c r="B4" s="255" t="s">
        <v>2090</v>
      </c>
      <c r="C4" s="256"/>
      <c r="D4" s="257"/>
      <c r="E4" s="257"/>
      <c r="F4" s="258"/>
      <c r="G4" s="259"/>
      <c r="H4" s="258"/>
      <c r="I4" s="259"/>
      <c r="J4" s="260"/>
    </row>
    <row r="5" spans="1:15" ht="24" customHeight="1">
      <c r="A5" s="249"/>
      <c r="B5" s="261" t="s">
        <v>2091</v>
      </c>
      <c r="C5" s="262"/>
      <c r="D5" s="263" t="s">
        <v>2092</v>
      </c>
      <c r="E5" s="264"/>
      <c r="F5" s="264"/>
      <c r="G5" s="264"/>
      <c r="H5" s="265" t="s">
        <v>25</v>
      </c>
      <c r="I5" s="263"/>
      <c r="J5" s="266"/>
    </row>
    <row r="6" spans="1:15" ht="15.75" customHeight="1">
      <c r="A6" s="249"/>
      <c r="B6" s="267"/>
      <c r="C6" s="264"/>
      <c r="D6" s="263" t="s">
        <v>2093</v>
      </c>
      <c r="E6" s="264"/>
      <c r="F6" s="264"/>
      <c r="G6" s="264"/>
      <c r="H6" s="265" t="s">
        <v>27</v>
      </c>
      <c r="I6" s="263"/>
      <c r="J6" s="266"/>
    </row>
    <row r="7" spans="1:15" ht="15.75" customHeight="1">
      <c r="A7" s="249"/>
      <c r="B7" s="268"/>
      <c r="C7" s="269" t="s">
        <v>2094</v>
      </c>
      <c r="D7" s="270" t="s">
        <v>2095</v>
      </c>
      <c r="E7" s="271"/>
      <c r="F7" s="271"/>
      <c r="G7" s="271"/>
      <c r="H7" s="272"/>
      <c r="I7" s="271"/>
      <c r="J7" s="273"/>
    </row>
    <row r="8" spans="1:15" ht="24" hidden="1" customHeight="1">
      <c r="A8" s="249"/>
      <c r="B8" s="261" t="s">
        <v>30</v>
      </c>
      <c r="C8" s="262"/>
      <c r="D8" s="274"/>
      <c r="E8" s="262"/>
      <c r="F8" s="262"/>
      <c r="G8" s="275"/>
      <c r="H8" s="265" t="s">
        <v>25</v>
      </c>
      <c r="I8" s="276"/>
      <c r="J8" s="266"/>
    </row>
    <row r="9" spans="1:15" ht="15.75" hidden="1" customHeight="1">
      <c r="A9" s="249"/>
      <c r="B9" s="249"/>
      <c r="C9" s="262"/>
      <c r="D9" s="274"/>
      <c r="E9" s="262"/>
      <c r="F9" s="262"/>
      <c r="G9" s="275"/>
      <c r="H9" s="265" t="s">
        <v>27</v>
      </c>
      <c r="I9" s="276"/>
      <c r="J9" s="266"/>
    </row>
    <row r="10" spans="1:15" ht="15.75" hidden="1" customHeight="1">
      <c r="A10" s="249"/>
      <c r="B10" s="277"/>
      <c r="C10" s="278"/>
      <c r="D10" s="279"/>
      <c r="E10" s="280"/>
      <c r="F10" s="280"/>
      <c r="G10" s="281"/>
      <c r="H10" s="281"/>
      <c r="I10" s="282"/>
      <c r="J10" s="273"/>
    </row>
    <row r="11" spans="1:15" ht="24" customHeight="1">
      <c r="A11" s="249"/>
      <c r="B11" s="261" t="s">
        <v>2096</v>
      </c>
      <c r="C11" s="262"/>
      <c r="D11" s="780"/>
      <c r="E11" s="780"/>
      <c r="F11" s="780"/>
      <c r="G11" s="780"/>
      <c r="H11" s="265" t="s">
        <v>25</v>
      </c>
      <c r="I11" s="263"/>
      <c r="J11" s="266"/>
    </row>
    <row r="12" spans="1:15" ht="15.75" customHeight="1">
      <c r="A12" s="249"/>
      <c r="B12" s="267"/>
      <c r="C12" s="264"/>
      <c r="D12" s="781"/>
      <c r="E12" s="781"/>
      <c r="F12" s="781"/>
      <c r="G12" s="781"/>
      <c r="H12" s="265" t="s">
        <v>27</v>
      </c>
      <c r="I12" s="263"/>
      <c r="J12" s="266"/>
    </row>
    <row r="13" spans="1:15" ht="15.75" customHeight="1">
      <c r="A13" s="249"/>
      <c r="B13" s="268"/>
      <c r="C13" s="269"/>
      <c r="D13" s="770"/>
      <c r="E13" s="770"/>
      <c r="F13" s="770"/>
      <c r="G13" s="770"/>
      <c r="H13" s="283"/>
      <c r="I13" s="271"/>
      <c r="J13" s="273"/>
    </row>
    <row r="14" spans="1:15" ht="24" customHeight="1">
      <c r="A14" s="249"/>
      <c r="B14" s="284" t="s">
        <v>2097</v>
      </c>
      <c r="C14" s="285"/>
      <c r="D14" s="286"/>
      <c r="E14" s="287"/>
      <c r="F14" s="287"/>
      <c r="G14" s="287"/>
      <c r="H14" s="288"/>
      <c r="I14" s="287"/>
      <c r="J14" s="289"/>
    </row>
    <row r="15" spans="1:15" ht="32.25" customHeight="1">
      <c r="A15" s="249"/>
      <c r="B15" s="277" t="s">
        <v>2098</v>
      </c>
      <c r="C15" s="290"/>
      <c r="D15" s="281"/>
      <c r="E15" s="782" t="s">
        <v>2099</v>
      </c>
      <c r="F15" s="782"/>
      <c r="G15" s="783" t="s">
        <v>2100</v>
      </c>
      <c r="H15" s="783"/>
      <c r="I15" s="783" t="s">
        <v>2101</v>
      </c>
      <c r="J15" s="784"/>
    </row>
    <row r="16" spans="1:15" ht="23.25" customHeight="1">
      <c r="A16" s="291" t="s">
        <v>143</v>
      </c>
      <c r="B16" s="292" t="s">
        <v>143</v>
      </c>
      <c r="C16" s="293"/>
      <c r="D16" s="294"/>
      <c r="E16" s="785">
        <f>'Položky ZTI'!I8+'Položky ZTI'!I22+'Položky ZTI'!I31+'Položky ZTI'!I33+'Položky ZTI'!I47+'Položky ZTI'!I55</f>
        <v>0</v>
      </c>
      <c r="F16" s="786"/>
      <c r="G16" s="785">
        <f>'Položky ZTI'!K8+'Položky ZTI'!K22+'Položky ZTI'!K31+'Položky ZTI'!K33+'Položky ZTI'!K47+'Položky ZTI'!K55</f>
        <v>0</v>
      </c>
      <c r="H16" s="786"/>
      <c r="I16" s="785">
        <f>E16+G16</f>
        <v>0</v>
      </c>
      <c r="J16" s="787"/>
    </row>
    <row r="17" spans="1:10" ht="23.25" customHeight="1">
      <c r="A17" s="291" t="s">
        <v>1040</v>
      </c>
      <c r="B17" s="292" t="s">
        <v>1040</v>
      </c>
      <c r="C17" s="293"/>
      <c r="D17" s="294"/>
      <c r="E17" s="785">
        <f>'Položky ZTI'!I57+'Položky ZTI'!I99+'Položky ZTI'!I141+'Položky ZTI'!I186</f>
        <v>0</v>
      </c>
      <c r="F17" s="786"/>
      <c r="G17" s="785">
        <f>'Položky ZTI'!K57+'Položky ZTI'!K99+'Položky ZTI'!K141+'Položky ZTI'!K186</f>
        <v>0</v>
      </c>
      <c r="H17" s="786"/>
      <c r="I17" s="785">
        <f>E17+G17</f>
        <v>0</v>
      </c>
      <c r="J17" s="787"/>
    </row>
    <row r="18" spans="1:10" ht="23.25" customHeight="1">
      <c r="A18" s="291" t="s">
        <v>2102</v>
      </c>
      <c r="B18" s="292" t="s">
        <v>2102</v>
      </c>
      <c r="C18" s="293"/>
      <c r="D18" s="294"/>
      <c r="E18" s="785">
        <v>0</v>
      </c>
      <c r="F18" s="786"/>
      <c r="G18" s="785">
        <v>0</v>
      </c>
      <c r="H18" s="786"/>
      <c r="I18" s="785">
        <v>0</v>
      </c>
      <c r="J18" s="787"/>
    </row>
    <row r="19" spans="1:10" ht="23.25" customHeight="1">
      <c r="A19" s="291" t="s">
        <v>2103</v>
      </c>
      <c r="B19" s="292" t="s">
        <v>2104</v>
      </c>
      <c r="C19" s="293"/>
      <c r="D19" s="294"/>
      <c r="E19" s="785">
        <v>0</v>
      </c>
      <c r="F19" s="786"/>
      <c r="G19" s="785">
        <v>0</v>
      </c>
      <c r="H19" s="786"/>
      <c r="I19" s="785">
        <v>0</v>
      </c>
      <c r="J19" s="787"/>
    </row>
    <row r="20" spans="1:10" ht="23.25" customHeight="1">
      <c r="A20" s="291" t="s">
        <v>2105</v>
      </c>
      <c r="B20" s="292" t="s">
        <v>2043</v>
      </c>
      <c r="C20" s="293"/>
      <c r="D20" s="294"/>
      <c r="E20" s="785">
        <v>0</v>
      </c>
      <c r="F20" s="786"/>
      <c r="G20" s="785">
        <v>0</v>
      </c>
      <c r="H20" s="786"/>
      <c r="I20" s="785">
        <v>0</v>
      </c>
      <c r="J20" s="787"/>
    </row>
    <row r="21" spans="1:10" ht="23.25" customHeight="1">
      <c r="A21" s="249"/>
      <c r="B21" s="295" t="s">
        <v>2101</v>
      </c>
      <c r="C21" s="296"/>
      <c r="D21" s="297"/>
      <c r="E21" s="790">
        <f>SUM(E16:F20)</f>
        <v>0</v>
      </c>
      <c r="F21" s="791"/>
      <c r="G21" s="790">
        <f>SUM(G16:H20)</f>
        <v>0</v>
      </c>
      <c r="H21" s="791"/>
      <c r="I21" s="790">
        <f>SUM(I16:J20)</f>
        <v>0</v>
      </c>
      <c r="J21" s="792"/>
    </row>
    <row r="22" spans="1:10" ht="33" customHeight="1">
      <c r="A22" s="249"/>
      <c r="B22" s="298" t="s">
        <v>2106</v>
      </c>
      <c r="C22" s="293"/>
      <c r="D22" s="294"/>
      <c r="E22" s="299"/>
      <c r="F22" s="300"/>
      <c r="G22" s="301"/>
      <c r="H22" s="301"/>
      <c r="I22" s="301"/>
      <c r="J22" s="302"/>
    </row>
    <row r="23" spans="1:10" ht="23.25" customHeight="1">
      <c r="A23" s="249"/>
      <c r="B23" s="303" t="s">
        <v>2107</v>
      </c>
      <c r="C23" s="293"/>
      <c r="D23" s="294"/>
      <c r="E23" s="304">
        <v>15</v>
      </c>
      <c r="F23" s="300" t="s">
        <v>1130</v>
      </c>
      <c r="G23" s="793">
        <v>0</v>
      </c>
      <c r="H23" s="794"/>
      <c r="I23" s="794"/>
      <c r="J23" s="302"/>
    </row>
    <row r="24" spans="1:10" ht="23.25" customHeight="1">
      <c r="A24" s="249"/>
      <c r="B24" s="303" t="s">
        <v>2108</v>
      </c>
      <c r="C24" s="293"/>
      <c r="D24" s="294"/>
      <c r="E24" s="304">
        <f>SazbaDPH1</f>
        <v>15</v>
      </c>
      <c r="F24" s="300" t="s">
        <v>1130</v>
      </c>
      <c r="G24" s="795">
        <v>0</v>
      </c>
      <c r="H24" s="796"/>
      <c r="I24" s="796"/>
      <c r="J24" s="302"/>
    </row>
    <row r="25" spans="1:10" ht="23.25" customHeight="1">
      <c r="A25" s="249"/>
      <c r="B25" s="303" t="s">
        <v>2109</v>
      </c>
      <c r="C25" s="293"/>
      <c r="D25" s="294"/>
      <c r="E25" s="304">
        <v>21</v>
      </c>
      <c r="F25" s="300" t="s">
        <v>1130</v>
      </c>
      <c r="G25" s="793">
        <f>I21</f>
        <v>0</v>
      </c>
      <c r="H25" s="794"/>
      <c r="I25" s="794"/>
      <c r="J25" s="302"/>
    </row>
    <row r="26" spans="1:10" ht="23.25" customHeight="1">
      <c r="A26" s="249"/>
      <c r="B26" s="305" t="s">
        <v>2110</v>
      </c>
      <c r="C26" s="306"/>
      <c r="D26" s="307"/>
      <c r="E26" s="308">
        <f>SazbaDPH2</f>
        <v>21</v>
      </c>
      <c r="F26" s="309" t="s">
        <v>1130</v>
      </c>
      <c r="G26" s="797">
        <f>0.21*ZakladDPHZakl</f>
        <v>0</v>
      </c>
      <c r="H26" s="798"/>
      <c r="I26" s="798"/>
      <c r="J26" s="310"/>
    </row>
    <row r="27" spans="1:10" ht="23.25" customHeight="1" thickBot="1">
      <c r="A27" s="249"/>
      <c r="B27" s="311" t="s">
        <v>2111</v>
      </c>
      <c r="C27" s="312"/>
      <c r="D27" s="313"/>
      <c r="E27" s="312"/>
      <c r="F27" s="314"/>
      <c r="G27" s="799">
        <v>0</v>
      </c>
      <c r="H27" s="799"/>
      <c r="I27" s="799"/>
      <c r="J27" s="315"/>
    </row>
    <row r="28" spans="1:10" ht="27.75" hidden="1" customHeight="1" thickBot="1">
      <c r="A28" s="249"/>
      <c r="B28" s="316" t="s">
        <v>2112</v>
      </c>
      <c r="C28" s="317"/>
      <c r="D28" s="317"/>
      <c r="E28" s="318"/>
      <c r="F28" s="319"/>
      <c r="G28" s="800">
        <v>1194799.8400000001</v>
      </c>
      <c r="H28" s="801"/>
      <c r="I28" s="801"/>
      <c r="J28" s="320" t="e">
        <f>Mena</f>
        <v>#REF!</v>
      </c>
    </row>
    <row r="29" spans="1:10" ht="27.75" customHeight="1" thickBot="1">
      <c r="A29" s="249"/>
      <c r="B29" s="316" t="s">
        <v>2113</v>
      </c>
      <c r="C29" s="321"/>
      <c r="D29" s="321"/>
      <c r="E29" s="321"/>
      <c r="F29" s="321"/>
      <c r="G29" s="800">
        <f>SUM(G23:I27)</f>
        <v>0</v>
      </c>
      <c r="H29" s="800"/>
      <c r="I29" s="800"/>
      <c r="J29" s="322" t="s">
        <v>48</v>
      </c>
    </row>
    <row r="30" spans="1:10" ht="12.75" customHeight="1">
      <c r="A30" s="249"/>
      <c r="B30" s="249"/>
      <c r="C30" s="262"/>
      <c r="D30" s="262"/>
      <c r="E30" s="262"/>
      <c r="F30" s="262"/>
      <c r="G30" s="275"/>
      <c r="H30" s="262"/>
      <c r="I30" s="275"/>
      <c r="J30" s="323"/>
    </row>
    <row r="31" spans="1:10" ht="30" customHeight="1">
      <c r="A31" s="249"/>
      <c r="B31" s="249"/>
      <c r="C31" s="262"/>
      <c r="D31" s="262"/>
      <c r="E31" s="262"/>
      <c r="F31" s="262"/>
      <c r="G31" s="275"/>
      <c r="H31" s="262"/>
      <c r="I31" s="275"/>
      <c r="J31" s="323"/>
    </row>
    <row r="32" spans="1:10" ht="18.75" customHeight="1">
      <c r="A32" s="249"/>
      <c r="B32" s="324"/>
      <c r="C32" s="325" t="s">
        <v>47</v>
      </c>
      <c r="D32" s="326"/>
      <c r="E32" s="326"/>
      <c r="F32" s="325" t="s">
        <v>2114</v>
      </c>
      <c r="G32" s="326"/>
      <c r="H32" s="327"/>
      <c r="I32" s="326"/>
      <c r="J32" s="323"/>
    </row>
    <row r="33" spans="1:10" ht="47.25" customHeight="1">
      <c r="A33" s="249"/>
      <c r="B33" s="249"/>
      <c r="C33" s="262"/>
      <c r="D33" s="262"/>
      <c r="E33" s="262"/>
      <c r="F33" s="262"/>
      <c r="G33" s="275"/>
      <c r="H33" s="262"/>
      <c r="I33" s="275"/>
      <c r="J33" s="323"/>
    </row>
    <row r="34" spans="1:10" s="333" customFormat="1" ht="18.75" customHeight="1">
      <c r="A34" s="328"/>
      <c r="B34" s="328"/>
      <c r="C34" s="329"/>
      <c r="D34" s="330"/>
      <c r="E34" s="330"/>
      <c r="F34" s="329"/>
      <c r="G34" s="331"/>
      <c r="H34" s="330"/>
      <c r="I34" s="331"/>
      <c r="J34" s="332"/>
    </row>
    <row r="35" spans="1:10" ht="12.75" customHeight="1">
      <c r="A35" s="249"/>
      <c r="B35" s="249"/>
      <c r="C35" s="262"/>
      <c r="D35" s="802" t="s">
        <v>2115</v>
      </c>
      <c r="E35" s="802"/>
      <c r="F35" s="262"/>
      <c r="G35" s="275"/>
      <c r="H35" s="334" t="s">
        <v>2116</v>
      </c>
      <c r="I35" s="275"/>
      <c r="J35" s="323"/>
    </row>
    <row r="36" spans="1:10" ht="13.5" customHeight="1" thickBot="1">
      <c r="A36" s="335"/>
      <c r="B36" s="335"/>
      <c r="C36" s="336"/>
      <c r="D36" s="336"/>
      <c r="E36" s="336"/>
      <c r="F36" s="336"/>
      <c r="G36" s="337"/>
      <c r="H36" s="336"/>
      <c r="I36" s="337"/>
      <c r="J36" s="338"/>
    </row>
    <row r="37" spans="1:10" ht="27" hidden="1" customHeight="1">
      <c r="B37" s="339" t="s">
        <v>2117</v>
      </c>
      <c r="C37" s="340"/>
      <c r="D37" s="340"/>
      <c r="E37" s="340"/>
      <c r="F37" s="341"/>
      <c r="G37" s="341"/>
      <c r="H37" s="341"/>
      <c r="I37" s="341"/>
      <c r="J37" s="340"/>
    </row>
    <row r="38" spans="1:10" ht="25.5" hidden="1" customHeight="1">
      <c r="A38" s="342" t="s">
        <v>2118</v>
      </c>
      <c r="B38" s="343" t="s">
        <v>2119</v>
      </c>
      <c r="C38" s="344" t="s">
        <v>2120</v>
      </c>
      <c r="D38" s="345"/>
      <c r="E38" s="345"/>
      <c r="F38" s="346" t="str">
        <f>B23</f>
        <v>Základ pro sníženou DPH</v>
      </c>
      <c r="G38" s="346" t="str">
        <f>B25</f>
        <v>Základ pro základní DPH</v>
      </c>
      <c r="H38" s="347" t="s">
        <v>2121</v>
      </c>
      <c r="I38" s="347" t="s">
        <v>2122</v>
      </c>
      <c r="J38" s="348" t="s">
        <v>1130</v>
      </c>
    </row>
    <row r="39" spans="1:10" ht="25.5" hidden="1" customHeight="1">
      <c r="A39" s="342">
        <v>1</v>
      </c>
      <c r="B39" s="349" t="s">
        <v>2123</v>
      </c>
      <c r="C39" s="788" t="s">
        <v>2087</v>
      </c>
      <c r="D39" s="789"/>
      <c r="E39" s="789"/>
      <c r="F39" s="350">
        <v>0</v>
      </c>
      <c r="G39" s="351">
        <v>1194799.8400000001</v>
      </c>
      <c r="H39" s="352">
        <v>250908</v>
      </c>
      <c r="I39" s="352">
        <v>1445707.84</v>
      </c>
      <c r="J39" s="353">
        <f>IF(CenaCelkemVypocet=0,"",I39/CenaCelkemVypocet*100)</f>
        <v>100</v>
      </c>
    </row>
    <row r="40" spans="1:10" ht="25.5" hidden="1" customHeight="1">
      <c r="A40" s="342"/>
      <c r="B40" s="803" t="s">
        <v>2124</v>
      </c>
      <c r="C40" s="804"/>
      <c r="D40" s="804"/>
      <c r="E40" s="805"/>
      <c r="F40" s="354">
        <f>SUMIF(A39:A39,"=1",F39:F39)</f>
        <v>0</v>
      </c>
      <c r="G40" s="355">
        <f>SUMIF(A39:A39,"=1",G39:G39)</f>
        <v>1194799.8400000001</v>
      </c>
      <c r="H40" s="355">
        <f>SUMIF(A39:A39,"=1",H39:H39)</f>
        <v>250908</v>
      </c>
      <c r="I40" s="355">
        <f>SUMIF(A39:A39,"=1",I39:I39)</f>
        <v>1445707.84</v>
      </c>
      <c r="J40" s="356">
        <f>SUMIF(A39:A39,"=1",J39:J39)</f>
        <v>100</v>
      </c>
    </row>
    <row r="44" spans="1:10" ht="15.6">
      <c r="B44" s="357" t="s">
        <v>2125</v>
      </c>
    </row>
    <row r="46" spans="1:10" ht="25.5" customHeight="1">
      <c r="A46" s="359"/>
      <c r="B46" s="360" t="s">
        <v>2119</v>
      </c>
      <c r="C46" s="360" t="s">
        <v>2120</v>
      </c>
      <c r="D46" s="361"/>
      <c r="E46" s="361"/>
      <c r="F46" s="362" t="s">
        <v>2126</v>
      </c>
      <c r="G46" s="362" t="s">
        <v>2099</v>
      </c>
      <c r="H46" s="362" t="s">
        <v>2100</v>
      </c>
      <c r="I46" s="806" t="s">
        <v>2101</v>
      </c>
      <c r="J46" s="806"/>
    </row>
    <row r="47" spans="1:10" ht="25.5" customHeight="1">
      <c r="A47" s="363"/>
      <c r="B47" s="364" t="s">
        <v>81</v>
      </c>
      <c r="C47" s="807" t="s">
        <v>146</v>
      </c>
      <c r="D47" s="808"/>
      <c r="E47" s="808"/>
      <c r="F47" s="365" t="s">
        <v>143</v>
      </c>
      <c r="G47" s="366">
        <f>'Položky ZTI'!I8</f>
        <v>0</v>
      </c>
      <c r="H47" s="366">
        <f>'Položky ZTI'!K8</f>
        <v>0</v>
      </c>
      <c r="I47" s="809">
        <f t="shared" ref="I47:I56" si="0">G47+H47</f>
        <v>0</v>
      </c>
      <c r="J47" s="809"/>
    </row>
    <row r="48" spans="1:10" ht="25.5" customHeight="1">
      <c r="A48" s="363"/>
      <c r="B48" s="367" t="s">
        <v>85</v>
      </c>
      <c r="C48" s="810" t="s">
        <v>2127</v>
      </c>
      <c r="D48" s="811"/>
      <c r="E48" s="811"/>
      <c r="F48" s="368" t="s">
        <v>143</v>
      </c>
      <c r="G48" s="369">
        <f>'Položky ZTI'!I22</f>
        <v>0</v>
      </c>
      <c r="H48" s="369">
        <f>'Položky ZTI'!K22</f>
        <v>0</v>
      </c>
      <c r="I48" s="812">
        <f t="shared" si="0"/>
        <v>0</v>
      </c>
      <c r="J48" s="812"/>
    </row>
    <row r="49" spans="1:17" ht="25.5" customHeight="1">
      <c r="A49" s="363"/>
      <c r="B49" s="367" t="s">
        <v>151</v>
      </c>
      <c r="C49" s="810" t="s">
        <v>453</v>
      </c>
      <c r="D49" s="811"/>
      <c r="E49" s="811"/>
      <c r="F49" s="368" t="s">
        <v>143</v>
      </c>
      <c r="G49" s="369">
        <f>'Položky ZTI'!I31</f>
        <v>0</v>
      </c>
      <c r="H49" s="369">
        <f>'Položky ZTI'!K31</f>
        <v>0</v>
      </c>
      <c r="I49" s="812">
        <f t="shared" si="0"/>
        <v>0</v>
      </c>
      <c r="J49" s="812"/>
    </row>
    <row r="50" spans="1:17" ht="25.5" customHeight="1">
      <c r="A50" s="363"/>
      <c r="B50" s="367" t="s">
        <v>189</v>
      </c>
      <c r="C50" s="810" t="s">
        <v>793</v>
      </c>
      <c r="D50" s="811"/>
      <c r="E50" s="811"/>
      <c r="F50" s="368" t="s">
        <v>143</v>
      </c>
      <c r="G50" s="369">
        <f>'Položky ZTI'!I33</f>
        <v>0</v>
      </c>
      <c r="H50" s="369">
        <f>'Položky ZTI'!K33</f>
        <v>0</v>
      </c>
      <c r="I50" s="812">
        <f t="shared" si="0"/>
        <v>0</v>
      </c>
      <c r="J50" s="812"/>
    </row>
    <row r="51" spans="1:17" ht="25.5" customHeight="1">
      <c r="A51" s="363"/>
      <c r="B51" s="367" t="s">
        <v>757</v>
      </c>
      <c r="C51" s="810" t="s">
        <v>2128</v>
      </c>
      <c r="D51" s="811"/>
      <c r="E51" s="811"/>
      <c r="F51" s="368" t="s">
        <v>143</v>
      </c>
      <c r="G51" s="369">
        <f>'Položky ZTI'!I47</f>
        <v>0</v>
      </c>
      <c r="H51" s="369">
        <f>'Položky ZTI'!K47</f>
        <v>0</v>
      </c>
      <c r="I51" s="812">
        <f t="shared" si="0"/>
        <v>0</v>
      </c>
      <c r="J51" s="812"/>
    </row>
    <row r="52" spans="1:17" ht="25.5" customHeight="1">
      <c r="A52" s="363"/>
      <c r="B52" s="367" t="s">
        <v>770</v>
      </c>
      <c r="C52" s="810" t="s">
        <v>2129</v>
      </c>
      <c r="D52" s="811"/>
      <c r="E52" s="811"/>
      <c r="F52" s="368" t="s">
        <v>143</v>
      </c>
      <c r="G52" s="369">
        <f>'Položky ZTI'!I55</f>
        <v>0</v>
      </c>
      <c r="H52" s="369">
        <f>'Položky ZTI'!K55</f>
        <v>0</v>
      </c>
      <c r="I52" s="812">
        <f t="shared" si="0"/>
        <v>0</v>
      </c>
      <c r="J52" s="812"/>
      <c r="N52" s="370"/>
      <c r="O52" s="370"/>
      <c r="Q52" s="370"/>
    </row>
    <row r="53" spans="1:17" ht="25.5" customHeight="1">
      <c r="A53" s="363"/>
      <c r="B53" s="367" t="s">
        <v>1292</v>
      </c>
      <c r="C53" s="810" t="s">
        <v>2130</v>
      </c>
      <c r="D53" s="811"/>
      <c r="E53" s="811"/>
      <c r="F53" s="368" t="s">
        <v>1040</v>
      </c>
      <c r="G53" s="369">
        <f>'Položky ZTI'!I57</f>
        <v>0</v>
      </c>
      <c r="H53" s="369">
        <f>'Položky ZTI'!K57</f>
        <v>0</v>
      </c>
      <c r="I53" s="812">
        <f t="shared" si="0"/>
        <v>0</v>
      </c>
      <c r="J53" s="812"/>
    </row>
    <row r="54" spans="1:17" ht="25.5" customHeight="1">
      <c r="A54" s="363"/>
      <c r="B54" s="367" t="s">
        <v>2131</v>
      </c>
      <c r="C54" s="810" t="s">
        <v>2132</v>
      </c>
      <c r="D54" s="811"/>
      <c r="E54" s="811"/>
      <c r="F54" s="368" t="s">
        <v>1040</v>
      </c>
      <c r="G54" s="369">
        <f>'Položky ZTI'!I99</f>
        <v>0</v>
      </c>
      <c r="H54" s="369">
        <f>'Položky ZTI'!K99</f>
        <v>0</v>
      </c>
      <c r="I54" s="812">
        <f t="shared" si="0"/>
        <v>0</v>
      </c>
      <c r="J54" s="812"/>
    </row>
    <row r="55" spans="1:17" ht="25.5" customHeight="1">
      <c r="A55" s="363"/>
      <c r="B55" s="367" t="s">
        <v>1299</v>
      </c>
      <c r="C55" s="810" t="s">
        <v>2133</v>
      </c>
      <c r="D55" s="811"/>
      <c r="E55" s="811"/>
      <c r="F55" s="368" t="s">
        <v>1040</v>
      </c>
      <c r="G55" s="369">
        <f>'Položky ZTI'!I141</f>
        <v>0</v>
      </c>
      <c r="H55" s="369">
        <f>'Položky ZTI'!K141</f>
        <v>0</v>
      </c>
      <c r="I55" s="812">
        <f t="shared" si="0"/>
        <v>0</v>
      </c>
      <c r="J55" s="812"/>
    </row>
    <row r="56" spans="1:17" ht="25.5" customHeight="1">
      <c r="A56" s="363"/>
      <c r="B56" s="371" t="s">
        <v>2134</v>
      </c>
      <c r="C56" s="813" t="s">
        <v>2135</v>
      </c>
      <c r="D56" s="814"/>
      <c r="E56" s="814"/>
      <c r="F56" s="372" t="s">
        <v>1040</v>
      </c>
      <c r="G56" s="373">
        <f>'Položky ZTI'!I186</f>
        <v>0</v>
      </c>
      <c r="H56" s="373">
        <f>'Položky ZTI'!K186</f>
        <v>0</v>
      </c>
      <c r="I56" s="812">
        <f t="shared" si="0"/>
        <v>0</v>
      </c>
      <c r="J56" s="812"/>
      <c r="N56" s="370"/>
      <c r="O56" s="370"/>
      <c r="P56" s="370"/>
      <c r="Q56" s="370"/>
    </row>
    <row r="57" spans="1:17" ht="25.5" customHeight="1">
      <c r="A57" s="374"/>
      <c r="B57" s="375" t="s">
        <v>2122</v>
      </c>
      <c r="C57" s="375"/>
      <c r="D57" s="376"/>
      <c r="E57" s="376"/>
      <c r="F57" s="377"/>
      <c r="G57" s="378">
        <f>SUM(G47:G56)</f>
        <v>0</v>
      </c>
      <c r="H57" s="378">
        <f>SUM(H47:H56)</f>
        <v>0</v>
      </c>
      <c r="I57" s="815">
        <f>SUM(I47:I56)</f>
        <v>0</v>
      </c>
      <c r="J57" s="815"/>
    </row>
    <row r="58" spans="1:17">
      <c r="F58" s="370"/>
      <c r="G58" s="379"/>
      <c r="H58" s="370"/>
      <c r="I58" s="379"/>
      <c r="J58" s="379"/>
    </row>
    <row r="59" spans="1:17">
      <c r="F59" s="370"/>
      <c r="G59" s="379"/>
      <c r="H59" s="370"/>
      <c r="I59" s="379"/>
      <c r="J59" s="379"/>
    </row>
    <row r="60" spans="1:17">
      <c r="F60" s="370"/>
      <c r="G60" s="379"/>
      <c r="H60" s="370"/>
      <c r="I60" s="379"/>
      <c r="J60" s="379"/>
    </row>
  </sheetData>
  <mergeCells count="59">
    <mergeCell ref="C55:E55"/>
    <mergeCell ref="I55:J55"/>
    <mergeCell ref="C56:E56"/>
    <mergeCell ref="I56:J56"/>
    <mergeCell ref="I57:J57"/>
    <mergeCell ref="C52:E52"/>
    <mergeCell ref="I52:J52"/>
    <mergeCell ref="C53:E53"/>
    <mergeCell ref="I53:J53"/>
    <mergeCell ref="C54:E54"/>
    <mergeCell ref="I54:J54"/>
    <mergeCell ref="C49:E49"/>
    <mergeCell ref="I49:J49"/>
    <mergeCell ref="C50:E50"/>
    <mergeCell ref="I50:J50"/>
    <mergeCell ref="C51:E51"/>
    <mergeCell ref="I51:J51"/>
    <mergeCell ref="B40:E40"/>
    <mergeCell ref="I46:J46"/>
    <mergeCell ref="C47:E47"/>
    <mergeCell ref="I47:J47"/>
    <mergeCell ref="C48:E48"/>
    <mergeCell ref="I48:J48"/>
    <mergeCell ref="C39:E39"/>
    <mergeCell ref="E21:F21"/>
    <mergeCell ref="G21:H21"/>
    <mergeCell ref="I21:J21"/>
    <mergeCell ref="G23:I23"/>
    <mergeCell ref="G24:I24"/>
    <mergeCell ref="G25:I25"/>
    <mergeCell ref="G26:I26"/>
    <mergeCell ref="G27:I27"/>
    <mergeCell ref="G28:I28"/>
    <mergeCell ref="G29:I29"/>
    <mergeCell ref="D35:E35"/>
    <mergeCell ref="E19:F19"/>
    <mergeCell ref="G19:H19"/>
    <mergeCell ref="I19:J19"/>
    <mergeCell ref="E20:F20"/>
    <mergeCell ref="G20:H20"/>
    <mergeCell ref="I20:J20"/>
    <mergeCell ref="E17:F17"/>
    <mergeCell ref="G17:H17"/>
    <mergeCell ref="I17:J17"/>
    <mergeCell ref="E18:F18"/>
    <mergeCell ref="G18:H18"/>
    <mergeCell ref="I18:J18"/>
    <mergeCell ref="E15:F15"/>
    <mergeCell ref="G15:H15"/>
    <mergeCell ref="I15:J15"/>
    <mergeCell ref="E16:F16"/>
    <mergeCell ref="G16:H16"/>
    <mergeCell ref="I16:J16"/>
    <mergeCell ref="D13:G13"/>
    <mergeCell ref="B1:J1"/>
    <mergeCell ref="D2:J2"/>
    <mergeCell ref="D3:J3"/>
    <mergeCell ref="D11:G11"/>
    <mergeCell ref="D12:G12"/>
  </mergeCells>
  <pageMargins left="0.39370078740157483" right="0.19685039370078741" top="0.59055118110236227" bottom="0.39370078740157483" header="0" footer="0.19685039370078741"/>
  <pageSetup paperSize="9" fitToHeight="9999" orientation="portrait" horizontalDpi="300" verticalDpi="300" r:id="rId1"/>
  <headerFooter alignWithMargins="0">
    <oddFooter>&amp;L&amp;9Zpracováno programem &amp;"Arial CE,Tučné"RTS Stavitel +,  © RTS, a.s.&amp;R&amp;9Stránka &amp;P z &amp;N</oddFooter>
  </headerFooter>
  <rowBreaks count="1" manualBreakCount="1">
    <brk id="36" max="9"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193"/>
  <sheetViews>
    <sheetView zoomScaleNormal="100" workbookViewId="0">
      <selection activeCell="J56" sqref="J56"/>
    </sheetView>
  </sheetViews>
  <sheetFormatPr defaultColWidth="8.85546875" defaultRowHeight="13.2" outlineLevelRow="1"/>
  <cols>
    <col min="1" max="1" width="5.28515625" style="248" customWidth="1"/>
    <col min="2" max="2" width="17.7109375" style="426" customWidth="1"/>
    <col min="3" max="3" width="46.7109375" style="426" customWidth="1"/>
    <col min="4" max="4" width="5.5703125" style="248" customWidth="1"/>
    <col min="5" max="5" width="12.85546875" style="248" customWidth="1"/>
    <col min="6" max="6" width="12" style="248" customWidth="1"/>
    <col min="7" max="7" width="15.5703125" style="248" customWidth="1"/>
    <col min="8" max="8" width="8.85546875" style="248"/>
    <col min="9" max="9" width="11.28515625" style="248" bestFit="1" customWidth="1"/>
    <col min="10" max="10" width="8.85546875" style="248"/>
    <col min="11" max="11" width="12.42578125" style="248" bestFit="1" customWidth="1"/>
    <col min="12" max="21" width="0" style="248" hidden="1" customWidth="1"/>
    <col min="22" max="24" width="8.85546875" style="248"/>
    <col min="25" max="25" width="8.85546875" style="380"/>
    <col min="26" max="28" width="8.85546875" style="248"/>
    <col min="29" max="39" width="0" style="248" hidden="1" customWidth="1"/>
    <col min="40" max="52" width="8.85546875" style="248"/>
    <col min="53" max="53" width="89.7109375" style="248" customWidth="1"/>
    <col min="54" max="16384" width="8.85546875" style="248"/>
  </cols>
  <sheetData>
    <row r="1" spans="1:60" ht="15.75" customHeight="1">
      <c r="A1" s="821" t="s">
        <v>2136</v>
      </c>
      <c r="B1" s="821"/>
      <c r="C1" s="821"/>
      <c r="D1" s="821"/>
      <c r="E1" s="821"/>
      <c r="F1" s="821"/>
      <c r="G1" s="821"/>
      <c r="AE1" s="248" t="s">
        <v>2137</v>
      </c>
    </row>
    <row r="2" spans="1:60" ht="25.05" customHeight="1">
      <c r="A2" s="381" t="s">
        <v>2138</v>
      </c>
      <c r="B2" s="382"/>
      <c r="C2" s="822" t="s">
        <v>2087</v>
      </c>
      <c r="D2" s="823"/>
      <c r="E2" s="823"/>
      <c r="F2" s="823"/>
      <c r="G2" s="824"/>
      <c r="AE2" s="248" t="s">
        <v>83</v>
      </c>
    </row>
    <row r="3" spans="1:60" ht="25.05" customHeight="1">
      <c r="A3" s="381" t="s">
        <v>2139</v>
      </c>
      <c r="B3" s="382"/>
      <c r="C3" s="822" t="s">
        <v>2089</v>
      </c>
      <c r="D3" s="823"/>
      <c r="E3" s="823"/>
      <c r="F3" s="823"/>
      <c r="G3" s="824"/>
      <c r="AE3" s="248" t="s">
        <v>2140</v>
      </c>
    </row>
    <row r="4" spans="1:60" ht="25.05" hidden="1" customHeight="1">
      <c r="A4" s="381" t="s">
        <v>2141</v>
      </c>
      <c r="B4" s="382"/>
      <c r="C4" s="822"/>
      <c r="D4" s="823"/>
      <c r="E4" s="823"/>
      <c r="F4" s="823"/>
      <c r="G4" s="824"/>
      <c r="AE4" s="248" t="s">
        <v>2142</v>
      </c>
    </row>
    <row r="5" spans="1:60" hidden="1">
      <c r="A5" s="383" t="s">
        <v>2143</v>
      </c>
      <c r="B5" s="384"/>
      <c r="C5" s="385"/>
      <c r="D5" s="386"/>
      <c r="E5" s="386"/>
      <c r="F5" s="386"/>
      <c r="G5" s="387"/>
      <c r="AE5" s="248" t="s">
        <v>2144</v>
      </c>
    </row>
    <row r="7" spans="1:60" ht="52.8">
      <c r="A7" s="388" t="s">
        <v>2145</v>
      </c>
      <c r="B7" s="389" t="s">
        <v>2146</v>
      </c>
      <c r="C7" s="389" t="s">
        <v>2147</v>
      </c>
      <c r="D7" s="388" t="s">
        <v>132</v>
      </c>
      <c r="E7" s="388" t="s">
        <v>2148</v>
      </c>
      <c r="F7" s="390" t="s">
        <v>2149</v>
      </c>
      <c r="G7" s="388" t="s">
        <v>2101</v>
      </c>
      <c r="H7" s="391" t="s">
        <v>2099</v>
      </c>
      <c r="I7" s="391" t="s">
        <v>2150</v>
      </c>
      <c r="J7" s="391" t="s">
        <v>2100</v>
      </c>
      <c r="K7" s="391" t="s">
        <v>2151</v>
      </c>
      <c r="L7" s="391" t="s">
        <v>40</v>
      </c>
      <c r="M7" s="391" t="s">
        <v>2152</v>
      </c>
      <c r="N7" s="391" t="s">
        <v>2153</v>
      </c>
      <c r="O7" s="391" t="s">
        <v>2154</v>
      </c>
      <c r="P7" s="391" t="s">
        <v>2155</v>
      </c>
      <c r="Q7" s="391" t="s">
        <v>2156</v>
      </c>
      <c r="R7" s="391" t="s">
        <v>2157</v>
      </c>
      <c r="S7" s="391" t="s">
        <v>2158</v>
      </c>
      <c r="T7" s="391" t="s">
        <v>2159</v>
      </c>
      <c r="U7" s="391" t="s">
        <v>2160</v>
      </c>
    </row>
    <row r="8" spans="1:60">
      <c r="A8" s="392" t="s">
        <v>2161</v>
      </c>
      <c r="B8" s="393" t="s">
        <v>81</v>
      </c>
      <c r="C8" s="394" t="s">
        <v>146</v>
      </c>
      <c r="D8" s="395"/>
      <c r="E8" s="396"/>
      <c r="F8" s="397"/>
      <c r="G8" s="397">
        <f>SUMIF(AE9:AE21,"&lt;&gt;NOR",G9:G21)</f>
        <v>0</v>
      </c>
      <c r="H8" s="397"/>
      <c r="I8" s="397">
        <f>SUM(I9:I21)</f>
        <v>0</v>
      </c>
      <c r="J8" s="397"/>
      <c r="K8" s="397">
        <f>SUM(K9:K21)</f>
        <v>0</v>
      </c>
      <c r="L8" s="397"/>
      <c r="M8" s="397">
        <f>SUM(M9:M21)</f>
        <v>0</v>
      </c>
      <c r="N8" s="395"/>
      <c r="O8" s="395">
        <f>SUM(O9:O21)</f>
        <v>115.71799999999999</v>
      </c>
      <c r="P8" s="395"/>
      <c r="Q8" s="395">
        <f>SUM(Q9:Q21)</f>
        <v>0</v>
      </c>
      <c r="R8" s="395"/>
      <c r="S8" s="395"/>
      <c r="T8" s="392"/>
      <c r="U8" s="395">
        <f>SUM(U9:U21)</f>
        <v>149.66000000000003</v>
      </c>
      <c r="AE8" s="248" t="s">
        <v>2162</v>
      </c>
    </row>
    <row r="9" spans="1:60" outlineLevel="1">
      <c r="A9" s="398">
        <v>1</v>
      </c>
      <c r="B9" s="399" t="s">
        <v>2163</v>
      </c>
      <c r="C9" s="400" t="s">
        <v>2164</v>
      </c>
      <c r="D9" s="401" t="s">
        <v>164</v>
      </c>
      <c r="E9" s="402">
        <v>10</v>
      </c>
      <c r="F9" s="403">
        <f t="shared" ref="F9:F21" si="0">H9+J9</f>
        <v>0</v>
      </c>
      <c r="G9" s="403">
        <f t="shared" ref="G9:G21" si="1">E9*F9</f>
        <v>0</v>
      </c>
      <c r="H9" s="710"/>
      <c r="I9" s="403">
        <f t="shared" ref="I9:I21" si="2">ROUND(E9*H9,2)</f>
        <v>0</v>
      </c>
      <c r="J9" s="710"/>
      <c r="K9" s="403">
        <f t="shared" ref="K9:K21" si="3">ROUND(E9*J9,2)</f>
        <v>0</v>
      </c>
      <c r="L9" s="403">
        <v>21</v>
      </c>
      <c r="M9" s="403">
        <f t="shared" ref="M9:M21" si="4">G9*(1+L9/100)</f>
        <v>0</v>
      </c>
      <c r="N9" s="401">
        <v>0</v>
      </c>
      <c r="O9" s="401">
        <f t="shared" ref="O9:O21" si="5">ROUND(E9*N9,5)</f>
        <v>0</v>
      </c>
      <c r="P9" s="401">
        <v>0</v>
      </c>
      <c r="Q9" s="401">
        <f t="shared" ref="Q9:Q21" si="6">ROUND(E9*P9,5)</f>
        <v>0</v>
      </c>
      <c r="R9" s="401"/>
      <c r="S9" s="401"/>
      <c r="T9" s="405">
        <v>1.0592999999999999</v>
      </c>
      <c r="U9" s="401">
        <f t="shared" ref="U9:U21" si="7">ROUND(E9*T9,2)</f>
        <v>10.59</v>
      </c>
      <c r="V9" s="406"/>
      <c r="W9" s="406"/>
      <c r="X9" s="406"/>
      <c r="Y9" s="406"/>
      <c r="Z9" s="406"/>
      <c r="AA9" s="406"/>
      <c r="AB9" s="406"/>
      <c r="AC9" s="406"/>
      <c r="AD9" s="406"/>
      <c r="AE9" s="406" t="s">
        <v>2165</v>
      </c>
      <c r="AF9" s="406"/>
      <c r="AG9" s="406"/>
      <c r="AH9" s="406"/>
      <c r="AI9" s="406"/>
      <c r="AJ9" s="406"/>
      <c r="AK9" s="406"/>
      <c r="AL9" s="406"/>
      <c r="AM9" s="406"/>
      <c r="AN9" s="406"/>
      <c r="AO9" s="406"/>
      <c r="AP9" s="406"/>
      <c r="AQ9" s="406"/>
      <c r="AR9" s="406"/>
      <c r="AS9" s="406"/>
      <c r="AT9" s="406"/>
      <c r="AU9" s="406"/>
      <c r="AV9" s="406"/>
      <c r="AW9" s="406"/>
      <c r="AX9" s="406"/>
      <c r="AY9" s="406"/>
      <c r="AZ9" s="406"/>
      <c r="BA9" s="406"/>
      <c r="BB9" s="406"/>
      <c r="BC9" s="406"/>
      <c r="BD9" s="406"/>
      <c r="BE9" s="406"/>
      <c r="BF9" s="406"/>
      <c r="BG9" s="406"/>
      <c r="BH9" s="406"/>
    </row>
    <row r="10" spans="1:60" outlineLevel="1">
      <c r="A10" s="398">
        <v>2</v>
      </c>
      <c r="B10" s="399" t="s">
        <v>2166</v>
      </c>
      <c r="C10" s="400" t="s">
        <v>2167</v>
      </c>
      <c r="D10" s="401" t="s">
        <v>164</v>
      </c>
      <c r="E10" s="402">
        <v>83</v>
      </c>
      <c r="F10" s="403">
        <f t="shared" si="0"/>
        <v>0</v>
      </c>
      <c r="G10" s="403">
        <f t="shared" si="1"/>
        <v>0</v>
      </c>
      <c r="H10" s="710"/>
      <c r="I10" s="403">
        <f t="shared" si="2"/>
        <v>0</v>
      </c>
      <c r="J10" s="710"/>
      <c r="K10" s="403">
        <f t="shared" si="3"/>
        <v>0</v>
      </c>
      <c r="L10" s="403">
        <v>21</v>
      </c>
      <c r="M10" s="403">
        <f t="shared" si="4"/>
        <v>0</v>
      </c>
      <c r="N10" s="401">
        <v>0</v>
      </c>
      <c r="O10" s="401">
        <f t="shared" si="5"/>
        <v>0</v>
      </c>
      <c r="P10" s="401">
        <v>0</v>
      </c>
      <c r="Q10" s="401">
        <f t="shared" si="6"/>
        <v>0</v>
      </c>
      <c r="R10" s="401"/>
      <c r="S10" s="401"/>
      <c r="T10" s="405">
        <v>0.2</v>
      </c>
      <c r="U10" s="401">
        <f t="shared" si="7"/>
        <v>16.600000000000001</v>
      </c>
      <c r="V10" s="406"/>
      <c r="W10" s="406"/>
      <c r="X10" s="406"/>
      <c r="Y10" s="406"/>
      <c r="Z10" s="406"/>
      <c r="AA10" s="406"/>
      <c r="AB10" s="406"/>
      <c r="AC10" s="406"/>
      <c r="AD10" s="406"/>
      <c r="AE10" s="406" t="s">
        <v>2168</v>
      </c>
      <c r="AF10" s="406"/>
      <c r="AG10" s="406"/>
      <c r="AH10" s="406"/>
      <c r="AI10" s="406"/>
      <c r="AJ10" s="406"/>
      <c r="AK10" s="406"/>
      <c r="AL10" s="406"/>
      <c r="AM10" s="406"/>
      <c r="AN10" s="406"/>
      <c r="AO10" s="406"/>
      <c r="AP10" s="406"/>
      <c r="AQ10" s="406"/>
      <c r="AR10" s="406"/>
      <c r="AS10" s="406"/>
      <c r="AT10" s="406"/>
      <c r="AU10" s="406"/>
      <c r="AV10" s="406"/>
      <c r="AW10" s="406"/>
      <c r="AX10" s="406"/>
      <c r="AY10" s="406"/>
      <c r="AZ10" s="406"/>
      <c r="BA10" s="406"/>
      <c r="BB10" s="406"/>
      <c r="BC10" s="406"/>
      <c r="BD10" s="406"/>
      <c r="BE10" s="406"/>
      <c r="BF10" s="406"/>
      <c r="BG10" s="406"/>
      <c r="BH10" s="406"/>
    </row>
    <row r="11" spans="1:60" outlineLevel="1">
      <c r="A11" s="398">
        <v>3</v>
      </c>
      <c r="B11" s="399" t="s">
        <v>2169</v>
      </c>
      <c r="C11" s="400" t="s">
        <v>2170</v>
      </c>
      <c r="D11" s="401" t="s">
        <v>164</v>
      </c>
      <c r="E11" s="402">
        <v>2.4</v>
      </c>
      <c r="F11" s="403">
        <f t="shared" si="0"/>
        <v>0</v>
      </c>
      <c r="G11" s="403">
        <f t="shared" si="1"/>
        <v>0</v>
      </c>
      <c r="H11" s="710"/>
      <c r="I11" s="403">
        <f t="shared" si="2"/>
        <v>0</v>
      </c>
      <c r="J11" s="710"/>
      <c r="K11" s="403">
        <f t="shared" si="3"/>
        <v>0</v>
      </c>
      <c r="L11" s="403">
        <v>21</v>
      </c>
      <c r="M11" s="403">
        <f t="shared" si="4"/>
        <v>0</v>
      </c>
      <c r="N11" s="401">
        <v>0</v>
      </c>
      <c r="O11" s="401">
        <f t="shared" si="5"/>
        <v>0</v>
      </c>
      <c r="P11" s="401">
        <v>0</v>
      </c>
      <c r="Q11" s="401">
        <f t="shared" si="6"/>
        <v>0</v>
      </c>
      <c r="R11" s="401"/>
      <c r="S11" s="401"/>
      <c r="T11" s="405">
        <v>1.8260000000000001</v>
      </c>
      <c r="U11" s="401">
        <f t="shared" si="7"/>
        <v>4.38</v>
      </c>
      <c r="V11" s="406"/>
      <c r="W11" s="406"/>
      <c r="X11" s="406"/>
      <c r="Y11" s="406"/>
      <c r="Z11" s="406"/>
      <c r="AA11" s="406"/>
      <c r="AB11" s="406"/>
      <c r="AC11" s="406"/>
      <c r="AD11" s="406"/>
      <c r="AE11" s="406" t="s">
        <v>2168</v>
      </c>
      <c r="AF11" s="406"/>
      <c r="AG11" s="406"/>
      <c r="AH11" s="406"/>
      <c r="AI11" s="406"/>
      <c r="AJ11" s="406"/>
      <c r="AK11" s="406"/>
      <c r="AL11" s="406"/>
      <c r="AM11" s="406"/>
      <c r="AN11" s="406"/>
      <c r="AO11" s="406"/>
      <c r="AP11" s="406"/>
      <c r="AQ11" s="406"/>
      <c r="AR11" s="406"/>
      <c r="AS11" s="406"/>
      <c r="AT11" s="406"/>
      <c r="AU11" s="406"/>
      <c r="AV11" s="406"/>
      <c r="AW11" s="406"/>
      <c r="AX11" s="406"/>
      <c r="AY11" s="406"/>
      <c r="AZ11" s="406"/>
      <c r="BA11" s="406"/>
      <c r="BB11" s="406"/>
      <c r="BC11" s="406"/>
      <c r="BD11" s="406"/>
      <c r="BE11" s="406"/>
      <c r="BF11" s="406"/>
      <c r="BG11" s="406"/>
      <c r="BH11" s="406"/>
    </row>
    <row r="12" spans="1:60" outlineLevel="1">
      <c r="A12" s="398">
        <v>4</v>
      </c>
      <c r="B12" s="399" t="s">
        <v>2171</v>
      </c>
      <c r="C12" s="400" t="s">
        <v>2172</v>
      </c>
      <c r="D12" s="401" t="s">
        <v>164</v>
      </c>
      <c r="E12" s="402">
        <v>2</v>
      </c>
      <c r="F12" s="403">
        <f t="shared" si="0"/>
        <v>0</v>
      </c>
      <c r="G12" s="403">
        <f t="shared" si="1"/>
        <v>0</v>
      </c>
      <c r="H12" s="710"/>
      <c r="I12" s="403">
        <f t="shared" si="2"/>
        <v>0</v>
      </c>
      <c r="J12" s="710"/>
      <c r="K12" s="403">
        <f t="shared" si="3"/>
        <v>0</v>
      </c>
      <c r="L12" s="403">
        <v>21</v>
      </c>
      <c r="M12" s="403">
        <f t="shared" si="4"/>
        <v>0</v>
      </c>
      <c r="N12" s="401">
        <v>0</v>
      </c>
      <c r="O12" s="401">
        <f t="shared" si="5"/>
        <v>0</v>
      </c>
      <c r="P12" s="401">
        <v>0</v>
      </c>
      <c r="Q12" s="401">
        <f t="shared" si="6"/>
        <v>0</v>
      </c>
      <c r="R12" s="401"/>
      <c r="S12" s="401"/>
      <c r="T12" s="405">
        <v>3.5329999999999999</v>
      </c>
      <c r="U12" s="401">
        <f t="shared" si="7"/>
        <v>7.07</v>
      </c>
      <c r="V12" s="406"/>
      <c r="W12" s="406"/>
      <c r="X12" s="406"/>
      <c r="Y12" s="406"/>
      <c r="Z12" s="406"/>
      <c r="AA12" s="406"/>
      <c r="AB12" s="406"/>
      <c r="AC12" s="406"/>
      <c r="AD12" s="406"/>
      <c r="AE12" s="406" t="s">
        <v>2168</v>
      </c>
      <c r="AF12" s="406"/>
      <c r="AG12" s="406"/>
      <c r="AH12" s="406"/>
      <c r="AI12" s="406"/>
      <c r="AJ12" s="406"/>
      <c r="AK12" s="406"/>
      <c r="AL12" s="406"/>
      <c r="AM12" s="406"/>
      <c r="AN12" s="406"/>
      <c r="AO12" s="406"/>
      <c r="AP12" s="406"/>
      <c r="AQ12" s="406"/>
      <c r="AR12" s="406"/>
      <c r="AS12" s="406"/>
      <c r="AT12" s="406"/>
      <c r="AU12" s="406"/>
      <c r="AV12" s="406"/>
      <c r="AW12" s="406"/>
      <c r="AX12" s="406"/>
      <c r="AY12" s="406"/>
      <c r="AZ12" s="406"/>
      <c r="BA12" s="406"/>
      <c r="BB12" s="406"/>
      <c r="BC12" s="406"/>
      <c r="BD12" s="406"/>
      <c r="BE12" s="406"/>
      <c r="BF12" s="406"/>
      <c r="BG12" s="406"/>
      <c r="BH12" s="406"/>
    </row>
    <row r="13" spans="1:60" outlineLevel="1">
      <c r="A13" s="398">
        <v>5</v>
      </c>
      <c r="B13" s="399" t="s">
        <v>2173</v>
      </c>
      <c r="C13" s="400" t="s">
        <v>2174</v>
      </c>
      <c r="D13" s="401" t="s">
        <v>164</v>
      </c>
      <c r="E13" s="402">
        <v>97.4</v>
      </c>
      <c r="F13" s="403">
        <f t="shared" si="0"/>
        <v>0</v>
      </c>
      <c r="G13" s="403">
        <f t="shared" si="1"/>
        <v>0</v>
      </c>
      <c r="H13" s="710"/>
      <c r="I13" s="403">
        <f t="shared" si="2"/>
        <v>0</v>
      </c>
      <c r="J13" s="710"/>
      <c r="K13" s="403">
        <f t="shared" si="3"/>
        <v>0</v>
      </c>
      <c r="L13" s="403">
        <v>21</v>
      </c>
      <c r="M13" s="403">
        <f t="shared" si="4"/>
        <v>0</v>
      </c>
      <c r="N13" s="401">
        <v>0</v>
      </c>
      <c r="O13" s="401">
        <f t="shared" si="5"/>
        <v>0</v>
      </c>
      <c r="P13" s="401">
        <v>0</v>
      </c>
      <c r="Q13" s="401">
        <f t="shared" si="6"/>
        <v>0</v>
      </c>
      <c r="R13" s="401"/>
      <c r="S13" s="401"/>
      <c r="T13" s="405">
        <v>4.3099999999999999E-2</v>
      </c>
      <c r="U13" s="401">
        <f t="shared" si="7"/>
        <v>4.2</v>
      </c>
      <c r="V13" s="406"/>
      <c r="W13" s="406"/>
      <c r="X13" s="406"/>
      <c r="Y13" s="406"/>
      <c r="Z13" s="406"/>
      <c r="AA13" s="406"/>
      <c r="AB13" s="406"/>
      <c r="AC13" s="406"/>
      <c r="AD13" s="406"/>
      <c r="AE13" s="406" t="s">
        <v>2168</v>
      </c>
      <c r="AF13" s="406"/>
      <c r="AG13" s="406"/>
      <c r="AH13" s="406"/>
      <c r="AI13" s="406"/>
      <c r="AJ13" s="406"/>
      <c r="AK13" s="406"/>
      <c r="AL13" s="406"/>
      <c r="AM13" s="406"/>
      <c r="AN13" s="406"/>
      <c r="AO13" s="406"/>
      <c r="AP13" s="406"/>
      <c r="AQ13" s="406"/>
      <c r="AR13" s="406"/>
      <c r="AS13" s="406"/>
      <c r="AT13" s="406"/>
      <c r="AU13" s="406"/>
      <c r="AV13" s="406"/>
      <c r="AW13" s="406"/>
      <c r="AX13" s="406"/>
      <c r="AY13" s="406"/>
      <c r="AZ13" s="406"/>
      <c r="BA13" s="406"/>
      <c r="BB13" s="406"/>
      <c r="BC13" s="406"/>
      <c r="BD13" s="406"/>
      <c r="BE13" s="406"/>
      <c r="BF13" s="406"/>
      <c r="BG13" s="406"/>
      <c r="BH13" s="406"/>
    </row>
    <row r="14" spans="1:60" outlineLevel="1">
      <c r="A14" s="398">
        <v>6</v>
      </c>
      <c r="B14" s="399" t="s">
        <v>2175</v>
      </c>
      <c r="C14" s="400" t="s">
        <v>2176</v>
      </c>
      <c r="D14" s="401" t="s">
        <v>164</v>
      </c>
      <c r="E14" s="402">
        <v>97.4</v>
      </c>
      <c r="F14" s="403">
        <f t="shared" si="0"/>
        <v>0</v>
      </c>
      <c r="G14" s="403">
        <f t="shared" si="1"/>
        <v>0</v>
      </c>
      <c r="H14" s="710"/>
      <c r="I14" s="403">
        <f t="shared" si="2"/>
        <v>0</v>
      </c>
      <c r="J14" s="710"/>
      <c r="K14" s="403">
        <f t="shared" si="3"/>
        <v>0</v>
      </c>
      <c r="L14" s="403">
        <v>21</v>
      </c>
      <c r="M14" s="403">
        <f t="shared" si="4"/>
        <v>0</v>
      </c>
      <c r="N14" s="401">
        <v>0</v>
      </c>
      <c r="O14" s="401">
        <f t="shared" si="5"/>
        <v>0</v>
      </c>
      <c r="P14" s="401">
        <v>0</v>
      </c>
      <c r="Q14" s="401">
        <f t="shared" si="6"/>
        <v>0</v>
      </c>
      <c r="R14" s="401"/>
      <c r="S14" s="401"/>
      <c r="T14" s="405">
        <v>0.51900000000000002</v>
      </c>
      <c r="U14" s="401">
        <f t="shared" si="7"/>
        <v>50.55</v>
      </c>
      <c r="V14" s="406"/>
      <c r="W14" s="406"/>
      <c r="X14" s="406"/>
      <c r="Y14" s="406"/>
      <c r="Z14" s="406"/>
      <c r="AA14" s="406"/>
      <c r="AB14" s="406"/>
      <c r="AC14" s="406"/>
      <c r="AD14" s="406"/>
      <c r="AE14" s="406" t="s">
        <v>2168</v>
      </c>
      <c r="AF14" s="406"/>
      <c r="AG14" s="406"/>
      <c r="AH14" s="406"/>
      <c r="AI14" s="406"/>
      <c r="AJ14" s="406"/>
      <c r="AK14" s="406"/>
      <c r="AL14" s="406"/>
      <c r="AM14" s="406"/>
      <c r="AN14" s="406"/>
      <c r="AO14" s="406"/>
      <c r="AP14" s="406"/>
      <c r="AQ14" s="406"/>
      <c r="AR14" s="406"/>
      <c r="AS14" s="406"/>
      <c r="AT14" s="406"/>
      <c r="AU14" s="406"/>
      <c r="AV14" s="406"/>
      <c r="AW14" s="406"/>
      <c r="AX14" s="406"/>
      <c r="AY14" s="406"/>
      <c r="AZ14" s="406"/>
      <c r="BA14" s="406"/>
      <c r="BB14" s="406"/>
      <c r="BC14" s="406"/>
      <c r="BD14" s="406"/>
      <c r="BE14" s="406"/>
      <c r="BF14" s="406"/>
      <c r="BG14" s="406"/>
      <c r="BH14" s="406"/>
    </row>
    <row r="15" spans="1:60" outlineLevel="1">
      <c r="A15" s="398">
        <v>7</v>
      </c>
      <c r="B15" s="399" t="s">
        <v>2177</v>
      </c>
      <c r="C15" s="400" t="s">
        <v>2178</v>
      </c>
      <c r="D15" s="401" t="s">
        <v>164</v>
      </c>
      <c r="E15" s="402">
        <v>46</v>
      </c>
      <c r="F15" s="403">
        <f t="shared" si="0"/>
        <v>0</v>
      </c>
      <c r="G15" s="403">
        <f t="shared" si="1"/>
        <v>0</v>
      </c>
      <c r="H15" s="710"/>
      <c r="I15" s="403">
        <f t="shared" si="2"/>
        <v>0</v>
      </c>
      <c r="J15" s="710"/>
      <c r="K15" s="403">
        <f t="shared" si="3"/>
        <v>0</v>
      </c>
      <c r="L15" s="403">
        <v>21</v>
      </c>
      <c r="M15" s="403">
        <f t="shared" si="4"/>
        <v>0</v>
      </c>
      <c r="N15" s="401">
        <v>0</v>
      </c>
      <c r="O15" s="401">
        <f t="shared" si="5"/>
        <v>0</v>
      </c>
      <c r="P15" s="401">
        <v>0</v>
      </c>
      <c r="Q15" s="401">
        <f t="shared" si="6"/>
        <v>0</v>
      </c>
      <c r="R15" s="401"/>
      <c r="S15" s="401"/>
      <c r="T15" s="405">
        <v>7.3999999999999996E-2</v>
      </c>
      <c r="U15" s="401">
        <f t="shared" si="7"/>
        <v>3.4</v>
      </c>
      <c r="V15" s="406"/>
      <c r="W15" s="406"/>
      <c r="X15" s="406"/>
      <c r="Y15" s="406"/>
      <c r="Z15" s="406"/>
      <c r="AA15" s="406"/>
      <c r="AB15" s="406"/>
      <c r="AC15" s="406"/>
      <c r="AD15" s="406"/>
      <c r="AE15" s="406" t="s">
        <v>2168</v>
      </c>
      <c r="AF15" s="406"/>
      <c r="AG15" s="406"/>
      <c r="AH15" s="406"/>
      <c r="AI15" s="406"/>
      <c r="AJ15" s="406"/>
      <c r="AK15" s="406"/>
      <c r="AL15" s="406"/>
      <c r="AM15" s="406"/>
      <c r="AN15" s="406"/>
      <c r="AO15" s="406"/>
      <c r="AP15" s="406"/>
      <c r="AQ15" s="406"/>
      <c r="AR15" s="406"/>
      <c r="AS15" s="406"/>
      <c r="AT15" s="406"/>
      <c r="AU15" s="406"/>
      <c r="AV15" s="406"/>
      <c r="AW15" s="406"/>
      <c r="AX15" s="406"/>
      <c r="AY15" s="406"/>
      <c r="AZ15" s="406"/>
      <c r="BA15" s="406"/>
      <c r="BB15" s="406"/>
      <c r="BC15" s="406"/>
      <c r="BD15" s="406"/>
      <c r="BE15" s="406"/>
      <c r="BF15" s="406"/>
      <c r="BG15" s="406"/>
      <c r="BH15" s="406"/>
    </row>
    <row r="16" spans="1:60" outlineLevel="1">
      <c r="A16" s="398">
        <v>8</v>
      </c>
      <c r="B16" s="399" t="s">
        <v>2179</v>
      </c>
      <c r="C16" s="400" t="s">
        <v>2180</v>
      </c>
      <c r="D16" s="401" t="s">
        <v>164</v>
      </c>
      <c r="E16" s="402">
        <v>46</v>
      </c>
      <c r="F16" s="403">
        <f t="shared" si="0"/>
        <v>0</v>
      </c>
      <c r="G16" s="403">
        <f t="shared" si="1"/>
        <v>0</v>
      </c>
      <c r="H16" s="710"/>
      <c r="I16" s="403">
        <f t="shared" si="2"/>
        <v>0</v>
      </c>
      <c r="J16" s="710"/>
      <c r="K16" s="403">
        <f t="shared" si="3"/>
        <v>0</v>
      </c>
      <c r="L16" s="403">
        <v>21</v>
      </c>
      <c r="M16" s="403">
        <f t="shared" si="4"/>
        <v>0</v>
      </c>
      <c r="N16" s="401">
        <v>0</v>
      </c>
      <c r="O16" s="401">
        <f t="shared" si="5"/>
        <v>0</v>
      </c>
      <c r="P16" s="401">
        <v>0</v>
      </c>
      <c r="Q16" s="401">
        <f t="shared" si="6"/>
        <v>0</v>
      </c>
      <c r="R16" s="401"/>
      <c r="S16" s="401"/>
      <c r="T16" s="405">
        <v>0.27600000000000002</v>
      </c>
      <c r="U16" s="401">
        <f t="shared" si="7"/>
        <v>12.7</v>
      </c>
      <c r="V16" s="406"/>
      <c r="W16" s="406"/>
      <c r="X16" s="406"/>
      <c r="Y16" s="406"/>
      <c r="Z16" s="406"/>
      <c r="AA16" s="406"/>
      <c r="AB16" s="406"/>
      <c r="AC16" s="406"/>
      <c r="AD16" s="406"/>
      <c r="AE16" s="406" t="s">
        <v>2165</v>
      </c>
      <c r="AF16" s="406"/>
      <c r="AG16" s="406"/>
      <c r="AH16" s="406"/>
      <c r="AI16" s="406"/>
      <c r="AJ16" s="406"/>
      <c r="AK16" s="406"/>
      <c r="AL16" s="406"/>
      <c r="AM16" s="406"/>
      <c r="AN16" s="406"/>
      <c r="AO16" s="406"/>
      <c r="AP16" s="406"/>
      <c r="AQ16" s="406"/>
      <c r="AR16" s="406"/>
      <c r="AS16" s="406"/>
      <c r="AT16" s="406"/>
      <c r="AU16" s="406"/>
      <c r="AV16" s="406"/>
      <c r="AW16" s="406"/>
      <c r="AX16" s="406"/>
      <c r="AY16" s="406"/>
      <c r="AZ16" s="406"/>
      <c r="BA16" s="406"/>
      <c r="BB16" s="406"/>
      <c r="BC16" s="406"/>
      <c r="BD16" s="406"/>
      <c r="BE16" s="406"/>
      <c r="BF16" s="406"/>
      <c r="BG16" s="406"/>
      <c r="BH16" s="406"/>
    </row>
    <row r="17" spans="1:60" outlineLevel="1">
      <c r="A17" s="398">
        <v>9</v>
      </c>
      <c r="B17" s="399" t="s">
        <v>2181</v>
      </c>
      <c r="C17" s="400" t="s">
        <v>2182</v>
      </c>
      <c r="D17" s="401" t="s">
        <v>186</v>
      </c>
      <c r="E17" s="402">
        <v>23</v>
      </c>
      <c r="F17" s="403">
        <f>H17+J17</f>
        <v>0</v>
      </c>
      <c r="G17" s="403">
        <f t="shared" si="1"/>
        <v>0</v>
      </c>
      <c r="H17" s="710"/>
      <c r="I17" s="403">
        <f t="shared" si="2"/>
        <v>0</v>
      </c>
      <c r="J17" s="710"/>
      <c r="K17" s="403">
        <f t="shared" si="3"/>
        <v>0</v>
      </c>
      <c r="L17" s="403">
        <v>21</v>
      </c>
      <c r="M17" s="403">
        <f t="shared" si="4"/>
        <v>0</v>
      </c>
      <c r="N17" s="401">
        <v>1</v>
      </c>
      <c r="O17" s="401">
        <f t="shared" si="5"/>
        <v>23</v>
      </c>
      <c r="P17" s="401">
        <v>0</v>
      </c>
      <c r="Q17" s="401">
        <f t="shared" si="6"/>
        <v>0</v>
      </c>
      <c r="R17" s="401"/>
      <c r="S17" s="401"/>
      <c r="T17" s="405">
        <v>0</v>
      </c>
      <c r="U17" s="401">
        <f t="shared" si="7"/>
        <v>0</v>
      </c>
      <c r="V17" s="406"/>
      <c r="W17" s="406"/>
      <c r="X17" s="406"/>
      <c r="Y17" s="406"/>
      <c r="Z17" s="406"/>
      <c r="AA17" s="406"/>
      <c r="AB17" s="406"/>
      <c r="AC17" s="406"/>
      <c r="AD17" s="406"/>
      <c r="AE17" s="406" t="s">
        <v>2183</v>
      </c>
      <c r="AF17" s="406"/>
      <c r="AG17" s="406"/>
      <c r="AH17" s="406"/>
      <c r="AI17" s="406"/>
      <c r="AJ17" s="406"/>
      <c r="AK17" s="406"/>
      <c r="AL17" s="406"/>
      <c r="AM17" s="406"/>
      <c r="AN17" s="406"/>
      <c r="AO17" s="406"/>
      <c r="AP17" s="406"/>
      <c r="AQ17" s="406"/>
      <c r="AR17" s="406"/>
      <c r="AS17" s="406"/>
      <c r="AT17" s="406"/>
      <c r="AU17" s="406"/>
      <c r="AV17" s="406"/>
      <c r="AW17" s="406"/>
      <c r="AX17" s="406"/>
      <c r="AY17" s="406"/>
      <c r="AZ17" s="406"/>
      <c r="BA17" s="406"/>
      <c r="BB17" s="406"/>
      <c r="BC17" s="406"/>
      <c r="BD17" s="406"/>
      <c r="BE17" s="406"/>
      <c r="BF17" s="406"/>
      <c r="BG17" s="406"/>
      <c r="BH17" s="406"/>
    </row>
    <row r="18" spans="1:60" outlineLevel="1">
      <c r="A18" s="398">
        <v>10</v>
      </c>
      <c r="B18" s="399" t="s">
        <v>2184</v>
      </c>
      <c r="C18" s="400" t="s">
        <v>2185</v>
      </c>
      <c r="D18" s="401" t="s">
        <v>186</v>
      </c>
      <c r="E18" s="402">
        <v>16.899999999999999</v>
      </c>
      <c r="F18" s="403">
        <f t="shared" si="0"/>
        <v>0</v>
      </c>
      <c r="G18" s="403">
        <f t="shared" si="1"/>
        <v>0</v>
      </c>
      <c r="H18" s="710"/>
      <c r="I18" s="403">
        <f t="shared" si="2"/>
        <v>0</v>
      </c>
      <c r="J18" s="710"/>
      <c r="K18" s="403">
        <f t="shared" si="3"/>
        <v>0</v>
      </c>
      <c r="L18" s="403">
        <v>21</v>
      </c>
      <c r="M18" s="403">
        <f t="shared" si="4"/>
        <v>0</v>
      </c>
      <c r="N18" s="401">
        <v>1</v>
      </c>
      <c r="O18" s="401">
        <f t="shared" si="5"/>
        <v>16.899999999999999</v>
      </c>
      <c r="P18" s="401">
        <v>0</v>
      </c>
      <c r="Q18" s="401">
        <f t="shared" si="6"/>
        <v>0</v>
      </c>
      <c r="R18" s="401"/>
      <c r="S18" s="401"/>
      <c r="T18" s="405">
        <v>0</v>
      </c>
      <c r="U18" s="401">
        <f t="shared" si="7"/>
        <v>0</v>
      </c>
      <c r="V18" s="406"/>
      <c r="W18" s="406"/>
      <c r="X18" s="406"/>
      <c r="Y18" s="406"/>
      <c r="Z18" s="406"/>
      <c r="AA18" s="406"/>
      <c r="AB18" s="406"/>
      <c r="AC18" s="406"/>
      <c r="AD18" s="406"/>
      <c r="AE18" s="406" t="s">
        <v>2183</v>
      </c>
      <c r="AF18" s="406"/>
      <c r="AG18" s="406"/>
      <c r="AH18" s="406"/>
      <c r="AI18" s="406"/>
      <c r="AJ18" s="406"/>
      <c r="AK18" s="406"/>
      <c r="AL18" s="406"/>
      <c r="AM18" s="406"/>
      <c r="AN18" s="406"/>
      <c r="AO18" s="406"/>
      <c r="AP18" s="406"/>
      <c r="AQ18" s="406"/>
      <c r="AR18" s="406"/>
      <c r="AS18" s="406"/>
      <c r="AT18" s="406"/>
      <c r="AU18" s="406"/>
      <c r="AV18" s="406"/>
      <c r="AW18" s="406"/>
      <c r="AX18" s="406"/>
      <c r="AY18" s="406"/>
      <c r="AZ18" s="406"/>
      <c r="BA18" s="406"/>
      <c r="BB18" s="406"/>
      <c r="BC18" s="406"/>
      <c r="BD18" s="406"/>
      <c r="BE18" s="406"/>
      <c r="BF18" s="406"/>
      <c r="BG18" s="406"/>
      <c r="BH18" s="406"/>
    </row>
    <row r="19" spans="1:60" ht="20.399999999999999" outlineLevel="1">
      <c r="A19" s="398">
        <v>11</v>
      </c>
      <c r="B19" s="399" t="s">
        <v>2186</v>
      </c>
      <c r="C19" s="400" t="s">
        <v>2187</v>
      </c>
      <c r="D19" s="401" t="s">
        <v>164</v>
      </c>
      <c r="E19" s="402">
        <v>45.4</v>
      </c>
      <c r="F19" s="403">
        <f t="shared" si="0"/>
        <v>0</v>
      </c>
      <c r="G19" s="403">
        <f t="shared" si="1"/>
        <v>0</v>
      </c>
      <c r="H19" s="710"/>
      <c r="I19" s="403">
        <f t="shared" si="2"/>
        <v>0</v>
      </c>
      <c r="J19" s="710"/>
      <c r="K19" s="403">
        <f t="shared" si="3"/>
        <v>0</v>
      </c>
      <c r="L19" s="403">
        <v>21</v>
      </c>
      <c r="M19" s="403">
        <f t="shared" si="4"/>
        <v>0</v>
      </c>
      <c r="N19" s="401">
        <v>1.67</v>
      </c>
      <c r="O19" s="401">
        <f t="shared" si="5"/>
        <v>75.817999999999998</v>
      </c>
      <c r="P19" s="401">
        <v>0</v>
      </c>
      <c r="Q19" s="401">
        <f t="shared" si="6"/>
        <v>0</v>
      </c>
      <c r="R19" s="401"/>
      <c r="S19" s="401"/>
      <c r="T19" s="405">
        <v>0.21299999999999999</v>
      </c>
      <c r="U19" s="401">
        <f t="shared" si="7"/>
        <v>9.67</v>
      </c>
      <c r="V19" s="406"/>
      <c r="W19" s="406"/>
      <c r="X19" s="406"/>
      <c r="Y19" s="406"/>
      <c r="Z19" s="406"/>
      <c r="AA19" s="406"/>
      <c r="AB19" s="406"/>
      <c r="AC19" s="406"/>
      <c r="AD19" s="406"/>
      <c r="AE19" s="406" t="s">
        <v>2165</v>
      </c>
      <c r="AF19" s="406"/>
      <c r="AG19" s="406"/>
      <c r="AH19" s="406"/>
      <c r="AI19" s="406"/>
      <c r="AJ19" s="406"/>
      <c r="AK19" s="406"/>
      <c r="AL19" s="406"/>
      <c r="AM19" s="406"/>
      <c r="AN19" s="406"/>
      <c r="AO19" s="406"/>
      <c r="AP19" s="406"/>
      <c r="AQ19" s="406"/>
      <c r="AR19" s="406"/>
      <c r="AS19" s="406"/>
      <c r="AT19" s="406"/>
      <c r="AU19" s="406"/>
      <c r="AV19" s="406"/>
      <c r="AW19" s="406"/>
      <c r="AX19" s="406"/>
      <c r="AY19" s="406"/>
      <c r="AZ19" s="406"/>
      <c r="BA19" s="406"/>
      <c r="BB19" s="406"/>
      <c r="BC19" s="406"/>
      <c r="BD19" s="406"/>
      <c r="BE19" s="406"/>
      <c r="BF19" s="406"/>
      <c r="BG19" s="406"/>
      <c r="BH19" s="406"/>
    </row>
    <row r="20" spans="1:60" outlineLevel="1">
      <c r="A20" s="398">
        <v>12</v>
      </c>
      <c r="B20" s="399" t="s">
        <v>2188</v>
      </c>
      <c r="C20" s="400" t="s">
        <v>2189</v>
      </c>
      <c r="D20" s="401" t="s">
        <v>164</v>
      </c>
      <c r="E20" s="402">
        <v>46</v>
      </c>
      <c r="F20" s="403">
        <f t="shared" si="0"/>
        <v>0</v>
      </c>
      <c r="G20" s="403">
        <f t="shared" si="1"/>
        <v>0</v>
      </c>
      <c r="H20" s="710"/>
      <c r="I20" s="403">
        <f t="shared" si="2"/>
        <v>0</v>
      </c>
      <c r="J20" s="710"/>
      <c r="K20" s="403">
        <f t="shared" si="3"/>
        <v>0</v>
      </c>
      <c r="L20" s="403">
        <v>21</v>
      </c>
      <c r="M20" s="403">
        <f t="shared" si="4"/>
        <v>0</v>
      </c>
      <c r="N20" s="401">
        <v>0</v>
      </c>
      <c r="O20" s="401">
        <f t="shared" si="5"/>
        <v>0</v>
      </c>
      <c r="P20" s="401">
        <v>0</v>
      </c>
      <c r="Q20" s="401">
        <f t="shared" si="6"/>
        <v>0</v>
      </c>
      <c r="R20" s="401"/>
      <c r="S20" s="401"/>
      <c r="T20" s="405">
        <v>0</v>
      </c>
      <c r="U20" s="401">
        <f t="shared" si="7"/>
        <v>0</v>
      </c>
      <c r="V20" s="406"/>
      <c r="W20" s="406"/>
      <c r="X20" s="406"/>
      <c r="Y20" s="406"/>
      <c r="Z20" s="406"/>
      <c r="AA20" s="406"/>
      <c r="AB20" s="406"/>
      <c r="AC20" s="406"/>
      <c r="AD20" s="406"/>
      <c r="AE20" s="406" t="s">
        <v>2168</v>
      </c>
      <c r="AF20" s="406"/>
      <c r="AG20" s="406"/>
      <c r="AH20" s="406"/>
      <c r="AI20" s="406"/>
      <c r="AJ20" s="406"/>
      <c r="AK20" s="406"/>
      <c r="AL20" s="406"/>
      <c r="AM20" s="406"/>
      <c r="AN20" s="406"/>
      <c r="AO20" s="406"/>
      <c r="AP20" s="406"/>
      <c r="AQ20" s="406"/>
      <c r="AR20" s="406"/>
      <c r="AS20" s="406"/>
      <c r="AT20" s="406"/>
      <c r="AU20" s="406"/>
      <c r="AV20" s="406"/>
      <c r="AW20" s="406"/>
      <c r="AX20" s="406"/>
      <c r="AY20" s="406"/>
      <c r="AZ20" s="406"/>
      <c r="BA20" s="406"/>
      <c r="BB20" s="406"/>
      <c r="BC20" s="406"/>
      <c r="BD20" s="406"/>
      <c r="BE20" s="406"/>
      <c r="BF20" s="406"/>
      <c r="BG20" s="406"/>
      <c r="BH20" s="406"/>
    </row>
    <row r="21" spans="1:60" ht="20.399999999999999" outlineLevel="1">
      <c r="A21" s="398">
        <v>13</v>
      </c>
      <c r="B21" s="399" t="s">
        <v>2190</v>
      </c>
      <c r="C21" s="400" t="s">
        <v>2191</v>
      </c>
      <c r="D21" s="401" t="s">
        <v>164</v>
      </c>
      <c r="E21" s="402">
        <v>46</v>
      </c>
      <c r="F21" s="403">
        <f t="shared" si="0"/>
        <v>0</v>
      </c>
      <c r="G21" s="403">
        <f t="shared" si="1"/>
        <v>0</v>
      </c>
      <c r="H21" s="710"/>
      <c r="I21" s="403">
        <f t="shared" si="2"/>
        <v>0</v>
      </c>
      <c r="J21" s="710"/>
      <c r="K21" s="403">
        <f t="shared" si="3"/>
        <v>0</v>
      </c>
      <c r="L21" s="403">
        <v>21</v>
      </c>
      <c r="M21" s="403">
        <f t="shared" si="4"/>
        <v>0</v>
      </c>
      <c r="N21" s="401">
        <v>0</v>
      </c>
      <c r="O21" s="401">
        <f t="shared" si="5"/>
        <v>0</v>
      </c>
      <c r="P21" s="401">
        <v>0</v>
      </c>
      <c r="Q21" s="401">
        <f t="shared" si="6"/>
        <v>0</v>
      </c>
      <c r="R21" s="401"/>
      <c r="S21" s="401"/>
      <c r="T21" s="405">
        <v>0.66300000000000003</v>
      </c>
      <c r="U21" s="401">
        <f t="shared" si="7"/>
        <v>30.5</v>
      </c>
      <c r="V21" s="406"/>
      <c r="W21" s="406"/>
      <c r="X21" s="406"/>
      <c r="Y21" s="406"/>
      <c r="Z21" s="406"/>
      <c r="AA21" s="406"/>
      <c r="AB21" s="406"/>
      <c r="AC21" s="406"/>
      <c r="AD21" s="406"/>
      <c r="AE21" s="406" t="s">
        <v>2168</v>
      </c>
      <c r="AF21" s="406"/>
      <c r="AG21" s="406"/>
      <c r="AH21" s="406"/>
      <c r="AI21" s="406"/>
      <c r="AJ21" s="406"/>
      <c r="AK21" s="406"/>
      <c r="AL21" s="406"/>
      <c r="AM21" s="406"/>
      <c r="AN21" s="406"/>
      <c r="AO21" s="406"/>
      <c r="AP21" s="406"/>
      <c r="AQ21" s="406"/>
      <c r="AR21" s="406"/>
      <c r="AS21" s="406"/>
      <c r="AT21" s="406"/>
      <c r="AU21" s="406"/>
      <c r="AV21" s="406"/>
      <c r="AW21" s="406"/>
      <c r="AX21" s="406"/>
      <c r="AY21" s="406"/>
      <c r="AZ21" s="406"/>
      <c r="BA21" s="406"/>
      <c r="BB21" s="406"/>
      <c r="BC21" s="406"/>
      <c r="BD21" s="406"/>
      <c r="BE21" s="406"/>
      <c r="BF21" s="406"/>
      <c r="BG21" s="406"/>
      <c r="BH21" s="406"/>
    </row>
    <row r="22" spans="1:60">
      <c r="A22" s="407" t="s">
        <v>2161</v>
      </c>
      <c r="B22" s="408" t="s">
        <v>85</v>
      </c>
      <c r="C22" s="409" t="s">
        <v>2127</v>
      </c>
      <c r="D22" s="410"/>
      <c r="E22" s="411"/>
      <c r="F22" s="412"/>
      <c r="G22" s="412">
        <f>SUMIF(AE23:AE30,"&lt;&gt;NOR",G23:G30)</f>
        <v>0</v>
      </c>
      <c r="H22" s="412"/>
      <c r="I22" s="412">
        <f>SUM(I23:I30)</f>
        <v>0</v>
      </c>
      <c r="J22" s="412"/>
      <c r="K22" s="412">
        <f>SUM(K23:K30)</f>
        <v>0</v>
      </c>
      <c r="L22" s="412"/>
      <c r="M22" s="412">
        <f>SUM(M23:M30)</f>
        <v>0</v>
      </c>
      <c r="N22" s="410"/>
      <c r="O22" s="410">
        <f>SUM(O23:O30)</f>
        <v>29.597640000000002</v>
      </c>
      <c r="P22" s="410"/>
      <c r="Q22" s="410">
        <f>SUM(Q23:Q30)</f>
        <v>0</v>
      </c>
      <c r="R22" s="410"/>
      <c r="S22" s="410"/>
      <c r="T22" s="413"/>
      <c r="U22" s="410">
        <f>SUM(U23:U30)</f>
        <v>89.12</v>
      </c>
      <c r="Y22" s="248"/>
      <c r="AE22" s="248" t="s">
        <v>2162</v>
      </c>
    </row>
    <row r="23" spans="1:60" outlineLevel="1">
      <c r="A23" s="398">
        <v>14</v>
      </c>
      <c r="B23" s="399" t="s">
        <v>2192</v>
      </c>
      <c r="C23" s="400" t="s">
        <v>2193</v>
      </c>
      <c r="D23" s="401" t="s">
        <v>164</v>
      </c>
      <c r="E23" s="402">
        <v>0.2</v>
      </c>
      <c r="F23" s="403">
        <f>H23+J23</f>
        <v>0</v>
      </c>
      <c r="G23" s="403">
        <f>E23*F23</f>
        <v>0</v>
      </c>
      <c r="H23" s="710"/>
      <c r="I23" s="403">
        <f>ROUND(E23*H23,2)</f>
        <v>0</v>
      </c>
      <c r="J23" s="710"/>
      <c r="K23" s="403">
        <f>ROUND(E23*J23,2)</f>
        <v>0</v>
      </c>
      <c r="L23" s="403">
        <v>21</v>
      </c>
      <c r="M23" s="403">
        <f>G23*(1+L23/100)</f>
        <v>0</v>
      </c>
      <c r="N23" s="401">
        <v>2.6262799999999999</v>
      </c>
      <c r="O23" s="401">
        <f>ROUND(E23*N23,5)</f>
        <v>0.52525999999999995</v>
      </c>
      <c r="P23" s="401">
        <v>0</v>
      </c>
      <c r="Q23" s="401">
        <f>ROUND(E23*P23,5)</f>
        <v>0</v>
      </c>
      <c r="R23" s="401"/>
      <c r="S23" s="401"/>
      <c r="T23" s="405">
        <v>1.038</v>
      </c>
      <c r="U23" s="401">
        <f>ROUND(E23*T23,2)</f>
        <v>0.21</v>
      </c>
      <c r="V23" s="406"/>
      <c r="W23" s="406"/>
      <c r="X23" s="406"/>
      <c r="Y23" s="406"/>
      <c r="Z23" s="406"/>
      <c r="AA23" s="406"/>
      <c r="AB23" s="406"/>
      <c r="AC23" s="406"/>
      <c r="AD23" s="406"/>
      <c r="AE23" s="406" t="s">
        <v>2168</v>
      </c>
      <c r="AF23" s="406"/>
      <c r="AG23" s="406"/>
      <c r="AH23" s="406"/>
      <c r="AI23" s="406"/>
      <c r="AJ23" s="406"/>
      <c r="AK23" s="406"/>
      <c r="AL23" s="406"/>
      <c r="AM23" s="406"/>
      <c r="AN23" s="406"/>
      <c r="AO23" s="406"/>
      <c r="AP23" s="406"/>
      <c r="AQ23" s="406"/>
      <c r="AR23" s="406"/>
      <c r="AS23" s="406"/>
      <c r="AT23" s="406"/>
      <c r="AU23" s="406"/>
      <c r="AV23" s="406"/>
      <c r="AW23" s="406"/>
      <c r="AX23" s="406"/>
      <c r="AY23" s="406"/>
      <c r="AZ23" s="406"/>
      <c r="BA23" s="406"/>
      <c r="BB23" s="406"/>
      <c r="BC23" s="406"/>
      <c r="BD23" s="406"/>
      <c r="BE23" s="406"/>
      <c r="BF23" s="406"/>
      <c r="BG23" s="406"/>
      <c r="BH23" s="406"/>
    </row>
    <row r="24" spans="1:60" ht="30.6" outlineLevel="1">
      <c r="A24" s="398">
        <v>15</v>
      </c>
      <c r="B24" s="399" t="s">
        <v>2194</v>
      </c>
      <c r="C24" s="400" t="s">
        <v>2195</v>
      </c>
      <c r="D24" s="401" t="s">
        <v>1297</v>
      </c>
      <c r="E24" s="402">
        <v>1</v>
      </c>
      <c r="F24" s="403">
        <f>H24+J24</f>
        <v>0</v>
      </c>
      <c r="G24" s="403">
        <f>E24*F24</f>
        <v>0</v>
      </c>
      <c r="H24" s="710"/>
      <c r="I24" s="403">
        <f>ROUND(E24*H24,2)</f>
        <v>0</v>
      </c>
      <c r="J24" s="710"/>
      <c r="K24" s="403">
        <f>ROUND(E24*J24,2)</f>
        <v>0</v>
      </c>
      <c r="L24" s="403">
        <v>21</v>
      </c>
      <c r="M24" s="403">
        <f>G24*(1+L24/100)</f>
        <v>0</v>
      </c>
      <c r="N24" s="401">
        <v>1</v>
      </c>
      <c r="O24" s="401">
        <f>ROUND(E24*N24,5)</f>
        <v>1</v>
      </c>
      <c r="P24" s="401">
        <v>0</v>
      </c>
      <c r="Q24" s="401">
        <f>ROUND(E24*P24,5)</f>
        <v>0</v>
      </c>
      <c r="R24" s="401"/>
      <c r="S24" s="401"/>
      <c r="T24" s="405">
        <v>29.675190000000001</v>
      </c>
      <c r="U24" s="401">
        <f>ROUND(E24*T24,2)</f>
        <v>29.68</v>
      </c>
      <c r="V24" s="406"/>
      <c r="W24" s="406"/>
      <c r="X24" s="406"/>
      <c r="Y24" s="406"/>
      <c r="Z24" s="406"/>
      <c r="AA24" s="406"/>
      <c r="AB24" s="406"/>
      <c r="AC24" s="406"/>
      <c r="AD24" s="406"/>
      <c r="AE24" s="406" t="s">
        <v>2165</v>
      </c>
      <c r="AF24" s="406"/>
      <c r="AG24" s="406"/>
      <c r="AH24" s="406"/>
      <c r="AI24" s="406"/>
      <c r="AJ24" s="406"/>
      <c r="AK24" s="406"/>
      <c r="AL24" s="406"/>
      <c r="AM24" s="406"/>
      <c r="AN24" s="406"/>
      <c r="AO24" s="406"/>
      <c r="AP24" s="406"/>
      <c r="AQ24" s="406"/>
      <c r="AR24" s="406"/>
      <c r="AS24" s="406"/>
      <c r="AT24" s="406"/>
      <c r="AU24" s="406"/>
      <c r="AV24" s="406"/>
      <c r="AW24" s="406"/>
      <c r="AX24" s="406"/>
      <c r="AY24" s="406"/>
      <c r="AZ24" s="406"/>
      <c r="BA24" s="406"/>
      <c r="BB24" s="406"/>
      <c r="BC24" s="406"/>
      <c r="BD24" s="406"/>
      <c r="BE24" s="406"/>
      <c r="BF24" s="406"/>
      <c r="BG24" s="406"/>
      <c r="BH24" s="406"/>
    </row>
    <row r="25" spans="1:60" outlineLevel="1">
      <c r="A25" s="398"/>
      <c r="B25" s="399"/>
      <c r="C25" s="816" t="s">
        <v>2196</v>
      </c>
      <c r="D25" s="817"/>
      <c r="E25" s="818"/>
      <c r="F25" s="819"/>
      <c r="G25" s="820"/>
      <c r="H25" s="403"/>
      <c r="I25" s="403"/>
      <c r="J25" s="403"/>
      <c r="K25" s="403"/>
      <c r="L25" s="403"/>
      <c r="M25" s="403"/>
      <c r="N25" s="401"/>
      <c r="O25" s="401"/>
      <c r="P25" s="401"/>
      <c r="Q25" s="401"/>
      <c r="R25" s="401"/>
      <c r="S25" s="401"/>
      <c r="T25" s="405"/>
      <c r="U25" s="401"/>
      <c r="V25" s="406"/>
      <c r="W25" s="406"/>
      <c r="X25" s="406"/>
      <c r="Y25" s="406"/>
      <c r="Z25" s="406"/>
      <c r="AA25" s="406"/>
      <c r="AB25" s="406"/>
      <c r="AC25" s="406"/>
      <c r="AD25" s="406"/>
      <c r="AE25" s="406" t="s">
        <v>2197</v>
      </c>
      <c r="AF25" s="406"/>
      <c r="AG25" s="406"/>
      <c r="AH25" s="406"/>
      <c r="AI25" s="406"/>
      <c r="AJ25" s="406"/>
      <c r="AK25" s="406"/>
      <c r="AL25" s="406"/>
      <c r="AM25" s="406"/>
      <c r="AN25" s="406"/>
      <c r="AO25" s="406"/>
      <c r="AP25" s="406"/>
      <c r="AQ25" s="406"/>
      <c r="AR25" s="406"/>
      <c r="AS25" s="406"/>
      <c r="AT25" s="406"/>
      <c r="AU25" s="406"/>
      <c r="AV25" s="406"/>
      <c r="AW25" s="406"/>
      <c r="AX25" s="406"/>
      <c r="AY25" s="406"/>
      <c r="AZ25" s="406"/>
      <c r="BA25" s="414" t="str">
        <f>C25</f>
        <v>akumulační box 28 ks, dno boxu 14 ks, boční deska 24 ks, vstupní hrdlo 200/315,</v>
      </c>
      <c r="BB25" s="406"/>
      <c r="BC25" s="406"/>
      <c r="BD25" s="406"/>
      <c r="BE25" s="406"/>
      <c r="BF25" s="406"/>
      <c r="BG25" s="406"/>
      <c r="BH25" s="406"/>
    </row>
    <row r="26" spans="1:60" outlineLevel="1">
      <c r="A26" s="398"/>
      <c r="B26" s="399"/>
      <c r="C26" s="816" t="s">
        <v>2198</v>
      </c>
      <c r="D26" s="817"/>
      <c r="E26" s="818"/>
      <c r="F26" s="819"/>
      <c r="G26" s="820"/>
      <c r="H26" s="403"/>
      <c r="I26" s="403"/>
      <c r="J26" s="403"/>
      <c r="K26" s="403"/>
      <c r="L26" s="403"/>
      <c r="M26" s="403"/>
      <c r="N26" s="401"/>
      <c r="O26" s="401"/>
      <c r="P26" s="401"/>
      <c r="Q26" s="401"/>
      <c r="R26" s="401"/>
      <c r="S26" s="401"/>
      <c r="T26" s="405"/>
      <c r="U26" s="401"/>
      <c r="V26" s="406"/>
      <c r="W26" s="406"/>
      <c r="X26" s="406"/>
      <c r="Y26" s="406"/>
      <c r="Z26" s="406"/>
      <c r="AA26" s="406"/>
      <c r="AB26" s="406"/>
      <c r="AC26" s="406"/>
      <c r="AD26" s="406"/>
      <c r="AE26" s="406" t="s">
        <v>2197</v>
      </c>
      <c r="AF26" s="406"/>
      <c r="AG26" s="406"/>
      <c r="AH26" s="406"/>
      <c r="AI26" s="406"/>
      <c r="AJ26" s="406"/>
      <c r="AK26" s="406"/>
      <c r="AL26" s="406"/>
      <c r="AM26" s="406"/>
      <c r="AN26" s="406"/>
      <c r="AO26" s="406"/>
      <c r="AP26" s="406"/>
      <c r="AQ26" s="406"/>
      <c r="AR26" s="406"/>
      <c r="AS26" s="406"/>
      <c r="AT26" s="406"/>
      <c r="AU26" s="406"/>
      <c r="AV26" s="406"/>
      <c r="AW26" s="406"/>
      <c r="AX26" s="406"/>
      <c r="AY26" s="406"/>
      <c r="AZ26" s="406"/>
      <c r="BA26" s="414" t="str">
        <f>C26</f>
        <v>KGU přesuvka 200 1 ks, KG redukce 200/160 1 ks, geotextílie 250 g/m2 48 m2</v>
      </c>
      <c r="BB26" s="406"/>
      <c r="BC26" s="406"/>
      <c r="BD26" s="406"/>
      <c r="BE26" s="406"/>
      <c r="BF26" s="406"/>
      <c r="BG26" s="406"/>
      <c r="BH26" s="406"/>
    </row>
    <row r="27" spans="1:60" outlineLevel="1">
      <c r="A27" s="398"/>
      <c r="B27" s="399"/>
      <c r="C27" s="816" t="s">
        <v>2199</v>
      </c>
      <c r="D27" s="817"/>
      <c r="E27" s="818"/>
      <c r="F27" s="819"/>
      <c r="G27" s="820"/>
      <c r="H27" s="403"/>
      <c r="I27" s="403"/>
      <c r="J27" s="403"/>
      <c r="K27" s="403"/>
      <c r="L27" s="403"/>
      <c r="M27" s="403"/>
      <c r="N27" s="401"/>
      <c r="O27" s="401"/>
      <c r="P27" s="401"/>
      <c r="Q27" s="401"/>
      <c r="R27" s="401"/>
      <c r="S27" s="401"/>
      <c r="T27" s="405"/>
      <c r="U27" s="401"/>
      <c r="V27" s="406"/>
      <c r="W27" s="406"/>
      <c r="X27" s="406"/>
      <c r="Y27" s="406"/>
      <c r="Z27" s="406"/>
      <c r="AA27" s="406"/>
      <c r="AB27" s="406"/>
      <c r="AC27" s="406"/>
      <c r="AD27" s="406"/>
      <c r="AE27" s="406" t="s">
        <v>2197</v>
      </c>
      <c r="AF27" s="406"/>
      <c r="AG27" s="406"/>
      <c r="AH27" s="406"/>
      <c r="AI27" s="406"/>
      <c r="AJ27" s="406"/>
      <c r="AK27" s="406"/>
      <c r="AL27" s="406"/>
      <c r="AM27" s="406"/>
      <c r="AN27" s="406"/>
      <c r="AO27" s="406"/>
      <c r="AP27" s="406"/>
      <c r="AQ27" s="406"/>
      <c r="AR27" s="406"/>
      <c r="AS27" s="406"/>
      <c r="AT27" s="406"/>
      <c r="AU27" s="406"/>
      <c r="AV27" s="406"/>
      <c r="AW27" s="406"/>
      <c r="AX27" s="406"/>
      <c r="AY27" s="406"/>
      <c r="AZ27" s="406"/>
      <c r="BA27" s="414" t="str">
        <f>C27</f>
        <v>včetně dopravy</v>
      </c>
      <c r="BB27" s="406"/>
      <c r="BC27" s="406"/>
      <c r="BD27" s="406"/>
      <c r="BE27" s="406"/>
      <c r="BF27" s="406"/>
      <c r="BG27" s="406"/>
      <c r="BH27" s="406"/>
    </row>
    <row r="28" spans="1:60" outlineLevel="1">
      <c r="A28" s="398">
        <v>16</v>
      </c>
      <c r="B28" s="399" t="s">
        <v>2200</v>
      </c>
      <c r="C28" s="400" t="s">
        <v>2201</v>
      </c>
      <c r="D28" s="401" t="s">
        <v>150</v>
      </c>
      <c r="E28" s="402">
        <v>28</v>
      </c>
      <c r="F28" s="403">
        <f>H28+J28</f>
        <v>0</v>
      </c>
      <c r="G28" s="403">
        <f>E28*F28</f>
        <v>0</v>
      </c>
      <c r="H28" s="710"/>
      <c r="I28" s="403">
        <f>ROUND(E28*H28,2)</f>
        <v>0</v>
      </c>
      <c r="J28" s="710"/>
      <c r="K28" s="403">
        <f>ROUND(E28*J28,2)</f>
        <v>0</v>
      </c>
      <c r="L28" s="403">
        <v>21</v>
      </c>
      <c r="M28" s="403">
        <f>G28*(1+L28/100)</f>
        <v>0</v>
      </c>
      <c r="N28" s="401">
        <v>0</v>
      </c>
      <c r="O28" s="401">
        <f>ROUND(E28*N28,5)</f>
        <v>0</v>
      </c>
      <c r="P28" s="401">
        <v>0</v>
      </c>
      <c r="Q28" s="401">
        <f>ROUND(E28*P28,5)</f>
        <v>0</v>
      </c>
      <c r="R28" s="401"/>
      <c r="S28" s="401"/>
      <c r="T28" s="405">
        <v>0.27</v>
      </c>
      <c r="U28" s="401">
        <f>ROUND(E28*T28,2)</f>
        <v>7.56</v>
      </c>
      <c r="V28" s="406"/>
      <c r="W28" s="406"/>
      <c r="X28" s="406"/>
      <c r="Y28" s="406"/>
      <c r="Z28" s="406"/>
      <c r="AA28" s="406"/>
      <c r="AB28" s="406"/>
      <c r="AC28" s="406"/>
      <c r="AD28" s="406"/>
      <c r="AE28" s="406" t="s">
        <v>2168</v>
      </c>
      <c r="AF28" s="406"/>
      <c r="AG28" s="406"/>
      <c r="AH28" s="406"/>
      <c r="AI28" s="406"/>
      <c r="AJ28" s="406"/>
      <c r="AK28" s="406"/>
      <c r="AL28" s="406"/>
      <c r="AM28" s="406"/>
      <c r="AN28" s="406"/>
      <c r="AO28" s="406"/>
      <c r="AP28" s="406"/>
      <c r="AQ28" s="406"/>
      <c r="AR28" s="406"/>
      <c r="AS28" s="406"/>
      <c r="AT28" s="406"/>
      <c r="AU28" s="406"/>
      <c r="AV28" s="406"/>
      <c r="AW28" s="406"/>
      <c r="AX28" s="406"/>
      <c r="AY28" s="406"/>
      <c r="AZ28" s="406"/>
      <c r="BA28" s="406"/>
      <c r="BB28" s="406"/>
      <c r="BC28" s="406"/>
      <c r="BD28" s="406"/>
      <c r="BE28" s="406"/>
      <c r="BF28" s="406"/>
      <c r="BG28" s="406"/>
      <c r="BH28" s="406"/>
    </row>
    <row r="29" spans="1:60" outlineLevel="1">
      <c r="A29" s="398">
        <v>17</v>
      </c>
      <c r="B29" s="399" t="s">
        <v>2202</v>
      </c>
      <c r="C29" s="400" t="s">
        <v>2203</v>
      </c>
      <c r="D29" s="401" t="s">
        <v>155</v>
      </c>
      <c r="E29" s="402">
        <v>48</v>
      </c>
      <c r="F29" s="403">
        <f>H29+J29</f>
        <v>0</v>
      </c>
      <c r="G29" s="403">
        <f>E29*F29</f>
        <v>0</v>
      </c>
      <c r="H29" s="710"/>
      <c r="I29" s="403">
        <f>ROUND(E29*H29,2)</f>
        <v>0</v>
      </c>
      <c r="J29" s="710"/>
      <c r="K29" s="403">
        <f>ROUND(E29*J29,2)</f>
        <v>0</v>
      </c>
      <c r="L29" s="403">
        <v>21</v>
      </c>
      <c r="M29" s="403">
        <f>G29*(1+L29/100)</f>
        <v>0</v>
      </c>
      <c r="N29" s="401">
        <v>4.0000000000000003E-5</v>
      </c>
      <c r="O29" s="401">
        <f>ROUND(E29*N29,5)</f>
        <v>1.92E-3</v>
      </c>
      <c r="P29" s="401">
        <v>0</v>
      </c>
      <c r="Q29" s="401">
        <f>ROUND(E29*P29,5)</f>
        <v>0</v>
      </c>
      <c r="R29" s="401"/>
      <c r="S29" s="401"/>
      <c r="T29" s="405">
        <v>0.06</v>
      </c>
      <c r="U29" s="401">
        <f>ROUND(E29*T29,2)</f>
        <v>2.88</v>
      </c>
      <c r="V29" s="406"/>
      <c r="W29" s="406"/>
      <c r="X29" s="406"/>
      <c r="Y29" s="406"/>
      <c r="Z29" s="406"/>
      <c r="AA29" s="406"/>
      <c r="AB29" s="406"/>
      <c r="AC29" s="406"/>
      <c r="AD29" s="406"/>
      <c r="AE29" s="406" t="s">
        <v>2168</v>
      </c>
      <c r="AF29" s="406"/>
      <c r="AG29" s="406"/>
      <c r="AH29" s="406"/>
      <c r="AI29" s="406"/>
      <c r="AJ29" s="406"/>
      <c r="AK29" s="406"/>
      <c r="AL29" s="406"/>
      <c r="AM29" s="406"/>
      <c r="AN29" s="406"/>
      <c r="AO29" s="406"/>
      <c r="AP29" s="406"/>
      <c r="AQ29" s="406"/>
      <c r="AR29" s="406"/>
      <c r="AS29" s="406"/>
      <c r="AT29" s="406"/>
      <c r="AU29" s="406"/>
      <c r="AV29" s="406"/>
      <c r="AW29" s="406"/>
      <c r="AX29" s="406"/>
      <c r="AY29" s="406"/>
      <c r="AZ29" s="406"/>
      <c r="BA29" s="406"/>
      <c r="BB29" s="406"/>
      <c r="BC29" s="406"/>
      <c r="BD29" s="406"/>
      <c r="BE29" s="406"/>
      <c r="BF29" s="406"/>
      <c r="BG29" s="406"/>
      <c r="BH29" s="406"/>
    </row>
    <row r="30" spans="1:60" ht="20.399999999999999" outlineLevel="1">
      <c r="A30" s="398">
        <v>18</v>
      </c>
      <c r="B30" s="399" t="s">
        <v>2204</v>
      </c>
      <c r="C30" s="400" t="s">
        <v>2205</v>
      </c>
      <c r="D30" s="401" t="s">
        <v>224</v>
      </c>
      <c r="E30" s="402">
        <v>66</v>
      </c>
      <c r="F30" s="403">
        <f>H30+J30</f>
        <v>0</v>
      </c>
      <c r="G30" s="403">
        <f>E30*F30</f>
        <v>0</v>
      </c>
      <c r="H30" s="710"/>
      <c r="I30" s="403">
        <f>ROUND(E30*H30,2)</f>
        <v>0</v>
      </c>
      <c r="J30" s="710"/>
      <c r="K30" s="403">
        <f>ROUND(E30*J30,2)</f>
        <v>0</v>
      </c>
      <c r="L30" s="403">
        <v>21</v>
      </c>
      <c r="M30" s="403">
        <f>G30*(1+L30/100)</f>
        <v>0</v>
      </c>
      <c r="N30" s="401">
        <v>0.42531000000000002</v>
      </c>
      <c r="O30" s="401">
        <f>ROUND(E30*N30,5)</f>
        <v>28.070460000000001</v>
      </c>
      <c r="P30" s="401">
        <v>0</v>
      </c>
      <c r="Q30" s="401">
        <f>ROUND(E30*P30,5)</f>
        <v>0</v>
      </c>
      <c r="R30" s="401"/>
      <c r="S30" s="401"/>
      <c r="T30" s="405">
        <v>0.73929999999999996</v>
      </c>
      <c r="U30" s="401">
        <f>ROUND(E30*T30,2)</f>
        <v>48.79</v>
      </c>
      <c r="V30" s="406"/>
      <c r="W30" s="406"/>
      <c r="X30" s="406"/>
      <c r="Y30" s="406"/>
      <c r="Z30" s="406"/>
      <c r="AA30" s="406"/>
      <c r="AB30" s="406"/>
      <c r="AC30" s="406"/>
      <c r="AD30" s="406"/>
      <c r="AE30" s="406" t="s">
        <v>2165</v>
      </c>
      <c r="AF30" s="406"/>
      <c r="AG30" s="406"/>
      <c r="AH30" s="406"/>
      <c r="AI30" s="406"/>
      <c r="AJ30" s="406"/>
      <c r="AK30" s="406"/>
      <c r="AL30" s="406"/>
      <c r="AM30" s="406"/>
      <c r="AN30" s="406"/>
      <c r="AO30" s="406"/>
      <c r="AP30" s="406"/>
      <c r="AQ30" s="406"/>
      <c r="AR30" s="406"/>
      <c r="AS30" s="406"/>
      <c r="AT30" s="406"/>
      <c r="AU30" s="406"/>
      <c r="AV30" s="406"/>
      <c r="AW30" s="406"/>
      <c r="AX30" s="406"/>
      <c r="AY30" s="406"/>
      <c r="AZ30" s="406"/>
      <c r="BA30" s="406"/>
      <c r="BB30" s="406"/>
      <c r="BC30" s="406"/>
      <c r="BD30" s="406"/>
      <c r="BE30" s="406"/>
      <c r="BF30" s="406"/>
      <c r="BG30" s="406"/>
      <c r="BH30" s="406"/>
    </row>
    <row r="31" spans="1:60">
      <c r="A31" s="407" t="s">
        <v>2161</v>
      </c>
      <c r="B31" s="408" t="s">
        <v>151</v>
      </c>
      <c r="C31" s="409" t="s">
        <v>453</v>
      </c>
      <c r="D31" s="410"/>
      <c r="E31" s="411"/>
      <c r="F31" s="412"/>
      <c r="G31" s="412">
        <f>SUMIF(AE32:AE32,"&lt;&gt;NOR",G32:G32)</f>
        <v>0</v>
      </c>
      <c r="H31" s="412"/>
      <c r="I31" s="412">
        <f>SUM(I32:I32)</f>
        <v>0</v>
      </c>
      <c r="J31" s="412"/>
      <c r="K31" s="412">
        <f>SUM(K32:K32)</f>
        <v>0</v>
      </c>
      <c r="L31" s="412"/>
      <c r="M31" s="412">
        <f>SUM(M32:M32)</f>
        <v>0</v>
      </c>
      <c r="N31" s="410"/>
      <c r="O31" s="410">
        <f>SUM(O32:O32)</f>
        <v>3.2143099999999998</v>
      </c>
      <c r="P31" s="410"/>
      <c r="Q31" s="410">
        <f>SUM(Q32:Q32)</f>
        <v>0</v>
      </c>
      <c r="R31" s="410"/>
      <c r="S31" s="410"/>
      <c r="T31" s="413"/>
      <c r="U31" s="410">
        <f>SUM(U32:U32)</f>
        <v>2.88</v>
      </c>
      <c r="Y31" s="248"/>
      <c r="AE31" s="248" t="s">
        <v>2162</v>
      </c>
    </row>
    <row r="32" spans="1:60" outlineLevel="1">
      <c r="A32" s="398">
        <v>19</v>
      </c>
      <c r="B32" s="399" t="s">
        <v>2206</v>
      </c>
      <c r="C32" s="400" t="s">
        <v>2207</v>
      </c>
      <c r="D32" s="401" t="s">
        <v>164</v>
      </c>
      <c r="E32" s="402">
        <v>1.7</v>
      </c>
      <c r="F32" s="403">
        <f>H32+J32</f>
        <v>0</v>
      </c>
      <c r="G32" s="403">
        <f>E32*F32</f>
        <v>0</v>
      </c>
      <c r="H32" s="710"/>
      <c r="I32" s="403">
        <f>ROUND(E32*H32,2)</f>
        <v>0</v>
      </c>
      <c r="J32" s="710"/>
      <c r="K32" s="403">
        <f>ROUND(E32*J32,2)</f>
        <v>0</v>
      </c>
      <c r="L32" s="403">
        <v>21</v>
      </c>
      <c r="M32" s="403">
        <f>G32*(1+L32/100)</f>
        <v>0</v>
      </c>
      <c r="N32" s="401">
        <v>1.8907700000000001</v>
      </c>
      <c r="O32" s="401">
        <f>ROUND(E32*N32,5)</f>
        <v>3.2143099999999998</v>
      </c>
      <c r="P32" s="401">
        <v>0</v>
      </c>
      <c r="Q32" s="401">
        <f>ROUND(E32*P32,5)</f>
        <v>0</v>
      </c>
      <c r="R32" s="401"/>
      <c r="S32" s="401"/>
      <c r="T32" s="405">
        <v>1.6950000000000001</v>
      </c>
      <c r="U32" s="401">
        <f>ROUND(E32*T32,2)</f>
        <v>2.88</v>
      </c>
      <c r="V32" s="406"/>
      <c r="W32" s="406"/>
      <c r="X32" s="406"/>
      <c r="Y32" s="406"/>
      <c r="Z32" s="406"/>
      <c r="AA32" s="406"/>
      <c r="AB32" s="406"/>
      <c r="AC32" s="406"/>
      <c r="AD32" s="406"/>
      <c r="AE32" s="406" t="s">
        <v>2168</v>
      </c>
      <c r="AF32" s="406"/>
      <c r="AG32" s="406"/>
      <c r="AH32" s="406"/>
      <c r="AI32" s="406"/>
      <c r="AJ32" s="406"/>
      <c r="AK32" s="406"/>
      <c r="AL32" s="406"/>
      <c r="AM32" s="406"/>
      <c r="AN32" s="406"/>
      <c r="AO32" s="406"/>
      <c r="AP32" s="406"/>
      <c r="AQ32" s="406"/>
      <c r="AR32" s="406"/>
      <c r="AS32" s="406"/>
      <c r="AT32" s="406"/>
      <c r="AU32" s="406"/>
      <c r="AV32" s="406"/>
      <c r="AW32" s="406"/>
      <c r="AX32" s="406"/>
      <c r="AY32" s="406"/>
      <c r="AZ32" s="406"/>
      <c r="BA32" s="406"/>
      <c r="BB32" s="406"/>
      <c r="BC32" s="406"/>
      <c r="BD32" s="406"/>
      <c r="BE32" s="406"/>
      <c r="BF32" s="406"/>
      <c r="BG32" s="406"/>
      <c r="BH32" s="406"/>
    </row>
    <row r="33" spans="1:60">
      <c r="A33" s="407" t="s">
        <v>2161</v>
      </c>
      <c r="B33" s="408" t="s">
        <v>189</v>
      </c>
      <c r="C33" s="409" t="s">
        <v>793</v>
      </c>
      <c r="D33" s="410"/>
      <c r="E33" s="411"/>
      <c r="F33" s="412"/>
      <c r="G33" s="412">
        <f>SUMIF(AE34:AE46,"&lt;&gt;NOR",G34:G46)</f>
        <v>0</v>
      </c>
      <c r="H33" s="412"/>
      <c r="I33" s="412">
        <f>SUM(I34:I46)</f>
        <v>0</v>
      </c>
      <c r="J33" s="412"/>
      <c r="K33" s="412">
        <f>SUM(K34:K46)</f>
        <v>0</v>
      </c>
      <c r="L33" s="412"/>
      <c r="M33" s="412">
        <f>SUM(M34:M46)</f>
        <v>0</v>
      </c>
      <c r="N33" s="410"/>
      <c r="O33" s="410">
        <f>SUM(O34:O46)</f>
        <v>0.24806999999999998</v>
      </c>
      <c r="P33" s="410"/>
      <c r="Q33" s="410">
        <f>SUM(Q34:Q46)</f>
        <v>0</v>
      </c>
      <c r="R33" s="410"/>
      <c r="S33" s="410"/>
      <c r="T33" s="413"/>
      <c r="U33" s="410">
        <f>SUM(U34:U46)</f>
        <v>7.2799999999999994</v>
      </c>
      <c r="Y33" s="248"/>
      <c r="AE33" s="248" t="s">
        <v>2162</v>
      </c>
    </row>
    <row r="34" spans="1:60" ht="20.399999999999999" outlineLevel="1">
      <c r="A34" s="398">
        <v>20</v>
      </c>
      <c r="B34" s="399" t="s">
        <v>2208</v>
      </c>
      <c r="C34" s="400" t="s">
        <v>2209</v>
      </c>
      <c r="D34" s="401" t="s">
        <v>150</v>
      </c>
      <c r="E34" s="402">
        <v>1</v>
      </c>
      <c r="F34" s="403">
        <f t="shared" ref="F34:F39" si="8">H34+J34</f>
        <v>0</v>
      </c>
      <c r="G34" s="403">
        <f t="shared" ref="G34:G39" si="9">E34*F34</f>
        <v>0</v>
      </c>
      <c r="H34" s="710"/>
      <c r="I34" s="403">
        <f t="shared" ref="I34:I39" si="10">ROUND(E34*H34,2)</f>
        <v>0</v>
      </c>
      <c r="J34" s="710"/>
      <c r="K34" s="403">
        <f t="shared" ref="K34:K39" si="11">ROUND(E34*J34,2)</f>
        <v>0</v>
      </c>
      <c r="L34" s="403">
        <v>21</v>
      </c>
      <c r="M34" s="403">
        <f t="shared" ref="M34:M39" si="12">G34*(1+L34/100)</f>
        <v>0</v>
      </c>
      <c r="N34" s="401">
        <v>2.5999999999999999E-3</v>
      </c>
      <c r="O34" s="401">
        <f t="shared" ref="O34:O39" si="13">ROUND(E34*N34,5)</f>
        <v>2.5999999999999999E-3</v>
      </c>
      <c r="P34" s="401">
        <v>0</v>
      </c>
      <c r="Q34" s="401">
        <f t="shared" ref="Q34:Q39" si="14">ROUND(E34*P34,5)</f>
        <v>0</v>
      </c>
      <c r="R34" s="401"/>
      <c r="S34" s="401"/>
      <c r="T34" s="405">
        <v>0</v>
      </c>
      <c r="U34" s="401">
        <f t="shared" ref="U34:U39" si="15">ROUND(E34*T34,2)</f>
        <v>0</v>
      </c>
      <c r="V34" s="406"/>
      <c r="W34" s="406"/>
      <c r="X34" s="406"/>
      <c r="Y34" s="406"/>
      <c r="Z34" s="406"/>
      <c r="AA34" s="406"/>
      <c r="AB34" s="406"/>
      <c r="AC34" s="406"/>
      <c r="AD34" s="406"/>
      <c r="AE34" s="406" t="s">
        <v>2183</v>
      </c>
      <c r="AF34" s="406"/>
      <c r="AG34" s="406"/>
      <c r="AH34" s="406"/>
      <c r="AI34" s="406"/>
      <c r="AJ34" s="406"/>
      <c r="AK34" s="406"/>
      <c r="AL34" s="406"/>
      <c r="AM34" s="406"/>
      <c r="AN34" s="406"/>
      <c r="AO34" s="406"/>
      <c r="AP34" s="406"/>
      <c r="AQ34" s="406"/>
      <c r="AR34" s="406"/>
      <c r="AS34" s="406"/>
      <c r="AT34" s="406"/>
      <c r="AU34" s="406"/>
      <c r="AV34" s="406"/>
      <c r="AW34" s="406"/>
      <c r="AX34" s="406"/>
      <c r="AY34" s="406"/>
      <c r="AZ34" s="406"/>
      <c r="BA34" s="406"/>
      <c r="BB34" s="406"/>
      <c r="BC34" s="406"/>
      <c r="BD34" s="406"/>
      <c r="BE34" s="406"/>
      <c r="BF34" s="406"/>
      <c r="BG34" s="406"/>
      <c r="BH34" s="406"/>
    </row>
    <row r="35" spans="1:60" ht="20.399999999999999" outlineLevel="1">
      <c r="A35" s="398">
        <v>21</v>
      </c>
      <c r="B35" s="399" t="s">
        <v>2210</v>
      </c>
      <c r="C35" s="400" t="s">
        <v>2211</v>
      </c>
      <c r="D35" s="401" t="s">
        <v>150</v>
      </c>
      <c r="E35" s="402">
        <v>7</v>
      </c>
      <c r="F35" s="403">
        <f t="shared" si="8"/>
        <v>0</v>
      </c>
      <c r="G35" s="403">
        <f t="shared" si="9"/>
        <v>0</v>
      </c>
      <c r="H35" s="710"/>
      <c r="I35" s="403">
        <f t="shared" si="10"/>
        <v>0</v>
      </c>
      <c r="J35" s="710"/>
      <c r="K35" s="403">
        <f t="shared" si="11"/>
        <v>0</v>
      </c>
      <c r="L35" s="403">
        <v>21</v>
      </c>
      <c r="M35" s="403">
        <f t="shared" si="12"/>
        <v>0</v>
      </c>
      <c r="N35" s="401">
        <v>3.0000000000000001E-3</v>
      </c>
      <c r="O35" s="401">
        <f t="shared" si="13"/>
        <v>2.1000000000000001E-2</v>
      </c>
      <c r="P35" s="401">
        <v>0</v>
      </c>
      <c r="Q35" s="401">
        <f t="shared" si="14"/>
        <v>0</v>
      </c>
      <c r="R35" s="401"/>
      <c r="S35" s="401"/>
      <c r="T35" s="405">
        <v>0</v>
      </c>
      <c r="U35" s="401">
        <f t="shared" si="15"/>
        <v>0</v>
      </c>
      <c r="V35" s="406"/>
      <c r="W35" s="406"/>
      <c r="X35" s="406"/>
      <c r="Y35" s="406"/>
      <c r="Z35" s="406"/>
      <c r="AA35" s="406"/>
      <c r="AB35" s="406"/>
      <c r="AC35" s="406"/>
      <c r="AD35" s="406"/>
      <c r="AE35" s="406" t="s">
        <v>2183</v>
      </c>
      <c r="AF35" s="406"/>
      <c r="AG35" s="406"/>
      <c r="AH35" s="406"/>
      <c r="AI35" s="406"/>
      <c r="AJ35" s="406"/>
      <c r="AK35" s="406"/>
      <c r="AL35" s="406"/>
      <c r="AM35" s="406"/>
      <c r="AN35" s="406"/>
      <c r="AO35" s="406"/>
      <c r="AP35" s="406"/>
      <c r="AQ35" s="406"/>
      <c r="AR35" s="406"/>
      <c r="AS35" s="406"/>
      <c r="AT35" s="406"/>
      <c r="AU35" s="406"/>
      <c r="AV35" s="406"/>
      <c r="AW35" s="406"/>
      <c r="AX35" s="406"/>
      <c r="AY35" s="406"/>
      <c r="AZ35" s="406"/>
      <c r="BA35" s="406"/>
      <c r="BB35" s="406"/>
      <c r="BC35" s="406"/>
      <c r="BD35" s="406"/>
      <c r="BE35" s="406"/>
      <c r="BF35" s="406"/>
      <c r="BG35" s="406"/>
      <c r="BH35" s="406"/>
    </row>
    <row r="36" spans="1:60" ht="20.399999999999999" outlineLevel="1">
      <c r="A36" s="398">
        <v>22</v>
      </c>
      <c r="B36" s="399" t="s">
        <v>2212</v>
      </c>
      <c r="C36" s="400" t="s">
        <v>2213</v>
      </c>
      <c r="D36" s="401" t="s">
        <v>150</v>
      </c>
      <c r="E36" s="402">
        <v>6</v>
      </c>
      <c r="F36" s="403">
        <f t="shared" si="8"/>
        <v>0</v>
      </c>
      <c r="G36" s="403">
        <f t="shared" si="9"/>
        <v>0</v>
      </c>
      <c r="H36" s="710"/>
      <c r="I36" s="403">
        <f t="shared" si="10"/>
        <v>0</v>
      </c>
      <c r="J36" s="710"/>
      <c r="K36" s="403">
        <f t="shared" si="11"/>
        <v>0</v>
      </c>
      <c r="L36" s="403">
        <v>21</v>
      </c>
      <c r="M36" s="403">
        <f t="shared" si="12"/>
        <v>0</v>
      </c>
      <c r="N36" s="401">
        <v>1.5E-3</v>
      </c>
      <c r="O36" s="401">
        <f t="shared" si="13"/>
        <v>8.9999999999999993E-3</v>
      </c>
      <c r="P36" s="401">
        <v>0</v>
      </c>
      <c r="Q36" s="401">
        <f t="shared" si="14"/>
        <v>0</v>
      </c>
      <c r="R36" s="401"/>
      <c r="S36" s="401"/>
      <c r="T36" s="405">
        <v>0</v>
      </c>
      <c r="U36" s="401">
        <f t="shared" si="15"/>
        <v>0</v>
      </c>
      <c r="V36" s="406"/>
      <c r="W36" s="406"/>
      <c r="X36" s="406"/>
      <c r="Y36" s="406"/>
      <c r="Z36" s="406"/>
      <c r="AA36" s="406"/>
      <c r="AB36" s="406"/>
      <c r="AC36" s="406"/>
      <c r="AD36" s="406"/>
      <c r="AE36" s="406" t="s">
        <v>2183</v>
      </c>
      <c r="AF36" s="406"/>
      <c r="AG36" s="406"/>
      <c r="AH36" s="406"/>
      <c r="AI36" s="406"/>
      <c r="AJ36" s="406"/>
      <c r="AK36" s="406"/>
      <c r="AL36" s="406"/>
      <c r="AM36" s="406"/>
      <c r="AN36" s="406"/>
      <c r="AO36" s="406"/>
      <c r="AP36" s="406"/>
      <c r="AQ36" s="406"/>
      <c r="AR36" s="406"/>
      <c r="AS36" s="406"/>
      <c r="AT36" s="406"/>
      <c r="AU36" s="406"/>
      <c r="AV36" s="406"/>
      <c r="AW36" s="406"/>
      <c r="AX36" s="406"/>
      <c r="AY36" s="406"/>
      <c r="AZ36" s="406"/>
      <c r="BA36" s="406"/>
      <c r="BB36" s="406"/>
      <c r="BC36" s="406"/>
      <c r="BD36" s="406"/>
      <c r="BE36" s="406"/>
      <c r="BF36" s="406"/>
      <c r="BG36" s="406"/>
      <c r="BH36" s="406"/>
    </row>
    <row r="37" spans="1:60" outlineLevel="1">
      <c r="A37" s="398">
        <v>23</v>
      </c>
      <c r="B37" s="399" t="s">
        <v>2214</v>
      </c>
      <c r="C37" s="400" t="s">
        <v>2215</v>
      </c>
      <c r="D37" s="401" t="s">
        <v>224</v>
      </c>
      <c r="E37" s="402">
        <v>18</v>
      </c>
      <c r="F37" s="403">
        <f t="shared" si="8"/>
        <v>0</v>
      </c>
      <c r="G37" s="403">
        <f t="shared" si="9"/>
        <v>0</v>
      </c>
      <c r="H37" s="710"/>
      <c r="I37" s="403">
        <f t="shared" si="10"/>
        <v>0</v>
      </c>
      <c r="J37" s="710"/>
      <c r="K37" s="403">
        <f t="shared" si="11"/>
        <v>0</v>
      </c>
      <c r="L37" s="403">
        <v>21</v>
      </c>
      <c r="M37" s="403">
        <f t="shared" si="12"/>
        <v>0</v>
      </c>
      <c r="N37" s="401">
        <v>0</v>
      </c>
      <c r="O37" s="401">
        <f t="shared" si="13"/>
        <v>0</v>
      </c>
      <c r="P37" s="401">
        <v>0</v>
      </c>
      <c r="Q37" s="401">
        <f t="shared" si="14"/>
        <v>0</v>
      </c>
      <c r="R37" s="401"/>
      <c r="S37" s="401"/>
      <c r="T37" s="405">
        <v>6.6000000000000003E-2</v>
      </c>
      <c r="U37" s="401">
        <f t="shared" si="15"/>
        <v>1.19</v>
      </c>
      <c r="V37" s="406"/>
      <c r="W37" s="406"/>
      <c r="X37" s="406"/>
      <c r="Y37" s="406"/>
      <c r="Z37" s="406"/>
      <c r="AA37" s="406"/>
      <c r="AB37" s="406"/>
      <c r="AC37" s="406"/>
      <c r="AD37" s="406"/>
      <c r="AE37" s="406" t="s">
        <v>2168</v>
      </c>
      <c r="AF37" s="406"/>
      <c r="AG37" s="406"/>
      <c r="AH37" s="406"/>
      <c r="AI37" s="406"/>
      <c r="AJ37" s="406"/>
      <c r="AK37" s="406"/>
      <c r="AL37" s="406"/>
      <c r="AM37" s="406"/>
      <c r="AN37" s="406"/>
      <c r="AO37" s="406"/>
      <c r="AP37" s="406"/>
      <c r="AQ37" s="406"/>
      <c r="AR37" s="406"/>
      <c r="AS37" s="406"/>
      <c r="AT37" s="406"/>
      <c r="AU37" s="406"/>
      <c r="AV37" s="406"/>
      <c r="AW37" s="406"/>
      <c r="AX37" s="406"/>
      <c r="AY37" s="406"/>
      <c r="AZ37" s="406"/>
      <c r="BA37" s="406"/>
      <c r="BB37" s="406"/>
      <c r="BC37" s="406"/>
      <c r="BD37" s="406"/>
      <c r="BE37" s="406"/>
      <c r="BF37" s="406"/>
      <c r="BG37" s="406"/>
      <c r="BH37" s="406"/>
    </row>
    <row r="38" spans="1:60" outlineLevel="1">
      <c r="A38" s="398">
        <v>24</v>
      </c>
      <c r="B38" s="399" t="s">
        <v>2216</v>
      </c>
      <c r="C38" s="400" t="s">
        <v>2217</v>
      </c>
      <c r="D38" s="401" t="s">
        <v>224</v>
      </c>
      <c r="E38" s="402">
        <v>1</v>
      </c>
      <c r="F38" s="403">
        <f t="shared" si="8"/>
        <v>0</v>
      </c>
      <c r="G38" s="403">
        <f t="shared" si="9"/>
        <v>0</v>
      </c>
      <c r="H38" s="710"/>
      <c r="I38" s="403">
        <f t="shared" si="10"/>
        <v>0</v>
      </c>
      <c r="J38" s="710"/>
      <c r="K38" s="403">
        <f t="shared" si="11"/>
        <v>0</v>
      </c>
      <c r="L38" s="403">
        <v>21</v>
      </c>
      <c r="M38" s="403">
        <f t="shared" si="12"/>
        <v>0</v>
      </c>
      <c r="N38" s="401">
        <v>0</v>
      </c>
      <c r="O38" s="401">
        <f t="shared" si="13"/>
        <v>0</v>
      </c>
      <c r="P38" s="401">
        <v>0</v>
      </c>
      <c r="Q38" s="401">
        <f t="shared" si="14"/>
        <v>0</v>
      </c>
      <c r="R38" s="401"/>
      <c r="S38" s="401"/>
      <c r="T38" s="405">
        <v>6.6000000000000003E-2</v>
      </c>
      <c r="U38" s="401">
        <f t="shared" si="15"/>
        <v>7.0000000000000007E-2</v>
      </c>
      <c r="V38" s="406"/>
      <c r="W38" s="406"/>
      <c r="X38" s="406"/>
      <c r="Y38" s="406"/>
      <c r="Z38" s="406"/>
      <c r="AA38" s="406"/>
      <c r="AB38" s="406"/>
      <c r="AC38" s="406"/>
      <c r="AD38" s="406"/>
      <c r="AE38" s="406" t="s">
        <v>2168</v>
      </c>
      <c r="AF38" s="406"/>
      <c r="AG38" s="406"/>
      <c r="AH38" s="406"/>
      <c r="AI38" s="406"/>
      <c r="AJ38" s="406"/>
      <c r="AK38" s="406"/>
      <c r="AL38" s="406"/>
      <c r="AM38" s="406"/>
      <c r="AN38" s="406"/>
      <c r="AO38" s="406"/>
      <c r="AP38" s="406"/>
      <c r="AQ38" s="406"/>
      <c r="AR38" s="406"/>
      <c r="AS38" s="406"/>
      <c r="AT38" s="406"/>
      <c r="AU38" s="406"/>
      <c r="AV38" s="406"/>
      <c r="AW38" s="406"/>
      <c r="AX38" s="406"/>
      <c r="AY38" s="406"/>
      <c r="AZ38" s="406"/>
      <c r="BA38" s="406"/>
      <c r="BB38" s="406"/>
      <c r="BC38" s="406"/>
      <c r="BD38" s="406"/>
      <c r="BE38" s="406"/>
      <c r="BF38" s="406"/>
      <c r="BG38" s="406"/>
      <c r="BH38" s="406"/>
    </row>
    <row r="39" spans="1:60" ht="20.399999999999999" outlineLevel="1">
      <c r="A39" s="398">
        <v>25</v>
      </c>
      <c r="B39" s="399" t="s">
        <v>2218</v>
      </c>
      <c r="C39" s="400" t="s">
        <v>2219</v>
      </c>
      <c r="D39" s="401" t="s">
        <v>150</v>
      </c>
      <c r="E39" s="402">
        <v>1</v>
      </c>
      <c r="F39" s="403">
        <f t="shared" si="8"/>
        <v>0</v>
      </c>
      <c r="G39" s="403">
        <f t="shared" si="9"/>
        <v>0</v>
      </c>
      <c r="H39" s="710"/>
      <c r="I39" s="403">
        <f t="shared" si="10"/>
        <v>0</v>
      </c>
      <c r="J39" s="710"/>
      <c r="K39" s="403">
        <f t="shared" si="11"/>
        <v>0</v>
      </c>
      <c r="L39" s="403">
        <v>21</v>
      </c>
      <c r="M39" s="403">
        <f t="shared" si="12"/>
        <v>0</v>
      </c>
      <c r="N39" s="401">
        <v>0.16632</v>
      </c>
      <c r="O39" s="401">
        <f t="shared" si="13"/>
        <v>0.16632</v>
      </c>
      <c r="P39" s="401">
        <v>0</v>
      </c>
      <c r="Q39" s="401">
        <f t="shared" si="14"/>
        <v>0</v>
      </c>
      <c r="R39" s="401"/>
      <c r="S39" s="401"/>
      <c r="T39" s="405">
        <v>2.3791799999999999</v>
      </c>
      <c r="U39" s="401">
        <f t="shared" si="15"/>
        <v>2.38</v>
      </c>
      <c r="V39" s="406"/>
      <c r="W39" s="406"/>
      <c r="X39" s="406"/>
      <c r="Y39" s="406"/>
      <c r="Z39" s="406"/>
      <c r="AA39" s="406"/>
      <c r="AB39" s="406"/>
      <c r="AC39" s="406"/>
      <c r="AD39" s="406"/>
      <c r="AE39" s="406" t="s">
        <v>2165</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row>
    <row r="40" spans="1:60" outlineLevel="1">
      <c r="A40" s="398"/>
      <c r="B40" s="399"/>
      <c r="C40" s="816" t="s">
        <v>2220</v>
      </c>
      <c r="D40" s="817"/>
      <c r="E40" s="818"/>
      <c r="F40" s="819"/>
      <c r="G40" s="820"/>
      <c r="H40" s="404"/>
      <c r="I40" s="403"/>
      <c r="J40" s="403"/>
      <c r="K40" s="403"/>
      <c r="L40" s="403"/>
      <c r="M40" s="403"/>
      <c r="N40" s="401"/>
      <c r="O40" s="401"/>
      <c r="P40" s="401"/>
      <c r="Q40" s="401"/>
      <c r="R40" s="401"/>
      <c r="S40" s="401"/>
      <c r="T40" s="405"/>
      <c r="U40" s="401"/>
      <c r="V40" s="406"/>
      <c r="W40" s="406"/>
      <c r="X40" s="406"/>
      <c r="Y40" s="406"/>
      <c r="Z40" s="406"/>
      <c r="AA40" s="406"/>
      <c r="AB40" s="406"/>
      <c r="AC40" s="406"/>
      <c r="AD40" s="406"/>
      <c r="AE40" s="406" t="s">
        <v>2197</v>
      </c>
      <c r="AF40" s="406"/>
      <c r="AG40" s="406"/>
      <c r="AH40" s="406"/>
      <c r="AI40" s="406"/>
      <c r="AJ40" s="406"/>
      <c r="AK40" s="406"/>
      <c r="AL40" s="406"/>
      <c r="AM40" s="406"/>
      <c r="AN40" s="406"/>
      <c r="AO40" s="406"/>
      <c r="AP40" s="406"/>
      <c r="AQ40" s="406"/>
      <c r="AR40" s="406"/>
      <c r="AS40" s="406"/>
      <c r="AT40" s="406"/>
      <c r="AU40" s="406"/>
      <c r="AV40" s="406"/>
      <c r="AW40" s="406"/>
      <c r="AX40" s="406"/>
      <c r="AY40" s="406"/>
      <c r="AZ40" s="406"/>
      <c r="BA40" s="414" t="str">
        <f>C40</f>
        <v>spojka d110 mm-2 ks, spojka d160 mm-1 ks</v>
      </c>
      <c r="BB40" s="406"/>
      <c r="BC40" s="406"/>
      <c r="BD40" s="406"/>
      <c r="BE40" s="406"/>
      <c r="BF40" s="406"/>
      <c r="BG40" s="406"/>
      <c r="BH40" s="406"/>
    </row>
    <row r="41" spans="1:60" outlineLevel="1">
      <c r="A41" s="398">
        <v>26</v>
      </c>
      <c r="B41" s="399" t="s">
        <v>2221</v>
      </c>
      <c r="C41" s="400" t="s">
        <v>2222</v>
      </c>
      <c r="D41" s="401" t="s">
        <v>150</v>
      </c>
      <c r="E41" s="402">
        <v>1</v>
      </c>
      <c r="F41" s="403">
        <f>H41+J41</f>
        <v>0</v>
      </c>
      <c r="G41" s="403">
        <f>E41*F41</f>
        <v>0</v>
      </c>
      <c r="H41" s="710"/>
      <c r="I41" s="403">
        <f>ROUND(E41*H41,2)</f>
        <v>0</v>
      </c>
      <c r="J41" s="710"/>
      <c r="K41" s="403">
        <f>ROUND(E41*J41,2)</f>
        <v>0</v>
      </c>
      <c r="L41" s="403">
        <v>21</v>
      </c>
      <c r="M41" s="403">
        <f>G41*(1+L41/100)</f>
        <v>0</v>
      </c>
      <c r="N41" s="401">
        <v>0</v>
      </c>
      <c r="O41" s="401">
        <f>ROUND(E41*N41,5)</f>
        <v>0</v>
      </c>
      <c r="P41" s="401">
        <v>0</v>
      </c>
      <c r="Q41" s="401">
        <f>ROUND(E41*P41,5)</f>
        <v>0</v>
      </c>
      <c r="R41" s="401"/>
      <c r="S41" s="401"/>
      <c r="T41" s="405">
        <v>1.25</v>
      </c>
      <c r="U41" s="401">
        <f>ROUND(E41*T41,2)</f>
        <v>1.25</v>
      </c>
      <c r="V41" s="406"/>
      <c r="W41" s="406"/>
      <c r="X41" s="406"/>
      <c r="Y41" s="406"/>
      <c r="Z41" s="406"/>
      <c r="AA41" s="406"/>
      <c r="AB41" s="406"/>
      <c r="AC41" s="406"/>
      <c r="AD41" s="406"/>
      <c r="AE41" s="406" t="s">
        <v>2168</v>
      </c>
      <c r="AF41" s="406"/>
      <c r="AG41" s="406"/>
      <c r="AH41" s="406"/>
      <c r="AI41" s="406"/>
      <c r="AJ41" s="406"/>
      <c r="AK41" s="406"/>
      <c r="AL41" s="406"/>
      <c r="AM41" s="406"/>
      <c r="AN41" s="406"/>
      <c r="AO41" s="406"/>
      <c r="AP41" s="406"/>
      <c r="AQ41" s="406"/>
      <c r="AR41" s="406"/>
      <c r="AS41" s="406"/>
      <c r="AT41" s="406"/>
      <c r="AU41" s="406"/>
      <c r="AV41" s="406"/>
      <c r="AW41" s="406"/>
      <c r="AX41" s="406"/>
      <c r="AY41" s="406"/>
      <c r="AZ41" s="406"/>
      <c r="BA41" s="406"/>
      <c r="BB41" s="406"/>
      <c r="BC41" s="406"/>
      <c r="BD41" s="406"/>
      <c r="BE41" s="406"/>
      <c r="BF41" s="406"/>
      <c r="BG41" s="406"/>
      <c r="BH41" s="406"/>
    </row>
    <row r="42" spans="1:60" outlineLevel="1">
      <c r="A42" s="398">
        <v>27</v>
      </c>
      <c r="B42" s="399" t="s">
        <v>2223</v>
      </c>
      <c r="C42" s="400" t="s">
        <v>2224</v>
      </c>
      <c r="D42" s="401" t="s">
        <v>150</v>
      </c>
      <c r="E42" s="402">
        <v>1</v>
      </c>
      <c r="F42" s="403">
        <f>H42+J42</f>
        <v>0</v>
      </c>
      <c r="G42" s="403">
        <f>E42*F42</f>
        <v>0</v>
      </c>
      <c r="H42" s="710"/>
      <c r="I42" s="403">
        <f>ROUND(E42*H42,2)</f>
        <v>0</v>
      </c>
      <c r="J42" s="710"/>
      <c r="K42" s="403">
        <f>ROUND(E42*J42,2)</f>
        <v>0</v>
      </c>
      <c r="L42" s="403">
        <v>21</v>
      </c>
      <c r="M42" s="403">
        <f>G42*(1+L42/100)</f>
        <v>0</v>
      </c>
      <c r="N42" s="401">
        <v>4.752E-2</v>
      </c>
      <c r="O42" s="401">
        <f>ROUND(E42*N42,5)</f>
        <v>4.752E-2</v>
      </c>
      <c r="P42" s="401">
        <v>0</v>
      </c>
      <c r="Q42" s="401">
        <f>ROUND(E42*P42,5)</f>
        <v>0</v>
      </c>
      <c r="R42" s="401"/>
      <c r="S42" s="401"/>
      <c r="T42" s="405">
        <v>1.34006</v>
      </c>
      <c r="U42" s="401">
        <f>ROUND(E42*T42,2)</f>
        <v>1.34</v>
      </c>
      <c r="V42" s="406"/>
      <c r="W42" s="406"/>
      <c r="X42" s="406"/>
      <c r="Y42" s="406"/>
      <c r="Z42" s="406"/>
      <c r="AA42" s="406"/>
      <c r="AB42" s="406"/>
      <c r="AC42" s="406"/>
      <c r="AD42" s="406"/>
      <c r="AE42" s="406" t="s">
        <v>2165</v>
      </c>
      <c r="AF42" s="406"/>
      <c r="AG42" s="406"/>
      <c r="AH42" s="406"/>
      <c r="AI42" s="406"/>
      <c r="AJ42" s="406"/>
      <c r="AK42" s="406"/>
      <c r="AL42" s="406"/>
      <c r="AM42" s="406"/>
      <c r="AN42" s="406"/>
      <c r="AO42" s="406"/>
      <c r="AP42" s="406"/>
      <c r="AQ42" s="406"/>
      <c r="AR42" s="406"/>
      <c r="AS42" s="406"/>
      <c r="AT42" s="406"/>
      <c r="AU42" s="406"/>
      <c r="AV42" s="406"/>
      <c r="AW42" s="406"/>
      <c r="AX42" s="406"/>
      <c r="AY42" s="406"/>
      <c r="AZ42" s="406"/>
      <c r="BA42" s="406"/>
      <c r="BB42" s="406"/>
      <c r="BC42" s="406"/>
      <c r="BD42" s="406"/>
      <c r="BE42" s="406"/>
      <c r="BF42" s="406"/>
      <c r="BG42" s="406"/>
      <c r="BH42" s="406"/>
    </row>
    <row r="43" spans="1:60" outlineLevel="1">
      <c r="A43" s="398">
        <v>28</v>
      </c>
      <c r="B43" s="399" t="s">
        <v>2225</v>
      </c>
      <c r="C43" s="400" t="s">
        <v>2226</v>
      </c>
      <c r="D43" s="401" t="s">
        <v>224</v>
      </c>
      <c r="E43" s="402">
        <v>17</v>
      </c>
      <c r="F43" s="403">
        <f>H43+J43</f>
        <v>0</v>
      </c>
      <c r="G43" s="403">
        <f>E43*F43</f>
        <v>0</v>
      </c>
      <c r="H43" s="710"/>
      <c r="I43" s="403">
        <f>ROUND(E43*H43,2)</f>
        <v>0</v>
      </c>
      <c r="J43" s="710"/>
      <c r="K43" s="403">
        <f>ROUND(E43*J43,2)</f>
        <v>0</v>
      </c>
      <c r="L43" s="403">
        <v>21</v>
      </c>
      <c r="M43" s="403">
        <f>G43*(1+L43/100)</f>
        <v>0</v>
      </c>
      <c r="N43" s="401">
        <v>0</v>
      </c>
      <c r="O43" s="401">
        <f>ROUND(E43*N43,5)</f>
        <v>0</v>
      </c>
      <c r="P43" s="401">
        <v>0</v>
      </c>
      <c r="Q43" s="401">
        <f>ROUND(E43*P43,5)</f>
        <v>0</v>
      </c>
      <c r="R43" s="401"/>
      <c r="S43" s="401"/>
      <c r="T43" s="405">
        <v>5.8999999999999997E-2</v>
      </c>
      <c r="U43" s="401">
        <f>ROUND(E43*T43,2)</f>
        <v>1</v>
      </c>
      <c r="V43" s="406"/>
      <c r="W43" s="406"/>
      <c r="X43" s="406"/>
      <c r="Y43" s="406"/>
      <c r="Z43" s="406"/>
      <c r="AA43" s="406"/>
      <c r="AB43" s="406"/>
      <c r="AC43" s="406"/>
      <c r="AD43" s="406"/>
      <c r="AE43" s="406" t="s">
        <v>2168</v>
      </c>
      <c r="AF43" s="406"/>
      <c r="AG43" s="406"/>
      <c r="AH43" s="406"/>
      <c r="AI43" s="406"/>
      <c r="AJ43" s="406"/>
      <c r="AK43" s="406"/>
      <c r="AL43" s="406"/>
      <c r="AM43" s="406"/>
      <c r="AN43" s="406"/>
      <c r="AO43" s="406"/>
      <c r="AP43" s="406"/>
      <c r="AQ43" s="406"/>
      <c r="AR43" s="406"/>
      <c r="AS43" s="406"/>
      <c r="AT43" s="406"/>
      <c r="AU43" s="406"/>
      <c r="AV43" s="406"/>
      <c r="AW43" s="406"/>
      <c r="AX43" s="406"/>
      <c r="AY43" s="406"/>
      <c r="AZ43" s="406"/>
      <c r="BA43" s="406"/>
      <c r="BB43" s="406"/>
      <c r="BC43" s="406"/>
      <c r="BD43" s="406"/>
      <c r="BE43" s="406"/>
      <c r="BF43" s="406"/>
      <c r="BG43" s="406"/>
      <c r="BH43" s="406"/>
    </row>
    <row r="44" spans="1:60" outlineLevel="1">
      <c r="A44" s="398">
        <v>29</v>
      </c>
      <c r="B44" s="399" t="s">
        <v>2227</v>
      </c>
      <c r="C44" s="400" t="s">
        <v>2228</v>
      </c>
      <c r="D44" s="401" t="s">
        <v>224</v>
      </c>
      <c r="E44" s="402">
        <v>1</v>
      </c>
      <c r="F44" s="403">
        <f>H44+J44</f>
        <v>0</v>
      </c>
      <c r="G44" s="403">
        <f>E44*F44</f>
        <v>0</v>
      </c>
      <c r="H44" s="710"/>
      <c r="I44" s="403">
        <f>ROUND(E44*H44,2)</f>
        <v>0</v>
      </c>
      <c r="J44" s="710"/>
      <c r="K44" s="403">
        <f>ROUND(E44*J44,2)</f>
        <v>0</v>
      </c>
      <c r="L44" s="403">
        <v>21</v>
      </c>
      <c r="M44" s="403">
        <f>G44*(1+L44/100)</f>
        <v>0</v>
      </c>
      <c r="N44" s="401">
        <v>0</v>
      </c>
      <c r="O44" s="401">
        <f>ROUND(E44*N44,5)</f>
        <v>0</v>
      </c>
      <c r="P44" s="401">
        <v>0</v>
      </c>
      <c r="Q44" s="401">
        <f>ROUND(E44*P44,5)</f>
        <v>0</v>
      </c>
      <c r="R44" s="401"/>
      <c r="S44" s="401"/>
      <c r="T44" s="405">
        <v>4.8000000000000001E-2</v>
      </c>
      <c r="U44" s="401">
        <f>ROUND(E44*T44,2)</f>
        <v>0.05</v>
      </c>
      <c r="V44" s="406"/>
      <c r="W44" s="406"/>
      <c r="X44" s="406"/>
      <c r="Y44" s="406"/>
      <c r="Z44" s="406"/>
      <c r="AA44" s="406"/>
      <c r="AB44" s="406"/>
      <c r="AC44" s="406"/>
      <c r="AD44" s="406"/>
      <c r="AE44" s="406" t="s">
        <v>2168</v>
      </c>
      <c r="AF44" s="406"/>
      <c r="AG44" s="406"/>
      <c r="AH44" s="406"/>
      <c r="AI44" s="406"/>
      <c r="AJ44" s="406"/>
      <c r="AK44" s="406"/>
      <c r="AL44" s="406"/>
      <c r="AM44" s="406"/>
      <c r="AN44" s="406"/>
      <c r="AO44" s="406"/>
      <c r="AP44" s="406"/>
      <c r="AQ44" s="406"/>
      <c r="AR44" s="406"/>
      <c r="AS44" s="406"/>
      <c r="AT44" s="406"/>
      <c r="AU44" s="406"/>
      <c r="AV44" s="406"/>
      <c r="AW44" s="406"/>
      <c r="AX44" s="406"/>
      <c r="AY44" s="406"/>
      <c r="AZ44" s="406"/>
      <c r="BA44" s="406"/>
      <c r="BB44" s="406"/>
      <c r="BC44" s="406"/>
      <c r="BD44" s="406"/>
      <c r="BE44" s="406"/>
      <c r="BF44" s="406"/>
      <c r="BG44" s="406"/>
      <c r="BH44" s="406"/>
    </row>
    <row r="45" spans="1:60" ht="20.399999999999999" outlineLevel="1">
      <c r="A45" s="398">
        <v>30</v>
      </c>
      <c r="B45" s="399" t="s">
        <v>2229</v>
      </c>
      <c r="C45" s="400" t="s">
        <v>2230</v>
      </c>
      <c r="D45" s="401" t="s">
        <v>150</v>
      </c>
      <c r="E45" s="402">
        <v>1</v>
      </c>
      <c r="F45" s="403">
        <f>H45+J45</f>
        <v>0</v>
      </c>
      <c r="G45" s="403">
        <f>E45*F45</f>
        <v>0</v>
      </c>
      <c r="H45" s="710"/>
      <c r="I45" s="403">
        <f>ROUND(E45*H45,2)</f>
        <v>0</v>
      </c>
      <c r="J45" s="710"/>
      <c r="K45" s="403">
        <f>ROUND(E45*J45,2)</f>
        <v>0</v>
      </c>
      <c r="L45" s="403">
        <v>21</v>
      </c>
      <c r="M45" s="403">
        <f>G45*(1+L45/100)</f>
        <v>0</v>
      </c>
      <c r="N45" s="401">
        <v>1.6299999999999999E-3</v>
      </c>
      <c r="O45" s="401">
        <f>ROUND(E45*N45,5)</f>
        <v>1.6299999999999999E-3</v>
      </c>
      <c r="P45" s="401">
        <v>0</v>
      </c>
      <c r="Q45" s="401">
        <f>ROUND(E45*P45,5)</f>
        <v>0</v>
      </c>
      <c r="R45" s="401"/>
      <c r="S45" s="401"/>
      <c r="T45" s="405">
        <v>0</v>
      </c>
      <c r="U45" s="401">
        <f>ROUND(E45*T45,2)</f>
        <v>0</v>
      </c>
      <c r="V45" s="406"/>
      <c r="W45" s="406"/>
      <c r="X45" s="406"/>
      <c r="Y45" s="406"/>
      <c r="Z45" s="406"/>
      <c r="AA45" s="406"/>
      <c r="AB45" s="406"/>
      <c r="AC45" s="406"/>
      <c r="AD45" s="406"/>
      <c r="AE45" s="406" t="s">
        <v>2183</v>
      </c>
      <c r="AF45" s="406"/>
      <c r="AG45" s="406"/>
      <c r="AH45" s="406"/>
      <c r="AI45" s="406"/>
      <c r="AJ45" s="406"/>
      <c r="AK45" s="406"/>
      <c r="AL45" s="406"/>
      <c r="AM45" s="406"/>
      <c r="AN45" s="406"/>
      <c r="AO45" s="406"/>
      <c r="AP45" s="406"/>
      <c r="AQ45" s="406"/>
      <c r="AR45" s="406"/>
      <c r="AS45" s="406"/>
      <c r="AT45" s="406"/>
      <c r="AU45" s="406"/>
      <c r="AV45" s="406"/>
      <c r="AW45" s="406"/>
      <c r="AX45" s="406"/>
      <c r="AY45" s="406"/>
      <c r="AZ45" s="406"/>
      <c r="BA45" s="406"/>
      <c r="BB45" s="406"/>
      <c r="BC45" s="406"/>
      <c r="BD45" s="406"/>
      <c r="BE45" s="406"/>
      <c r="BF45" s="406"/>
      <c r="BG45" s="406"/>
      <c r="BH45" s="406"/>
    </row>
    <row r="46" spans="1:60" outlineLevel="1">
      <c r="A46" s="398"/>
      <c r="B46" s="399"/>
      <c r="C46" s="816" t="s">
        <v>2231</v>
      </c>
      <c r="D46" s="817"/>
      <c r="E46" s="818"/>
      <c r="F46" s="819"/>
      <c r="G46" s="820"/>
      <c r="H46" s="403"/>
      <c r="I46" s="403"/>
      <c r="J46" s="403"/>
      <c r="K46" s="403"/>
      <c r="L46" s="403"/>
      <c r="M46" s="403"/>
      <c r="N46" s="401"/>
      <c r="O46" s="401"/>
      <c r="P46" s="401"/>
      <c r="Q46" s="401"/>
      <c r="R46" s="401"/>
      <c r="S46" s="401"/>
      <c r="T46" s="405"/>
      <c r="U46" s="401"/>
      <c r="V46" s="406"/>
      <c r="W46" s="406"/>
      <c r="X46" s="406"/>
      <c r="Y46" s="406"/>
      <c r="Z46" s="406"/>
      <c r="AA46" s="406"/>
      <c r="AB46" s="406"/>
      <c r="AC46" s="406"/>
      <c r="AD46" s="406"/>
      <c r="AE46" s="406" t="s">
        <v>2197</v>
      </c>
      <c r="AF46" s="406"/>
      <c r="AG46" s="406"/>
      <c r="AH46" s="406"/>
      <c r="AI46" s="406"/>
      <c r="AJ46" s="406"/>
      <c r="AK46" s="406"/>
      <c r="AL46" s="406"/>
      <c r="AM46" s="406"/>
      <c r="AN46" s="406"/>
      <c r="AO46" s="406"/>
      <c r="AP46" s="406"/>
      <c r="AQ46" s="406"/>
      <c r="AR46" s="406"/>
      <c r="AS46" s="406"/>
      <c r="AT46" s="406"/>
      <c r="AU46" s="406"/>
      <c r="AV46" s="406"/>
      <c r="AW46" s="406"/>
      <c r="AX46" s="406"/>
      <c r="AY46" s="406"/>
      <c r="AZ46" s="406"/>
      <c r="BA46" s="414" t="str">
        <f>C46</f>
        <v>pro předsazenou fasádu s bočním přítokem, průtok 10 l/s</v>
      </c>
      <c r="BB46" s="406"/>
      <c r="BC46" s="406"/>
      <c r="BD46" s="406"/>
      <c r="BE46" s="406"/>
      <c r="BF46" s="406"/>
      <c r="BG46" s="406"/>
      <c r="BH46" s="406"/>
    </row>
    <row r="47" spans="1:60">
      <c r="A47" s="407" t="s">
        <v>2161</v>
      </c>
      <c r="B47" s="408" t="s">
        <v>757</v>
      </c>
      <c r="C47" s="409" t="s">
        <v>2128</v>
      </c>
      <c r="D47" s="410"/>
      <c r="E47" s="411"/>
      <c r="F47" s="412"/>
      <c r="G47" s="412">
        <f>SUMIF(AE48:AE54,"&lt;&gt;NOR",G48:G54)</f>
        <v>0</v>
      </c>
      <c r="H47" s="412"/>
      <c r="I47" s="412">
        <f>SUM(I48:I54)</f>
        <v>0</v>
      </c>
      <c r="J47" s="412"/>
      <c r="K47" s="412">
        <f>SUM(K48:K54)</f>
        <v>0</v>
      </c>
      <c r="L47" s="412"/>
      <c r="M47" s="412">
        <f>SUM(M48:M54)</f>
        <v>0</v>
      </c>
      <c r="N47" s="410"/>
      <c r="O47" s="410">
        <f>SUM(O48:O54)</f>
        <v>4.2630000000000001E-2</v>
      </c>
      <c r="P47" s="410"/>
      <c r="Q47" s="410">
        <f>SUM(Q48:Q54)</f>
        <v>1.4449999999999998</v>
      </c>
      <c r="R47" s="410"/>
      <c r="S47" s="410"/>
      <c r="T47" s="413"/>
      <c r="U47" s="410">
        <f>SUM(U48:U54)</f>
        <v>34.49</v>
      </c>
      <c r="Y47" s="248"/>
      <c r="AE47" s="248" t="s">
        <v>2162</v>
      </c>
    </row>
    <row r="48" spans="1:60" outlineLevel="1">
      <c r="A48" s="398">
        <v>31</v>
      </c>
      <c r="B48" s="399" t="s">
        <v>2232</v>
      </c>
      <c r="C48" s="400" t="s">
        <v>2233</v>
      </c>
      <c r="D48" s="401" t="s">
        <v>224</v>
      </c>
      <c r="E48" s="402">
        <v>40</v>
      </c>
      <c r="F48" s="403">
        <f t="shared" ref="F48:F54" si="16">H48+J48</f>
        <v>0</v>
      </c>
      <c r="G48" s="403">
        <f t="shared" ref="G48:G54" si="17">E48*F48</f>
        <v>0</v>
      </c>
      <c r="H48" s="710"/>
      <c r="I48" s="403">
        <f t="shared" ref="I48:I54" si="18">ROUND(E48*H48,2)</f>
        <v>0</v>
      </c>
      <c r="J48" s="710"/>
      <c r="K48" s="403">
        <f t="shared" ref="K48:K54" si="19">ROUND(E48*J48,2)</f>
        <v>0</v>
      </c>
      <c r="L48" s="403">
        <v>21</v>
      </c>
      <c r="M48" s="403">
        <f t="shared" ref="M48:M54" si="20">G48*(1+L48/100)</f>
        <v>0</v>
      </c>
      <c r="N48" s="401">
        <v>4.8999999999999998E-4</v>
      </c>
      <c r="O48" s="401">
        <f t="shared" ref="O48:O54" si="21">ROUND(E48*N48,5)</f>
        <v>1.9599999999999999E-2</v>
      </c>
      <c r="P48" s="401">
        <v>6.0000000000000001E-3</v>
      </c>
      <c r="Q48" s="401">
        <f t="shared" ref="Q48:Q54" si="22">ROUND(E48*P48,5)</f>
        <v>0.24</v>
      </c>
      <c r="R48" s="401"/>
      <c r="S48" s="401"/>
      <c r="T48" s="405">
        <v>0.27400000000000002</v>
      </c>
      <c r="U48" s="401">
        <f t="shared" ref="U48:U54" si="23">ROUND(E48*T48,2)</f>
        <v>10.96</v>
      </c>
      <c r="V48" s="406"/>
      <c r="W48" s="406"/>
      <c r="X48" s="406"/>
      <c r="Y48" s="406"/>
      <c r="Z48" s="406"/>
      <c r="AA48" s="406"/>
      <c r="AB48" s="406"/>
      <c r="AC48" s="406"/>
      <c r="AD48" s="406"/>
      <c r="AE48" s="406" t="s">
        <v>2168</v>
      </c>
      <c r="AF48" s="406"/>
      <c r="AG48" s="406"/>
      <c r="AH48" s="406"/>
      <c r="AI48" s="406"/>
      <c r="AJ48" s="406"/>
      <c r="AK48" s="406"/>
      <c r="AL48" s="406"/>
      <c r="AM48" s="406"/>
      <c r="AN48" s="406"/>
      <c r="AO48" s="406"/>
      <c r="AP48" s="406"/>
      <c r="AQ48" s="406"/>
      <c r="AR48" s="406"/>
      <c r="AS48" s="406"/>
      <c r="AT48" s="406"/>
      <c r="AU48" s="406"/>
      <c r="AV48" s="406"/>
      <c r="AW48" s="406"/>
      <c r="AX48" s="406"/>
      <c r="AY48" s="406"/>
      <c r="AZ48" s="406"/>
      <c r="BA48" s="406"/>
      <c r="BB48" s="406"/>
      <c r="BC48" s="406"/>
      <c r="BD48" s="406"/>
      <c r="BE48" s="406"/>
      <c r="BF48" s="406"/>
      <c r="BG48" s="406"/>
      <c r="BH48" s="406"/>
    </row>
    <row r="49" spans="1:60" outlineLevel="1">
      <c r="A49" s="398">
        <v>32</v>
      </c>
      <c r="B49" s="399" t="s">
        <v>2234</v>
      </c>
      <c r="C49" s="400" t="s">
        <v>2235</v>
      </c>
      <c r="D49" s="401" t="s">
        <v>224</v>
      </c>
      <c r="E49" s="402">
        <v>25</v>
      </c>
      <c r="F49" s="403">
        <f t="shared" si="16"/>
        <v>0</v>
      </c>
      <c r="G49" s="403">
        <f t="shared" si="17"/>
        <v>0</v>
      </c>
      <c r="H49" s="710"/>
      <c r="I49" s="403">
        <f t="shared" si="18"/>
        <v>0</v>
      </c>
      <c r="J49" s="710"/>
      <c r="K49" s="403">
        <f t="shared" si="19"/>
        <v>0</v>
      </c>
      <c r="L49" s="403">
        <v>21</v>
      </c>
      <c r="M49" s="403">
        <f t="shared" si="20"/>
        <v>0</v>
      </c>
      <c r="N49" s="401">
        <v>4.8999999999999998E-4</v>
      </c>
      <c r="O49" s="401">
        <f t="shared" si="21"/>
        <v>1.225E-2</v>
      </c>
      <c r="P49" s="401">
        <v>1.2999999999999999E-2</v>
      </c>
      <c r="Q49" s="401">
        <f t="shared" si="22"/>
        <v>0.32500000000000001</v>
      </c>
      <c r="R49" s="401"/>
      <c r="S49" s="401"/>
      <c r="T49" s="405">
        <v>0.30099999999999999</v>
      </c>
      <c r="U49" s="401">
        <f t="shared" si="23"/>
        <v>7.53</v>
      </c>
      <c r="V49" s="406"/>
      <c r="W49" s="406"/>
      <c r="X49" s="406"/>
      <c r="Y49" s="406"/>
      <c r="Z49" s="406"/>
      <c r="AA49" s="406"/>
      <c r="AB49" s="406"/>
      <c r="AC49" s="406"/>
      <c r="AD49" s="406"/>
      <c r="AE49" s="406" t="s">
        <v>2168</v>
      </c>
      <c r="AF49" s="406"/>
      <c r="AG49" s="406"/>
      <c r="AH49" s="406"/>
      <c r="AI49" s="406"/>
      <c r="AJ49" s="406"/>
      <c r="AK49" s="406"/>
      <c r="AL49" s="406"/>
      <c r="AM49" s="406"/>
      <c r="AN49" s="406"/>
      <c r="AO49" s="406"/>
      <c r="AP49" s="406"/>
      <c r="AQ49" s="406"/>
      <c r="AR49" s="406"/>
      <c r="AS49" s="406"/>
      <c r="AT49" s="406"/>
      <c r="AU49" s="406"/>
      <c r="AV49" s="406"/>
      <c r="AW49" s="406"/>
      <c r="AX49" s="406"/>
      <c r="AY49" s="406"/>
      <c r="AZ49" s="406"/>
      <c r="BA49" s="406"/>
      <c r="BB49" s="406"/>
      <c r="BC49" s="406"/>
      <c r="BD49" s="406"/>
      <c r="BE49" s="406"/>
      <c r="BF49" s="406"/>
      <c r="BG49" s="406"/>
      <c r="BH49" s="406"/>
    </row>
    <row r="50" spans="1:60" outlineLevel="1">
      <c r="A50" s="398">
        <v>33</v>
      </c>
      <c r="B50" s="399" t="s">
        <v>2236</v>
      </c>
      <c r="C50" s="400" t="s">
        <v>2237</v>
      </c>
      <c r="D50" s="401" t="s">
        <v>224</v>
      </c>
      <c r="E50" s="402">
        <v>22</v>
      </c>
      <c r="F50" s="403">
        <f t="shared" si="16"/>
        <v>0</v>
      </c>
      <c r="G50" s="403">
        <f t="shared" si="17"/>
        <v>0</v>
      </c>
      <c r="H50" s="710"/>
      <c r="I50" s="403">
        <f t="shared" si="18"/>
        <v>0</v>
      </c>
      <c r="J50" s="710"/>
      <c r="K50" s="403">
        <f t="shared" si="19"/>
        <v>0</v>
      </c>
      <c r="L50" s="403">
        <v>21</v>
      </c>
      <c r="M50" s="403">
        <f t="shared" si="20"/>
        <v>0</v>
      </c>
      <c r="N50" s="401">
        <v>4.8999999999999998E-4</v>
      </c>
      <c r="O50" s="401">
        <f t="shared" si="21"/>
        <v>1.078E-2</v>
      </c>
      <c r="P50" s="401">
        <v>0.04</v>
      </c>
      <c r="Q50" s="401">
        <f t="shared" si="22"/>
        <v>0.88</v>
      </c>
      <c r="R50" s="401"/>
      <c r="S50" s="401"/>
      <c r="T50" s="405">
        <v>0.66800000000000004</v>
      </c>
      <c r="U50" s="401">
        <f t="shared" si="23"/>
        <v>14.7</v>
      </c>
      <c r="V50" s="406"/>
      <c r="W50" s="406"/>
      <c r="X50" s="406"/>
      <c r="Y50" s="406"/>
      <c r="Z50" s="406"/>
      <c r="AA50" s="406"/>
      <c r="AB50" s="406"/>
      <c r="AC50" s="406"/>
      <c r="AD50" s="406"/>
      <c r="AE50" s="406" t="s">
        <v>2168</v>
      </c>
      <c r="AF50" s="406"/>
      <c r="AG50" s="406"/>
      <c r="AH50" s="406"/>
      <c r="AI50" s="406"/>
      <c r="AJ50" s="406"/>
      <c r="AK50" s="406"/>
      <c r="AL50" s="406"/>
      <c r="AM50" s="406"/>
      <c r="AN50" s="406"/>
      <c r="AO50" s="406"/>
      <c r="AP50" s="406"/>
      <c r="AQ50" s="406"/>
      <c r="AR50" s="406"/>
      <c r="AS50" s="406"/>
      <c r="AT50" s="406"/>
      <c r="AU50" s="406"/>
      <c r="AV50" s="406"/>
      <c r="AW50" s="406"/>
      <c r="AX50" s="406"/>
      <c r="AY50" s="406"/>
      <c r="AZ50" s="406"/>
      <c r="BA50" s="406"/>
      <c r="BB50" s="406"/>
      <c r="BC50" s="406"/>
      <c r="BD50" s="406"/>
      <c r="BE50" s="406"/>
      <c r="BF50" s="406"/>
      <c r="BG50" s="406"/>
      <c r="BH50" s="406"/>
    </row>
    <row r="51" spans="1:60" outlineLevel="1">
      <c r="A51" s="398">
        <v>34</v>
      </c>
      <c r="B51" s="399" t="s">
        <v>2238</v>
      </c>
      <c r="C51" s="400" t="s">
        <v>2239</v>
      </c>
      <c r="D51" s="401" t="s">
        <v>186</v>
      </c>
      <c r="E51" s="402">
        <v>0.3</v>
      </c>
      <c r="F51" s="403">
        <f t="shared" si="16"/>
        <v>0</v>
      </c>
      <c r="G51" s="403">
        <f t="shared" si="17"/>
        <v>0</v>
      </c>
      <c r="H51" s="710"/>
      <c r="I51" s="403">
        <f t="shared" si="18"/>
        <v>0</v>
      </c>
      <c r="J51" s="710"/>
      <c r="K51" s="403">
        <f t="shared" si="19"/>
        <v>0</v>
      </c>
      <c r="L51" s="403">
        <v>21</v>
      </c>
      <c r="M51" s="403">
        <f t="shared" si="20"/>
        <v>0</v>
      </c>
      <c r="N51" s="401">
        <v>0</v>
      </c>
      <c r="O51" s="401">
        <f t="shared" si="21"/>
        <v>0</v>
      </c>
      <c r="P51" s="401">
        <v>0</v>
      </c>
      <c r="Q51" s="401">
        <f t="shared" si="22"/>
        <v>0</v>
      </c>
      <c r="R51" s="401"/>
      <c r="S51" s="401"/>
      <c r="T51" s="405">
        <v>0.94199999999999995</v>
      </c>
      <c r="U51" s="401">
        <f t="shared" si="23"/>
        <v>0.28000000000000003</v>
      </c>
      <c r="V51" s="406"/>
      <c r="W51" s="406"/>
      <c r="X51" s="406"/>
      <c r="Y51" s="406"/>
      <c r="Z51" s="406"/>
      <c r="AA51" s="406"/>
      <c r="AB51" s="406"/>
      <c r="AC51" s="406"/>
      <c r="AD51" s="406"/>
      <c r="AE51" s="406" t="s">
        <v>2168</v>
      </c>
      <c r="AF51" s="406"/>
      <c r="AG51" s="406"/>
      <c r="AH51" s="406"/>
      <c r="AI51" s="406"/>
      <c r="AJ51" s="406"/>
      <c r="AK51" s="406"/>
      <c r="AL51" s="406"/>
      <c r="AM51" s="406"/>
      <c r="AN51" s="406"/>
      <c r="AO51" s="406"/>
      <c r="AP51" s="406"/>
      <c r="AQ51" s="406"/>
      <c r="AR51" s="406"/>
      <c r="AS51" s="406"/>
      <c r="AT51" s="406"/>
      <c r="AU51" s="406"/>
      <c r="AV51" s="406"/>
      <c r="AW51" s="406"/>
      <c r="AX51" s="406"/>
      <c r="AY51" s="406"/>
      <c r="AZ51" s="406"/>
      <c r="BA51" s="406"/>
      <c r="BB51" s="406"/>
      <c r="BC51" s="406"/>
      <c r="BD51" s="406"/>
      <c r="BE51" s="406"/>
      <c r="BF51" s="406"/>
      <c r="BG51" s="406"/>
      <c r="BH51" s="406"/>
    </row>
    <row r="52" spans="1:60" outlineLevel="1">
      <c r="A52" s="398">
        <v>35</v>
      </c>
      <c r="B52" s="399" t="s">
        <v>2240</v>
      </c>
      <c r="C52" s="400" t="s">
        <v>2241</v>
      </c>
      <c r="D52" s="401" t="s">
        <v>186</v>
      </c>
      <c r="E52" s="402">
        <v>0.3</v>
      </c>
      <c r="F52" s="403">
        <f t="shared" si="16"/>
        <v>0</v>
      </c>
      <c r="G52" s="403">
        <f t="shared" si="17"/>
        <v>0</v>
      </c>
      <c r="H52" s="710"/>
      <c r="I52" s="403">
        <f t="shared" si="18"/>
        <v>0</v>
      </c>
      <c r="J52" s="710"/>
      <c r="K52" s="403">
        <f t="shared" si="19"/>
        <v>0</v>
      </c>
      <c r="L52" s="403">
        <v>21</v>
      </c>
      <c r="M52" s="403">
        <f t="shared" si="20"/>
        <v>0</v>
      </c>
      <c r="N52" s="401">
        <v>0</v>
      </c>
      <c r="O52" s="401">
        <f t="shared" si="21"/>
        <v>0</v>
      </c>
      <c r="P52" s="401">
        <v>0</v>
      </c>
      <c r="Q52" s="401">
        <f t="shared" si="22"/>
        <v>0</v>
      </c>
      <c r="R52" s="401"/>
      <c r="S52" s="401"/>
      <c r="T52" s="405">
        <v>0.93300000000000005</v>
      </c>
      <c r="U52" s="401">
        <f t="shared" si="23"/>
        <v>0.28000000000000003</v>
      </c>
      <c r="V52" s="406"/>
      <c r="W52" s="406"/>
      <c r="X52" s="406"/>
      <c r="Y52" s="406"/>
      <c r="Z52" s="406"/>
      <c r="AA52" s="406"/>
      <c r="AB52" s="406"/>
      <c r="AC52" s="406"/>
      <c r="AD52" s="406"/>
      <c r="AE52" s="406" t="s">
        <v>2168</v>
      </c>
      <c r="AF52" s="406"/>
      <c r="AG52" s="406"/>
      <c r="AH52" s="406"/>
      <c r="AI52" s="406"/>
      <c r="AJ52" s="406"/>
      <c r="AK52" s="406"/>
      <c r="AL52" s="406"/>
      <c r="AM52" s="406"/>
      <c r="AN52" s="406"/>
      <c r="AO52" s="406"/>
      <c r="AP52" s="406"/>
      <c r="AQ52" s="406"/>
      <c r="AR52" s="406"/>
      <c r="AS52" s="406"/>
      <c r="AT52" s="406"/>
      <c r="AU52" s="406"/>
      <c r="AV52" s="406"/>
      <c r="AW52" s="406"/>
      <c r="AX52" s="406"/>
      <c r="AY52" s="406"/>
      <c r="AZ52" s="406"/>
      <c r="BA52" s="406"/>
      <c r="BB52" s="406"/>
      <c r="BC52" s="406"/>
      <c r="BD52" s="406"/>
      <c r="BE52" s="406"/>
      <c r="BF52" s="406"/>
      <c r="BG52" s="406"/>
      <c r="BH52" s="406"/>
    </row>
    <row r="53" spans="1:60" outlineLevel="1">
      <c r="A53" s="398">
        <v>36</v>
      </c>
      <c r="B53" s="399" t="s">
        <v>2242</v>
      </c>
      <c r="C53" s="400" t="s">
        <v>2243</v>
      </c>
      <c r="D53" s="401" t="s">
        <v>186</v>
      </c>
      <c r="E53" s="402">
        <v>0.3</v>
      </c>
      <c r="F53" s="403">
        <f t="shared" si="16"/>
        <v>0</v>
      </c>
      <c r="G53" s="403">
        <f t="shared" si="17"/>
        <v>0</v>
      </c>
      <c r="H53" s="710"/>
      <c r="I53" s="403">
        <f t="shared" si="18"/>
        <v>0</v>
      </c>
      <c r="J53" s="710"/>
      <c r="K53" s="403">
        <f t="shared" si="19"/>
        <v>0</v>
      </c>
      <c r="L53" s="403">
        <v>21</v>
      </c>
      <c r="M53" s="403">
        <f t="shared" si="20"/>
        <v>0</v>
      </c>
      <c r="N53" s="401">
        <v>0</v>
      </c>
      <c r="O53" s="401">
        <f t="shared" si="21"/>
        <v>0</v>
      </c>
      <c r="P53" s="401">
        <v>0</v>
      </c>
      <c r="Q53" s="401">
        <f t="shared" si="22"/>
        <v>0</v>
      </c>
      <c r="R53" s="401"/>
      <c r="S53" s="401"/>
      <c r="T53" s="405">
        <v>0</v>
      </c>
      <c r="U53" s="401">
        <f t="shared" si="23"/>
        <v>0</v>
      </c>
      <c r="V53" s="406"/>
      <c r="W53" s="406"/>
      <c r="X53" s="406"/>
      <c r="Y53" s="406"/>
      <c r="Z53" s="406"/>
      <c r="AA53" s="406"/>
      <c r="AB53" s="406"/>
      <c r="AC53" s="406"/>
      <c r="AD53" s="406"/>
      <c r="AE53" s="406" t="s">
        <v>2168</v>
      </c>
      <c r="AF53" s="406"/>
      <c r="AG53" s="406"/>
      <c r="AH53" s="406"/>
      <c r="AI53" s="406"/>
      <c r="AJ53" s="406"/>
      <c r="AK53" s="406"/>
      <c r="AL53" s="406"/>
      <c r="AM53" s="406"/>
      <c r="AN53" s="406"/>
      <c r="AO53" s="406"/>
      <c r="AP53" s="406"/>
      <c r="AQ53" s="406"/>
      <c r="AR53" s="406"/>
      <c r="AS53" s="406"/>
      <c r="AT53" s="406"/>
      <c r="AU53" s="406"/>
      <c r="AV53" s="406"/>
      <c r="AW53" s="406"/>
      <c r="AX53" s="406"/>
      <c r="AY53" s="406"/>
      <c r="AZ53" s="406"/>
      <c r="BA53" s="406"/>
      <c r="BB53" s="406"/>
      <c r="BC53" s="406"/>
      <c r="BD53" s="406"/>
      <c r="BE53" s="406"/>
      <c r="BF53" s="406"/>
      <c r="BG53" s="406"/>
      <c r="BH53" s="406"/>
    </row>
    <row r="54" spans="1:60" outlineLevel="1">
      <c r="A54" s="398">
        <v>37</v>
      </c>
      <c r="B54" s="399" t="s">
        <v>2244</v>
      </c>
      <c r="C54" s="400" t="s">
        <v>2245</v>
      </c>
      <c r="D54" s="401" t="s">
        <v>186</v>
      </c>
      <c r="E54" s="402">
        <v>0.3</v>
      </c>
      <c r="F54" s="403">
        <f t="shared" si="16"/>
        <v>0</v>
      </c>
      <c r="G54" s="403">
        <f t="shared" si="17"/>
        <v>0</v>
      </c>
      <c r="H54" s="710"/>
      <c r="I54" s="403">
        <f t="shared" si="18"/>
        <v>0</v>
      </c>
      <c r="J54" s="710"/>
      <c r="K54" s="403">
        <f t="shared" si="19"/>
        <v>0</v>
      </c>
      <c r="L54" s="403">
        <v>21</v>
      </c>
      <c r="M54" s="403">
        <f t="shared" si="20"/>
        <v>0</v>
      </c>
      <c r="N54" s="401">
        <v>0</v>
      </c>
      <c r="O54" s="401">
        <f t="shared" si="21"/>
        <v>0</v>
      </c>
      <c r="P54" s="401">
        <v>0</v>
      </c>
      <c r="Q54" s="401">
        <f t="shared" si="22"/>
        <v>0</v>
      </c>
      <c r="R54" s="401"/>
      <c r="S54" s="401"/>
      <c r="T54" s="405">
        <v>2.4700000000000002</v>
      </c>
      <c r="U54" s="401">
        <f t="shared" si="23"/>
        <v>0.74</v>
      </c>
      <c r="V54" s="406"/>
      <c r="W54" s="406"/>
      <c r="X54" s="406"/>
      <c r="Y54" s="406"/>
      <c r="Z54" s="406"/>
      <c r="AA54" s="406"/>
      <c r="AB54" s="406"/>
      <c r="AC54" s="406"/>
      <c r="AD54" s="406"/>
      <c r="AE54" s="406" t="s">
        <v>2165</v>
      </c>
      <c r="AF54" s="406"/>
      <c r="AG54" s="406"/>
      <c r="AH54" s="406"/>
      <c r="AI54" s="406"/>
      <c r="AJ54" s="406"/>
      <c r="AK54" s="406"/>
      <c r="AL54" s="406"/>
      <c r="AM54" s="406"/>
      <c r="AN54" s="406"/>
      <c r="AO54" s="406"/>
      <c r="AP54" s="406"/>
      <c r="AQ54" s="406"/>
      <c r="AR54" s="406"/>
      <c r="AS54" s="406"/>
      <c r="AT54" s="406"/>
      <c r="AU54" s="406"/>
      <c r="AV54" s="406"/>
      <c r="AW54" s="406"/>
      <c r="AX54" s="406"/>
      <c r="AY54" s="406"/>
      <c r="AZ54" s="406"/>
      <c r="BA54" s="406"/>
      <c r="BB54" s="406"/>
      <c r="BC54" s="406"/>
      <c r="BD54" s="406"/>
      <c r="BE54" s="406"/>
      <c r="BF54" s="406"/>
      <c r="BG54" s="406"/>
      <c r="BH54" s="406"/>
    </row>
    <row r="55" spans="1:60">
      <c r="A55" s="407" t="s">
        <v>2161</v>
      </c>
      <c r="B55" s="408" t="s">
        <v>770</v>
      </c>
      <c r="C55" s="409" t="s">
        <v>2129</v>
      </c>
      <c r="D55" s="410"/>
      <c r="E55" s="411"/>
      <c r="F55" s="412"/>
      <c r="G55" s="412">
        <f>SUMIF(AE56:AE56,"&lt;&gt;NOR",G56:G56)</f>
        <v>0</v>
      </c>
      <c r="H55" s="412"/>
      <c r="I55" s="412">
        <f>SUM(I56:I56)</f>
        <v>0</v>
      </c>
      <c r="J55" s="412"/>
      <c r="K55" s="412">
        <f>SUM(K56:K56)</f>
        <v>0</v>
      </c>
      <c r="L55" s="412"/>
      <c r="M55" s="412">
        <f>SUM(M56:M56)</f>
        <v>0</v>
      </c>
      <c r="N55" s="410"/>
      <c r="O55" s="410">
        <f>SUM(O56:O56)</f>
        <v>0</v>
      </c>
      <c r="P55" s="410"/>
      <c r="Q55" s="410">
        <f>SUM(Q56:Q56)</f>
        <v>0</v>
      </c>
      <c r="R55" s="410"/>
      <c r="S55" s="410"/>
      <c r="T55" s="413"/>
      <c r="U55" s="410">
        <f>SUM(U56:U56)</f>
        <v>0.04</v>
      </c>
      <c r="Y55" s="248"/>
      <c r="AE55" s="248" t="s">
        <v>2162</v>
      </c>
    </row>
    <row r="56" spans="1:60" outlineLevel="1">
      <c r="A56" s="398">
        <v>38</v>
      </c>
      <c r="B56" s="399" t="s">
        <v>2246</v>
      </c>
      <c r="C56" s="400" t="s">
        <v>2247</v>
      </c>
      <c r="D56" s="401" t="s">
        <v>186</v>
      </c>
      <c r="E56" s="402">
        <v>0.2</v>
      </c>
      <c r="F56" s="403">
        <f>H56+J56</f>
        <v>0</v>
      </c>
      <c r="G56" s="403">
        <f>E56*F56</f>
        <v>0</v>
      </c>
      <c r="H56" s="710"/>
      <c r="I56" s="403">
        <f>ROUND(E56*H56,2)</f>
        <v>0</v>
      </c>
      <c r="J56" s="711"/>
      <c r="K56" s="403">
        <f>ROUND(E56*J56,2)</f>
        <v>0</v>
      </c>
      <c r="L56" s="403">
        <v>21</v>
      </c>
      <c r="M56" s="403">
        <f>G56*(1+L56/100)</f>
        <v>0</v>
      </c>
      <c r="N56" s="401">
        <v>0</v>
      </c>
      <c r="O56" s="401">
        <f>ROUND(E56*N56,5)</f>
        <v>0</v>
      </c>
      <c r="P56" s="401">
        <v>0</v>
      </c>
      <c r="Q56" s="401">
        <f>ROUND(E56*P56,5)</f>
        <v>0</v>
      </c>
      <c r="R56" s="401"/>
      <c r="S56" s="401"/>
      <c r="T56" s="405">
        <v>0.21149999999999999</v>
      </c>
      <c r="U56" s="401">
        <f>ROUND(E56*T56,2)</f>
        <v>0.04</v>
      </c>
      <c r="V56" s="406"/>
      <c r="W56" s="406"/>
      <c r="X56" s="406"/>
      <c r="Y56" s="406"/>
      <c r="Z56" s="406"/>
      <c r="AA56" s="406"/>
      <c r="AB56" s="406"/>
      <c r="AC56" s="406"/>
      <c r="AD56" s="406"/>
      <c r="AE56" s="406" t="s">
        <v>2168</v>
      </c>
      <c r="AF56" s="406"/>
      <c r="AG56" s="406"/>
      <c r="AH56" s="406"/>
      <c r="AI56" s="406"/>
      <c r="AJ56" s="406"/>
      <c r="AK56" s="406"/>
      <c r="AL56" s="406"/>
      <c r="AM56" s="406"/>
      <c r="AN56" s="406"/>
      <c r="AO56" s="406"/>
      <c r="AP56" s="406"/>
      <c r="AQ56" s="406"/>
      <c r="AR56" s="406"/>
      <c r="AS56" s="406"/>
      <c r="AT56" s="406"/>
      <c r="AU56" s="406"/>
      <c r="AV56" s="406"/>
      <c r="AW56" s="406"/>
      <c r="AX56" s="406"/>
      <c r="AY56" s="406"/>
      <c r="AZ56" s="406"/>
      <c r="BA56" s="406"/>
      <c r="BB56" s="406"/>
      <c r="BC56" s="406"/>
      <c r="BD56" s="406"/>
      <c r="BE56" s="406"/>
      <c r="BF56" s="406"/>
      <c r="BG56" s="406"/>
      <c r="BH56" s="406"/>
    </row>
    <row r="57" spans="1:60">
      <c r="A57" s="407" t="s">
        <v>2161</v>
      </c>
      <c r="B57" s="408" t="s">
        <v>1292</v>
      </c>
      <c r="C57" s="409" t="s">
        <v>2130</v>
      </c>
      <c r="D57" s="410"/>
      <c r="E57" s="411"/>
      <c r="F57" s="412"/>
      <c r="G57" s="412">
        <f>SUMIF(AE58:AE98,"&lt;&gt;NOR",G58:G98)</f>
        <v>0</v>
      </c>
      <c r="H57" s="412"/>
      <c r="I57" s="412">
        <f>SUM(I58:I98)</f>
        <v>0</v>
      </c>
      <c r="J57" s="412"/>
      <c r="K57" s="412">
        <f>SUM(K58:K98)</f>
        <v>0</v>
      </c>
      <c r="L57" s="412"/>
      <c r="M57" s="412">
        <f>SUM(M58:M98)</f>
        <v>0</v>
      </c>
      <c r="N57" s="410"/>
      <c r="O57" s="410">
        <f>SUM(O58:O98)</f>
        <v>1.1286599999999996</v>
      </c>
      <c r="P57" s="410"/>
      <c r="Q57" s="410">
        <f>SUM(Q58:Q98)</f>
        <v>0.25596000000000002</v>
      </c>
      <c r="R57" s="410"/>
      <c r="S57" s="410"/>
      <c r="T57" s="413"/>
      <c r="U57" s="410">
        <f>SUM(U58:U98)</f>
        <v>177.65000000000003</v>
      </c>
      <c r="Y57" s="248"/>
      <c r="AE57" s="248" t="s">
        <v>2162</v>
      </c>
    </row>
    <row r="58" spans="1:60" outlineLevel="1">
      <c r="A58" s="398">
        <v>39</v>
      </c>
      <c r="B58" s="399" t="s">
        <v>2248</v>
      </c>
      <c r="C58" s="400" t="s">
        <v>2249</v>
      </c>
      <c r="D58" s="401" t="s">
        <v>224</v>
      </c>
      <c r="E58" s="402">
        <v>2</v>
      </c>
      <c r="F58" s="403">
        <f t="shared" ref="F58:F98" si="24">H58+J58</f>
        <v>0</v>
      </c>
      <c r="G58" s="403">
        <f t="shared" ref="G58:G98" si="25">E58*F58</f>
        <v>0</v>
      </c>
      <c r="H58" s="710"/>
      <c r="I58" s="403">
        <f t="shared" ref="I58:I98" si="26">ROUND(E58*H58,2)</f>
        <v>0</v>
      </c>
      <c r="J58" s="710"/>
      <c r="K58" s="403">
        <f t="shared" ref="K58:K98" si="27">ROUND(E58*J58,2)</f>
        <v>0</v>
      </c>
      <c r="L58" s="403">
        <v>21</v>
      </c>
      <c r="M58" s="403">
        <f t="shared" ref="M58:M98" si="28">G58*(1+L58/100)</f>
        <v>0</v>
      </c>
      <c r="N58" s="401">
        <v>2.5200000000000001E-3</v>
      </c>
      <c r="O58" s="401">
        <f t="shared" ref="O58:O98" si="29">ROUND(E58*N58,5)</f>
        <v>5.0400000000000002E-3</v>
      </c>
      <c r="P58" s="401">
        <v>0</v>
      </c>
      <c r="Q58" s="401">
        <f t="shared" ref="Q58:Q98" si="30">ROUND(E58*P58,5)</f>
        <v>0</v>
      </c>
      <c r="R58" s="401"/>
      <c r="S58" s="401"/>
      <c r="T58" s="405">
        <v>0.8</v>
      </c>
      <c r="U58" s="401">
        <f t="shared" ref="U58:U98" si="31">ROUND(E58*T58,2)</f>
        <v>1.6</v>
      </c>
      <c r="V58" s="406"/>
      <c r="W58" s="406"/>
      <c r="X58" s="406"/>
      <c r="Y58" s="406"/>
      <c r="Z58" s="406"/>
      <c r="AA58" s="406"/>
      <c r="AB58" s="406"/>
      <c r="AC58" s="406"/>
      <c r="AD58" s="406"/>
      <c r="AE58" s="406" t="s">
        <v>2168</v>
      </c>
      <c r="AF58" s="406"/>
      <c r="AG58" s="406"/>
      <c r="AH58" s="406"/>
      <c r="AI58" s="406"/>
      <c r="AJ58" s="406"/>
      <c r="AK58" s="406"/>
      <c r="AL58" s="406"/>
      <c r="AM58" s="406"/>
      <c r="AN58" s="406"/>
      <c r="AO58" s="406"/>
      <c r="AP58" s="406"/>
      <c r="AQ58" s="406"/>
      <c r="AR58" s="406"/>
      <c r="AS58" s="406"/>
      <c r="AT58" s="406"/>
      <c r="AU58" s="406"/>
      <c r="AV58" s="406"/>
      <c r="AW58" s="406"/>
      <c r="AX58" s="406"/>
      <c r="AY58" s="406"/>
      <c r="AZ58" s="406"/>
      <c r="BA58" s="406"/>
      <c r="BB58" s="406"/>
      <c r="BC58" s="406"/>
      <c r="BD58" s="406"/>
      <c r="BE58" s="406"/>
      <c r="BF58" s="406"/>
      <c r="BG58" s="406"/>
      <c r="BH58" s="406"/>
    </row>
    <row r="59" spans="1:60" outlineLevel="1">
      <c r="A59" s="398">
        <v>40</v>
      </c>
      <c r="B59" s="399" t="s">
        <v>2250</v>
      </c>
      <c r="C59" s="400" t="s">
        <v>2251</v>
      </c>
      <c r="D59" s="401" t="s">
        <v>224</v>
      </c>
      <c r="E59" s="402">
        <v>1</v>
      </c>
      <c r="F59" s="403">
        <f t="shared" si="24"/>
        <v>0</v>
      </c>
      <c r="G59" s="403">
        <f t="shared" si="25"/>
        <v>0</v>
      </c>
      <c r="H59" s="710"/>
      <c r="I59" s="403">
        <f t="shared" si="26"/>
        <v>0</v>
      </c>
      <c r="J59" s="710"/>
      <c r="K59" s="403">
        <f t="shared" si="27"/>
        <v>0</v>
      </c>
      <c r="L59" s="403">
        <v>21</v>
      </c>
      <c r="M59" s="403">
        <f t="shared" si="28"/>
        <v>0</v>
      </c>
      <c r="N59" s="401">
        <v>3.5699999999999998E-3</v>
      </c>
      <c r="O59" s="401">
        <f t="shared" si="29"/>
        <v>3.5699999999999998E-3</v>
      </c>
      <c r="P59" s="401">
        <v>0</v>
      </c>
      <c r="Q59" s="401">
        <f t="shared" si="30"/>
        <v>0</v>
      </c>
      <c r="R59" s="401"/>
      <c r="S59" s="401"/>
      <c r="T59" s="405">
        <v>0.55000000000000004</v>
      </c>
      <c r="U59" s="401">
        <f t="shared" si="31"/>
        <v>0.55000000000000004</v>
      </c>
      <c r="V59" s="406"/>
      <c r="W59" s="406"/>
      <c r="X59" s="406"/>
      <c r="Y59" s="406"/>
      <c r="Z59" s="406"/>
      <c r="AA59" s="406"/>
      <c r="AB59" s="406"/>
      <c r="AC59" s="406"/>
      <c r="AD59" s="406"/>
      <c r="AE59" s="406" t="s">
        <v>2168</v>
      </c>
      <c r="AF59" s="406"/>
      <c r="AG59" s="406"/>
      <c r="AH59" s="406"/>
      <c r="AI59" s="406"/>
      <c r="AJ59" s="406"/>
      <c r="AK59" s="406"/>
      <c r="AL59" s="406"/>
      <c r="AM59" s="406"/>
      <c r="AN59" s="406"/>
      <c r="AO59" s="406"/>
      <c r="AP59" s="406"/>
      <c r="AQ59" s="406"/>
      <c r="AR59" s="406"/>
      <c r="AS59" s="406"/>
      <c r="AT59" s="406"/>
      <c r="AU59" s="406"/>
      <c r="AV59" s="406"/>
      <c r="AW59" s="406"/>
      <c r="AX59" s="406"/>
      <c r="AY59" s="406"/>
      <c r="AZ59" s="406"/>
      <c r="BA59" s="406"/>
      <c r="BB59" s="406"/>
      <c r="BC59" s="406"/>
      <c r="BD59" s="406"/>
      <c r="BE59" s="406"/>
      <c r="BF59" s="406"/>
      <c r="BG59" s="406"/>
      <c r="BH59" s="406"/>
    </row>
    <row r="60" spans="1:60" outlineLevel="1">
      <c r="A60" s="398">
        <v>41</v>
      </c>
      <c r="B60" s="399" t="s">
        <v>2252</v>
      </c>
      <c r="C60" s="400" t="s">
        <v>2253</v>
      </c>
      <c r="D60" s="401" t="s">
        <v>224</v>
      </c>
      <c r="E60" s="402">
        <v>2</v>
      </c>
      <c r="F60" s="403">
        <f t="shared" si="24"/>
        <v>0</v>
      </c>
      <c r="G60" s="403">
        <f t="shared" si="25"/>
        <v>0</v>
      </c>
      <c r="H60" s="710"/>
      <c r="I60" s="403">
        <f t="shared" si="26"/>
        <v>0</v>
      </c>
      <c r="J60" s="710"/>
      <c r="K60" s="403">
        <f t="shared" si="27"/>
        <v>0</v>
      </c>
      <c r="L60" s="403">
        <v>21</v>
      </c>
      <c r="M60" s="403">
        <f t="shared" si="28"/>
        <v>0</v>
      </c>
      <c r="N60" s="401">
        <v>0.21706</v>
      </c>
      <c r="O60" s="401">
        <f t="shared" si="29"/>
        <v>0.43412000000000001</v>
      </c>
      <c r="P60" s="401">
        <v>0</v>
      </c>
      <c r="Q60" s="401">
        <f t="shared" si="30"/>
        <v>0</v>
      </c>
      <c r="R60" s="401"/>
      <c r="S60" s="401"/>
      <c r="T60" s="405">
        <v>1.90038</v>
      </c>
      <c r="U60" s="401">
        <f t="shared" si="31"/>
        <v>3.8</v>
      </c>
      <c r="V60" s="406"/>
      <c r="W60" s="406"/>
      <c r="X60" s="406"/>
      <c r="Y60" s="406"/>
      <c r="Z60" s="406"/>
      <c r="AA60" s="406"/>
      <c r="AB60" s="406"/>
      <c r="AC60" s="406"/>
      <c r="AD60" s="406"/>
      <c r="AE60" s="406" t="s">
        <v>2165</v>
      </c>
      <c r="AF60" s="406"/>
      <c r="AG60" s="406"/>
      <c r="AH60" s="406"/>
      <c r="AI60" s="406"/>
      <c r="AJ60" s="406"/>
      <c r="AK60" s="406"/>
      <c r="AL60" s="406"/>
      <c r="AM60" s="406"/>
      <c r="AN60" s="406"/>
      <c r="AO60" s="406"/>
      <c r="AP60" s="406"/>
      <c r="AQ60" s="406"/>
      <c r="AR60" s="406"/>
      <c r="AS60" s="406"/>
      <c r="AT60" s="406"/>
      <c r="AU60" s="406"/>
      <c r="AV60" s="406"/>
      <c r="AW60" s="406"/>
      <c r="AX60" s="406"/>
      <c r="AY60" s="406"/>
      <c r="AZ60" s="406"/>
      <c r="BA60" s="406"/>
      <c r="BB60" s="406"/>
      <c r="BC60" s="406"/>
      <c r="BD60" s="406"/>
      <c r="BE60" s="406"/>
      <c r="BF60" s="406"/>
      <c r="BG60" s="406"/>
      <c r="BH60" s="406"/>
    </row>
    <row r="61" spans="1:60" outlineLevel="1">
      <c r="A61" s="398">
        <v>42</v>
      </c>
      <c r="B61" s="399" t="s">
        <v>2254</v>
      </c>
      <c r="C61" s="400" t="s">
        <v>2255</v>
      </c>
      <c r="D61" s="401" t="s">
        <v>224</v>
      </c>
      <c r="E61" s="402">
        <v>1</v>
      </c>
      <c r="F61" s="403">
        <f t="shared" si="24"/>
        <v>0</v>
      </c>
      <c r="G61" s="403">
        <f t="shared" si="25"/>
        <v>0</v>
      </c>
      <c r="H61" s="710"/>
      <c r="I61" s="403">
        <f t="shared" si="26"/>
        <v>0</v>
      </c>
      <c r="J61" s="710"/>
      <c r="K61" s="403">
        <f t="shared" si="27"/>
        <v>0</v>
      </c>
      <c r="L61" s="403">
        <v>21</v>
      </c>
      <c r="M61" s="403">
        <f t="shared" si="28"/>
        <v>0</v>
      </c>
      <c r="N61" s="401">
        <v>0.35976000000000002</v>
      </c>
      <c r="O61" s="401">
        <f t="shared" si="29"/>
        <v>0.35976000000000002</v>
      </c>
      <c r="P61" s="401">
        <v>0</v>
      </c>
      <c r="Q61" s="401">
        <f t="shared" si="30"/>
        <v>0</v>
      </c>
      <c r="R61" s="401"/>
      <c r="S61" s="401"/>
      <c r="T61" s="405">
        <v>2.3588300000000002</v>
      </c>
      <c r="U61" s="401">
        <f t="shared" si="31"/>
        <v>2.36</v>
      </c>
      <c r="V61" s="406"/>
      <c r="W61" s="406"/>
      <c r="X61" s="406"/>
      <c r="Y61" s="406"/>
      <c r="Z61" s="406"/>
      <c r="AA61" s="406"/>
      <c r="AB61" s="406"/>
      <c r="AC61" s="406"/>
      <c r="AD61" s="406"/>
      <c r="AE61" s="406" t="s">
        <v>2165</v>
      </c>
      <c r="AF61" s="406"/>
      <c r="AG61" s="406"/>
      <c r="AH61" s="406"/>
      <c r="AI61" s="406"/>
      <c r="AJ61" s="406"/>
      <c r="AK61" s="406"/>
      <c r="AL61" s="406"/>
      <c r="AM61" s="406"/>
      <c r="AN61" s="406"/>
      <c r="AO61" s="406"/>
      <c r="AP61" s="406"/>
      <c r="AQ61" s="406"/>
      <c r="AR61" s="406"/>
      <c r="AS61" s="406"/>
      <c r="AT61" s="406"/>
      <c r="AU61" s="406"/>
      <c r="AV61" s="406"/>
      <c r="AW61" s="406"/>
      <c r="AX61" s="406"/>
      <c r="AY61" s="406"/>
      <c r="AZ61" s="406"/>
      <c r="BA61" s="406"/>
      <c r="BB61" s="406"/>
      <c r="BC61" s="406"/>
      <c r="BD61" s="406"/>
      <c r="BE61" s="406"/>
      <c r="BF61" s="406"/>
      <c r="BG61" s="406"/>
      <c r="BH61" s="406"/>
    </row>
    <row r="62" spans="1:60" outlineLevel="1">
      <c r="A62" s="398">
        <v>43</v>
      </c>
      <c r="B62" s="399" t="s">
        <v>2256</v>
      </c>
      <c r="C62" s="400" t="s">
        <v>2257</v>
      </c>
      <c r="D62" s="401" t="s">
        <v>224</v>
      </c>
      <c r="E62" s="402">
        <v>61</v>
      </c>
      <c r="F62" s="403">
        <f t="shared" si="24"/>
        <v>0</v>
      </c>
      <c r="G62" s="403">
        <f t="shared" si="25"/>
        <v>0</v>
      </c>
      <c r="H62" s="710"/>
      <c r="I62" s="403">
        <f t="shared" si="26"/>
        <v>0</v>
      </c>
      <c r="J62" s="710"/>
      <c r="K62" s="403">
        <f t="shared" si="27"/>
        <v>0</v>
      </c>
      <c r="L62" s="403">
        <v>21</v>
      </c>
      <c r="M62" s="403">
        <f t="shared" si="28"/>
        <v>0</v>
      </c>
      <c r="N62" s="401">
        <v>1.73E-3</v>
      </c>
      <c r="O62" s="401">
        <f t="shared" si="29"/>
        <v>0.10553</v>
      </c>
      <c r="P62" s="401">
        <v>0</v>
      </c>
      <c r="Q62" s="401">
        <f t="shared" si="30"/>
        <v>0</v>
      </c>
      <c r="R62" s="401"/>
      <c r="S62" s="401"/>
      <c r="T62" s="405">
        <v>0.82899999999999996</v>
      </c>
      <c r="U62" s="401">
        <f t="shared" si="31"/>
        <v>50.57</v>
      </c>
      <c r="V62" s="406"/>
      <c r="W62" s="406"/>
      <c r="X62" s="406"/>
      <c r="Y62" s="406"/>
      <c r="Z62" s="406"/>
      <c r="AA62" s="406"/>
      <c r="AB62" s="406"/>
      <c r="AC62" s="406"/>
      <c r="AD62" s="406"/>
      <c r="AE62" s="406" t="s">
        <v>2168</v>
      </c>
      <c r="AF62" s="406"/>
      <c r="AG62" s="406"/>
      <c r="AH62" s="406"/>
      <c r="AI62" s="406"/>
      <c r="AJ62" s="406"/>
      <c r="AK62" s="406"/>
      <c r="AL62" s="406"/>
      <c r="AM62" s="406"/>
      <c r="AN62" s="406"/>
      <c r="AO62" s="406"/>
      <c r="AP62" s="406"/>
      <c r="AQ62" s="406"/>
      <c r="AR62" s="406"/>
      <c r="AS62" s="406"/>
      <c r="AT62" s="406"/>
      <c r="AU62" s="406"/>
      <c r="AV62" s="406"/>
      <c r="AW62" s="406"/>
      <c r="AX62" s="406"/>
      <c r="AY62" s="406"/>
      <c r="AZ62" s="406"/>
      <c r="BA62" s="406"/>
      <c r="BB62" s="406"/>
      <c r="BC62" s="406"/>
      <c r="BD62" s="406"/>
      <c r="BE62" s="406"/>
      <c r="BF62" s="406"/>
      <c r="BG62" s="406"/>
      <c r="BH62" s="406"/>
    </row>
    <row r="63" spans="1:60" outlineLevel="1">
      <c r="A63" s="398">
        <v>44</v>
      </c>
      <c r="B63" s="399" t="s">
        <v>2258</v>
      </c>
      <c r="C63" s="400" t="s">
        <v>2259</v>
      </c>
      <c r="D63" s="401" t="s">
        <v>224</v>
      </c>
      <c r="E63" s="402">
        <v>25</v>
      </c>
      <c r="F63" s="403">
        <f t="shared" si="24"/>
        <v>0</v>
      </c>
      <c r="G63" s="403">
        <f t="shared" si="25"/>
        <v>0</v>
      </c>
      <c r="H63" s="710"/>
      <c r="I63" s="403">
        <f t="shared" si="26"/>
        <v>0</v>
      </c>
      <c r="J63" s="710"/>
      <c r="K63" s="403">
        <f t="shared" si="27"/>
        <v>0</v>
      </c>
      <c r="L63" s="403">
        <v>21</v>
      </c>
      <c r="M63" s="403">
        <f t="shared" si="28"/>
        <v>0</v>
      </c>
      <c r="N63" s="401">
        <v>1.3699999999999999E-3</v>
      </c>
      <c r="O63" s="401">
        <f t="shared" si="29"/>
        <v>3.4250000000000003E-2</v>
      </c>
      <c r="P63" s="401">
        <v>0</v>
      </c>
      <c r="Q63" s="401">
        <f t="shared" si="30"/>
        <v>0</v>
      </c>
      <c r="R63" s="401"/>
      <c r="S63" s="401"/>
      <c r="T63" s="405">
        <v>0.79669999999999996</v>
      </c>
      <c r="U63" s="401">
        <f t="shared" si="31"/>
        <v>19.920000000000002</v>
      </c>
      <c r="V63" s="406"/>
      <c r="W63" s="406"/>
      <c r="X63" s="406"/>
      <c r="Y63" s="406"/>
      <c r="Z63" s="406"/>
      <c r="AA63" s="406"/>
      <c r="AB63" s="406"/>
      <c r="AC63" s="406"/>
      <c r="AD63" s="406"/>
      <c r="AE63" s="406" t="s">
        <v>2168</v>
      </c>
      <c r="AF63" s="406"/>
      <c r="AG63" s="406"/>
      <c r="AH63" s="406"/>
      <c r="AI63" s="406"/>
      <c r="AJ63" s="406"/>
      <c r="AK63" s="406"/>
      <c r="AL63" s="406"/>
      <c r="AM63" s="406"/>
      <c r="AN63" s="406"/>
      <c r="AO63" s="406"/>
      <c r="AP63" s="406"/>
      <c r="AQ63" s="406"/>
      <c r="AR63" s="406"/>
      <c r="AS63" s="406"/>
      <c r="AT63" s="406"/>
      <c r="AU63" s="406"/>
      <c r="AV63" s="406"/>
      <c r="AW63" s="406"/>
      <c r="AX63" s="406"/>
      <c r="AY63" s="406"/>
      <c r="AZ63" s="406"/>
      <c r="BA63" s="406"/>
      <c r="BB63" s="406"/>
      <c r="BC63" s="406"/>
      <c r="BD63" s="406"/>
      <c r="BE63" s="406"/>
      <c r="BF63" s="406"/>
      <c r="BG63" s="406"/>
      <c r="BH63" s="406"/>
    </row>
    <row r="64" spans="1:60" outlineLevel="1">
      <c r="A64" s="398">
        <v>45</v>
      </c>
      <c r="B64" s="399" t="s">
        <v>2260</v>
      </c>
      <c r="C64" s="400" t="s">
        <v>2261</v>
      </c>
      <c r="D64" s="401" t="s">
        <v>224</v>
      </c>
      <c r="E64" s="402">
        <v>11</v>
      </c>
      <c r="F64" s="403">
        <f t="shared" si="24"/>
        <v>0</v>
      </c>
      <c r="G64" s="403">
        <f t="shared" si="25"/>
        <v>0</v>
      </c>
      <c r="H64" s="710"/>
      <c r="I64" s="403">
        <f t="shared" si="26"/>
        <v>0</v>
      </c>
      <c r="J64" s="710"/>
      <c r="K64" s="403">
        <f t="shared" si="27"/>
        <v>0</v>
      </c>
      <c r="L64" s="403">
        <v>21</v>
      </c>
      <c r="M64" s="403">
        <f t="shared" si="28"/>
        <v>0</v>
      </c>
      <c r="N64" s="401">
        <v>7.3999999999999999E-4</v>
      </c>
      <c r="O64" s="401">
        <f t="shared" si="29"/>
        <v>8.1399999999999997E-3</v>
      </c>
      <c r="P64" s="401">
        <v>0</v>
      </c>
      <c r="Q64" s="401">
        <f t="shared" si="30"/>
        <v>0</v>
      </c>
      <c r="R64" s="401"/>
      <c r="S64" s="401"/>
      <c r="T64" s="405">
        <v>0.66820000000000002</v>
      </c>
      <c r="U64" s="401">
        <f t="shared" si="31"/>
        <v>7.35</v>
      </c>
      <c r="V64" s="406"/>
      <c r="W64" s="406"/>
      <c r="X64" s="406"/>
      <c r="Y64" s="406"/>
      <c r="Z64" s="406"/>
      <c r="AA64" s="406"/>
      <c r="AB64" s="406"/>
      <c r="AC64" s="406"/>
      <c r="AD64" s="406"/>
      <c r="AE64" s="406" t="s">
        <v>2168</v>
      </c>
      <c r="AF64" s="406"/>
      <c r="AG64" s="406"/>
      <c r="AH64" s="406"/>
      <c r="AI64" s="406"/>
      <c r="AJ64" s="406"/>
      <c r="AK64" s="406"/>
      <c r="AL64" s="406"/>
      <c r="AM64" s="406"/>
      <c r="AN64" s="406"/>
      <c r="AO64" s="406"/>
      <c r="AP64" s="406"/>
      <c r="AQ64" s="406"/>
      <c r="AR64" s="406"/>
      <c r="AS64" s="406"/>
      <c r="AT64" s="406"/>
      <c r="AU64" s="406"/>
      <c r="AV64" s="406"/>
      <c r="AW64" s="406"/>
      <c r="AX64" s="406"/>
      <c r="AY64" s="406"/>
      <c r="AZ64" s="406"/>
      <c r="BA64" s="406"/>
      <c r="BB64" s="406"/>
      <c r="BC64" s="406"/>
      <c r="BD64" s="406"/>
      <c r="BE64" s="406"/>
      <c r="BF64" s="406"/>
      <c r="BG64" s="406"/>
      <c r="BH64" s="406"/>
    </row>
    <row r="65" spans="1:60" outlineLevel="1">
      <c r="A65" s="398">
        <v>46</v>
      </c>
      <c r="B65" s="399" t="s">
        <v>2262</v>
      </c>
      <c r="C65" s="400" t="s">
        <v>2263</v>
      </c>
      <c r="D65" s="401" t="s">
        <v>224</v>
      </c>
      <c r="E65" s="402">
        <v>12</v>
      </c>
      <c r="F65" s="403">
        <f t="shared" si="24"/>
        <v>0</v>
      </c>
      <c r="G65" s="403">
        <f t="shared" si="25"/>
        <v>0</v>
      </c>
      <c r="H65" s="710"/>
      <c r="I65" s="403">
        <f t="shared" si="26"/>
        <v>0</v>
      </c>
      <c r="J65" s="710"/>
      <c r="K65" s="403">
        <f t="shared" si="27"/>
        <v>0</v>
      </c>
      <c r="L65" s="403">
        <v>21</v>
      </c>
      <c r="M65" s="403">
        <f t="shared" si="28"/>
        <v>0</v>
      </c>
      <c r="N65" s="401">
        <v>1.6100000000000001E-3</v>
      </c>
      <c r="O65" s="401">
        <f t="shared" si="29"/>
        <v>1.932E-2</v>
      </c>
      <c r="P65" s="401">
        <v>0</v>
      </c>
      <c r="Q65" s="401">
        <f t="shared" si="30"/>
        <v>0</v>
      </c>
      <c r="R65" s="401"/>
      <c r="S65" s="401"/>
      <c r="T65" s="405">
        <v>0.73899999999999999</v>
      </c>
      <c r="U65" s="401">
        <f t="shared" si="31"/>
        <v>8.8699999999999992</v>
      </c>
      <c r="V65" s="406"/>
      <c r="W65" s="406"/>
      <c r="X65" s="406"/>
      <c r="Y65" s="406"/>
      <c r="Z65" s="406"/>
      <c r="AA65" s="406"/>
      <c r="AB65" s="406"/>
      <c r="AC65" s="406"/>
      <c r="AD65" s="406"/>
      <c r="AE65" s="406" t="s">
        <v>2168</v>
      </c>
      <c r="AF65" s="406"/>
      <c r="AG65" s="406"/>
      <c r="AH65" s="406"/>
      <c r="AI65" s="406"/>
      <c r="AJ65" s="406"/>
      <c r="AK65" s="406"/>
      <c r="AL65" s="406"/>
      <c r="AM65" s="406"/>
      <c r="AN65" s="406"/>
      <c r="AO65" s="406"/>
      <c r="AP65" s="406"/>
      <c r="AQ65" s="406"/>
      <c r="AR65" s="406"/>
      <c r="AS65" s="406"/>
      <c r="AT65" s="406"/>
      <c r="AU65" s="406"/>
      <c r="AV65" s="406"/>
      <c r="AW65" s="406"/>
      <c r="AX65" s="406"/>
      <c r="AY65" s="406"/>
      <c r="AZ65" s="406"/>
      <c r="BA65" s="406"/>
      <c r="BB65" s="406"/>
      <c r="BC65" s="406"/>
      <c r="BD65" s="406"/>
      <c r="BE65" s="406"/>
      <c r="BF65" s="406"/>
      <c r="BG65" s="406"/>
      <c r="BH65" s="406"/>
    </row>
    <row r="66" spans="1:60" outlineLevel="1">
      <c r="A66" s="398">
        <v>47</v>
      </c>
      <c r="B66" s="399" t="s">
        <v>2264</v>
      </c>
      <c r="C66" s="400" t="s">
        <v>2265</v>
      </c>
      <c r="D66" s="401" t="s">
        <v>224</v>
      </c>
      <c r="E66" s="402">
        <v>42</v>
      </c>
      <c r="F66" s="403">
        <f t="shared" si="24"/>
        <v>0</v>
      </c>
      <c r="G66" s="403">
        <f t="shared" si="25"/>
        <v>0</v>
      </c>
      <c r="H66" s="710"/>
      <c r="I66" s="403">
        <f t="shared" si="26"/>
        <v>0</v>
      </c>
      <c r="J66" s="710"/>
      <c r="K66" s="403">
        <f t="shared" si="27"/>
        <v>0</v>
      </c>
      <c r="L66" s="403">
        <v>21</v>
      </c>
      <c r="M66" s="403">
        <f t="shared" si="28"/>
        <v>0</v>
      </c>
      <c r="N66" s="401">
        <v>1.31E-3</v>
      </c>
      <c r="O66" s="401">
        <f t="shared" si="29"/>
        <v>5.5019999999999999E-2</v>
      </c>
      <c r="P66" s="401">
        <v>0</v>
      </c>
      <c r="Q66" s="401">
        <f t="shared" si="30"/>
        <v>0</v>
      </c>
      <c r="R66" s="401"/>
      <c r="S66" s="401"/>
      <c r="T66" s="405">
        <v>0.79700000000000004</v>
      </c>
      <c r="U66" s="401">
        <f t="shared" si="31"/>
        <v>33.47</v>
      </c>
      <c r="V66" s="406"/>
      <c r="W66" s="406"/>
      <c r="X66" s="406"/>
      <c r="Y66" s="406"/>
      <c r="Z66" s="406"/>
      <c r="AA66" s="406"/>
      <c r="AB66" s="406"/>
      <c r="AC66" s="406"/>
      <c r="AD66" s="406"/>
      <c r="AE66" s="406" t="s">
        <v>2168</v>
      </c>
      <c r="AF66" s="406"/>
      <c r="AG66" s="406"/>
      <c r="AH66" s="406"/>
      <c r="AI66" s="406"/>
      <c r="AJ66" s="406"/>
      <c r="AK66" s="406"/>
      <c r="AL66" s="406"/>
      <c r="AM66" s="406"/>
      <c r="AN66" s="406"/>
      <c r="AO66" s="406"/>
      <c r="AP66" s="406"/>
      <c r="AQ66" s="406"/>
      <c r="AR66" s="406"/>
      <c r="AS66" s="406"/>
      <c r="AT66" s="406"/>
      <c r="AU66" s="406"/>
      <c r="AV66" s="406"/>
      <c r="AW66" s="406"/>
      <c r="AX66" s="406"/>
      <c r="AY66" s="406"/>
      <c r="AZ66" s="406"/>
      <c r="BA66" s="406"/>
      <c r="BB66" s="406"/>
      <c r="BC66" s="406"/>
      <c r="BD66" s="406"/>
      <c r="BE66" s="406"/>
      <c r="BF66" s="406"/>
      <c r="BG66" s="406"/>
      <c r="BH66" s="406"/>
    </row>
    <row r="67" spans="1:60" outlineLevel="1">
      <c r="A67" s="398">
        <v>48</v>
      </c>
      <c r="B67" s="399" t="s">
        <v>2266</v>
      </c>
      <c r="C67" s="400" t="s">
        <v>2267</v>
      </c>
      <c r="D67" s="401" t="s">
        <v>224</v>
      </c>
      <c r="E67" s="402">
        <v>4</v>
      </c>
      <c r="F67" s="403">
        <f t="shared" si="24"/>
        <v>0</v>
      </c>
      <c r="G67" s="403">
        <f t="shared" si="25"/>
        <v>0</v>
      </c>
      <c r="H67" s="710"/>
      <c r="I67" s="403">
        <f t="shared" si="26"/>
        <v>0</v>
      </c>
      <c r="J67" s="710"/>
      <c r="K67" s="403">
        <f t="shared" si="27"/>
        <v>0</v>
      </c>
      <c r="L67" s="403">
        <v>21</v>
      </c>
      <c r="M67" s="403">
        <f t="shared" si="28"/>
        <v>0</v>
      </c>
      <c r="N67" s="401">
        <v>7.7999999999999999E-4</v>
      </c>
      <c r="O67" s="401">
        <f t="shared" si="29"/>
        <v>3.1199999999999999E-3</v>
      </c>
      <c r="P67" s="401">
        <v>0</v>
      </c>
      <c r="Q67" s="401">
        <f t="shared" si="30"/>
        <v>0</v>
      </c>
      <c r="R67" s="401"/>
      <c r="S67" s="401"/>
      <c r="T67" s="405">
        <v>0.81899999999999995</v>
      </c>
      <c r="U67" s="401">
        <f t="shared" si="31"/>
        <v>3.28</v>
      </c>
      <c r="V67" s="406"/>
      <c r="W67" s="406"/>
      <c r="X67" s="406"/>
      <c r="Y67" s="406"/>
      <c r="Z67" s="406"/>
      <c r="AA67" s="406"/>
      <c r="AB67" s="406"/>
      <c r="AC67" s="406"/>
      <c r="AD67" s="406"/>
      <c r="AE67" s="406" t="s">
        <v>2168</v>
      </c>
      <c r="AF67" s="406"/>
      <c r="AG67" s="406"/>
      <c r="AH67" s="406"/>
      <c r="AI67" s="406"/>
      <c r="AJ67" s="406"/>
      <c r="AK67" s="406"/>
      <c r="AL67" s="406"/>
      <c r="AM67" s="406"/>
      <c r="AN67" s="406"/>
      <c r="AO67" s="406"/>
      <c r="AP67" s="406"/>
      <c r="AQ67" s="406"/>
      <c r="AR67" s="406"/>
      <c r="AS67" s="406"/>
      <c r="AT67" s="406"/>
      <c r="AU67" s="406"/>
      <c r="AV67" s="406"/>
      <c r="AW67" s="406"/>
      <c r="AX67" s="406"/>
      <c r="AY67" s="406"/>
      <c r="AZ67" s="406"/>
      <c r="BA67" s="406"/>
      <c r="BB67" s="406"/>
      <c r="BC67" s="406"/>
      <c r="BD67" s="406"/>
      <c r="BE67" s="406"/>
      <c r="BF67" s="406"/>
      <c r="BG67" s="406"/>
      <c r="BH67" s="406"/>
    </row>
    <row r="68" spans="1:60" outlineLevel="1">
      <c r="A68" s="398">
        <v>49</v>
      </c>
      <c r="B68" s="399" t="s">
        <v>2268</v>
      </c>
      <c r="C68" s="400" t="s">
        <v>2269</v>
      </c>
      <c r="D68" s="401" t="s">
        <v>224</v>
      </c>
      <c r="E68" s="402">
        <v>11</v>
      </c>
      <c r="F68" s="403">
        <f t="shared" si="24"/>
        <v>0</v>
      </c>
      <c r="G68" s="403">
        <f t="shared" si="25"/>
        <v>0</v>
      </c>
      <c r="H68" s="710"/>
      <c r="I68" s="403">
        <f t="shared" si="26"/>
        <v>0</v>
      </c>
      <c r="J68" s="710"/>
      <c r="K68" s="403">
        <f t="shared" si="27"/>
        <v>0</v>
      </c>
      <c r="L68" s="403">
        <v>21</v>
      </c>
      <c r="M68" s="403">
        <f t="shared" si="28"/>
        <v>0</v>
      </c>
      <c r="N68" s="401">
        <v>1.5200000000000001E-3</v>
      </c>
      <c r="O68" s="401">
        <f t="shared" si="29"/>
        <v>1.6719999999999999E-2</v>
      </c>
      <c r="P68" s="401">
        <v>0</v>
      </c>
      <c r="Q68" s="401">
        <f t="shared" si="30"/>
        <v>0</v>
      </c>
      <c r="R68" s="401"/>
      <c r="S68" s="401"/>
      <c r="T68" s="405">
        <v>1.173</v>
      </c>
      <c r="U68" s="401">
        <f t="shared" si="31"/>
        <v>12.9</v>
      </c>
      <c r="V68" s="406"/>
      <c r="W68" s="406"/>
      <c r="X68" s="406"/>
      <c r="Y68" s="406"/>
      <c r="Z68" s="406"/>
      <c r="AA68" s="406"/>
      <c r="AB68" s="406"/>
      <c r="AC68" s="406"/>
      <c r="AD68" s="406"/>
      <c r="AE68" s="406" t="s">
        <v>2168</v>
      </c>
      <c r="AF68" s="406"/>
      <c r="AG68" s="406"/>
      <c r="AH68" s="406"/>
      <c r="AI68" s="406"/>
      <c r="AJ68" s="406"/>
      <c r="AK68" s="406"/>
      <c r="AL68" s="406"/>
      <c r="AM68" s="406"/>
      <c r="AN68" s="406"/>
      <c r="AO68" s="406"/>
      <c r="AP68" s="406"/>
      <c r="AQ68" s="406"/>
      <c r="AR68" s="406"/>
      <c r="AS68" s="406"/>
      <c r="AT68" s="406"/>
      <c r="AU68" s="406"/>
      <c r="AV68" s="406"/>
      <c r="AW68" s="406"/>
      <c r="AX68" s="406"/>
      <c r="AY68" s="406"/>
      <c r="AZ68" s="406"/>
      <c r="BA68" s="406"/>
      <c r="BB68" s="406"/>
      <c r="BC68" s="406"/>
      <c r="BD68" s="406"/>
      <c r="BE68" s="406"/>
      <c r="BF68" s="406"/>
      <c r="BG68" s="406"/>
      <c r="BH68" s="406"/>
    </row>
    <row r="69" spans="1:60" outlineLevel="1">
      <c r="A69" s="398">
        <v>50</v>
      </c>
      <c r="B69" s="399" t="s">
        <v>2270</v>
      </c>
      <c r="C69" s="400" t="s">
        <v>2271</v>
      </c>
      <c r="D69" s="401" t="s">
        <v>224</v>
      </c>
      <c r="E69" s="402">
        <v>4</v>
      </c>
      <c r="F69" s="403">
        <f t="shared" si="24"/>
        <v>0</v>
      </c>
      <c r="G69" s="403">
        <f t="shared" si="25"/>
        <v>0</v>
      </c>
      <c r="H69" s="710"/>
      <c r="I69" s="403">
        <f t="shared" si="26"/>
        <v>0</v>
      </c>
      <c r="J69" s="710"/>
      <c r="K69" s="403">
        <f t="shared" si="27"/>
        <v>0</v>
      </c>
      <c r="L69" s="403">
        <v>21</v>
      </c>
      <c r="M69" s="403">
        <f t="shared" si="28"/>
        <v>0</v>
      </c>
      <c r="N69" s="401">
        <v>6.9999999999999999E-4</v>
      </c>
      <c r="O69" s="401">
        <f t="shared" si="29"/>
        <v>2.8E-3</v>
      </c>
      <c r="P69" s="401">
        <v>0</v>
      </c>
      <c r="Q69" s="401">
        <f t="shared" si="30"/>
        <v>0</v>
      </c>
      <c r="R69" s="401"/>
      <c r="S69" s="401"/>
      <c r="T69" s="405">
        <v>0.45200000000000001</v>
      </c>
      <c r="U69" s="401">
        <f t="shared" si="31"/>
        <v>1.81</v>
      </c>
      <c r="V69" s="406"/>
      <c r="W69" s="406"/>
      <c r="X69" s="406"/>
      <c r="Y69" s="406"/>
      <c r="Z69" s="406"/>
      <c r="AA69" s="406"/>
      <c r="AB69" s="406"/>
      <c r="AC69" s="406"/>
      <c r="AD69" s="406"/>
      <c r="AE69" s="406" t="s">
        <v>2168</v>
      </c>
      <c r="AF69" s="406"/>
      <c r="AG69" s="406"/>
      <c r="AH69" s="406"/>
      <c r="AI69" s="406"/>
      <c r="AJ69" s="406"/>
      <c r="AK69" s="406"/>
      <c r="AL69" s="406"/>
      <c r="AM69" s="406"/>
      <c r="AN69" s="406"/>
      <c r="AO69" s="406"/>
      <c r="AP69" s="406"/>
      <c r="AQ69" s="406"/>
      <c r="AR69" s="406"/>
      <c r="AS69" s="406"/>
      <c r="AT69" s="406"/>
      <c r="AU69" s="406"/>
      <c r="AV69" s="406"/>
      <c r="AW69" s="406"/>
      <c r="AX69" s="406"/>
      <c r="AY69" s="406"/>
      <c r="AZ69" s="406"/>
      <c r="BA69" s="406"/>
      <c r="BB69" s="406"/>
      <c r="BC69" s="406"/>
      <c r="BD69" s="406"/>
      <c r="BE69" s="406"/>
      <c r="BF69" s="406"/>
      <c r="BG69" s="406"/>
      <c r="BH69" s="406"/>
    </row>
    <row r="70" spans="1:60" outlineLevel="1">
      <c r="A70" s="398">
        <v>51</v>
      </c>
      <c r="B70" s="399" t="s">
        <v>2272</v>
      </c>
      <c r="C70" s="400" t="s">
        <v>2273</v>
      </c>
      <c r="D70" s="401" t="s">
        <v>224</v>
      </c>
      <c r="E70" s="402">
        <v>18</v>
      </c>
      <c r="F70" s="403">
        <f t="shared" si="24"/>
        <v>0</v>
      </c>
      <c r="G70" s="403">
        <f t="shared" si="25"/>
        <v>0</v>
      </c>
      <c r="H70" s="710"/>
      <c r="I70" s="403">
        <f t="shared" si="26"/>
        <v>0</v>
      </c>
      <c r="J70" s="710"/>
      <c r="K70" s="403">
        <f t="shared" si="27"/>
        <v>0</v>
      </c>
      <c r="L70" s="403">
        <v>21</v>
      </c>
      <c r="M70" s="403">
        <f t="shared" si="28"/>
        <v>0</v>
      </c>
      <c r="N70" s="401">
        <v>4.6999999999999999E-4</v>
      </c>
      <c r="O70" s="401">
        <f t="shared" si="29"/>
        <v>8.4600000000000005E-3</v>
      </c>
      <c r="P70" s="401">
        <v>0</v>
      </c>
      <c r="Q70" s="401">
        <f t="shared" si="30"/>
        <v>0</v>
      </c>
      <c r="R70" s="401"/>
      <c r="S70" s="401"/>
      <c r="T70" s="405">
        <v>0.35899999999999999</v>
      </c>
      <c r="U70" s="401">
        <f t="shared" si="31"/>
        <v>6.46</v>
      </c>
      <c r="V70" s="406"/>
      <c r="W70" s="406"/>
      <c r="X70" s="406"/>
      <c r="Y70" s="406"/>
      <c r="Z70" s="406"/>
      <c r="AA70" s="406"/>
      <c r="AB70" s="406"/>
      <c r="AC70" s="406"/>
      <c r="AD70" s="406"/>
      <c r="AE70" s="406" t="s">
        <v>2168</v>
      </c>
      <c r="AF70" s="406"/>
      <c r="AG70" s="406"/>
      <c r="AH70" s="406"/>
      <c r="AI70" s="406"/>
      <c r="AJ70" s="406"/>
      <c r="AK70" s="406"/>
      <c r="AL70" s="406"/>
      <c r="AM70" s="406"/>
      <c r="AN70" s="406"/>
      <c r="AO70" s="406"/>
      <c r="AP70" s="406"/>
      <c r="AQ70" s="406"/>
      <c r="AR70" s="406"/>
      <c r="AS70" s="406"/>
      <c r="AT70" s="406"/>
      <c r="AU70" s="406"/>
      <c r="AV70" s="406"/>
      <c r="AW70" s="406"/>
      <c r="AX70" s="406"/>
      <c r="AY70" s="406"/>
      <c r="AZ70" s="406"/>
      <c r="BA70" s="406"/>
      <c r="BB70" s="406"/>
      <c r="BC70" s="406"/>
      <c r="BD70" s="406"/>
      <c r="BE70" s="406"/>
      <c r="BF70" s="406"/>
      <c r="BG70" s="406"/>
      <c r="BH70" s="406"/>
    </row>
    <row r="71" spans="1:60" outlineLevel="1">
      <c r="A71" s="398">
        <v>52</v>
      </c>
      <c r="B71" s="399" t="s">
        <v>2274</v>
      </c>
      <c r="C71" s="400" t="s">
        <v>2275</v>
      </c>
      <c r="D71" s="401" t="s">
        <v>224</v>
      </c>
      <c r="E71" s="402">
        <v>15</v>
      </c>
      <c r="F71" s="403">
        <f t="shared" si="24"/>
        <v>0</v>
      </c>
      <c r="G71" s="403">
        <f t="shared" si="25"/>
        <v>0</v>
      </c>
      <c r="H71" s="710"/>
      <c r="I71" s="403">
        <f t="shared" si="26"/>
        <v>0</v>
      </c>
      <c r="J71" s="710"/>
      <c r="K71" s="403">
        <f t="shared" si="27"/>
        <v>0</v>
      </c>
      <c r="L71" s="403">
        <v>21</v>
      </c>
      <c r="M71" s="403">
        <f t="shared" si="28"/>
        <v>0</v>
      </c>
      <c r="N71" s="401">
        <v>3.8000000000000002E-4</v>
      </c>
      <c r="O71" s="401">
        <f t="shared" si="29"/>
        <v>5.7000000000000002E-3</v>
      </c>
      <c r="P71" s="401">
        <v>0</v>
      </c>
      <c r="Q71" s="401">
        <f t="shared" si="30"/>
        <v>0</v>
      </c>
      <c r="R71" s="401"/>
      <c r="S71" s="401"/>
      <c r="T71" s="405">
        <v>0.32</v>
      </c>
      <c r="U71" s="401">
        <f t="shared" si="31"/>
        <v>4.8</v>
      </c>
      <c r="V71" s="406"/>
      <c r="W71" s="406"/>
      <c r="X71" s="406"/>
      <c r="Y71" s="406"/>
      <c r="Z71" s="406"/>
      <c r="AA71" s="406"/>
      <c r="AB71" s="406"/>
      <c r="AC71" s="406"/>
      <c r="AD71" s="406"/>
      <c r="AE71" s="406" t="s">
        <v>2168</v>
      </c>
      <c r="AF71" s="406"/>
      <c r="AG71" s="406"/>
      <c r="AH71" s="406"/>
      <c r="AI71" s="406"/>
      <c r="AJ71" s="406"/>
      <c r="AK71" s="406"/>
      <c r="AL71" s="406"/>
      <c r="AM71" s="406"/>
      <c r="AN71" s="406"/>
      <c r="AO71" s="406"/>
      <c r="AP71" s="406"/>
      <c r="AQ71" s="406"/>
      <c r="AR71" s="406"/>
      <c r="AS71" s="406"/>
      <c r="AT71" s="406"/>
      <c r="AU71" s="406"/>
      <c r="AV71" s="406"/>
      <c r="AW71" s="406"/>
      <c r="AX71" s="406"/>
      <c r="AY71" s="406"/>
      <c r="AZ71" s="406"/>
      <c r="BA71" s="406"/>
      <c r="BB71" s="406"/>
      <c r="BC71" s="406"/>
      <c r="BD71" s="406"/>
      <c r="BE71" s="406"/>
      <c r="BF71" s="406"/>
      <c r="BG71" s="406"/>
      <c r="BH71" s="406"/>
    </row>
    <row r="72" spans="1:60" outlineLevel="1">
      <c r="A72" s="398">
        <v>53</v>
      </c>
      <c r="B72" s="399" t="s">
        <v>2276</v>
      </c>
      <c r="C72" s="400" t="s">
        <v>2277</v>
      </c>
      <c r="D72" s="401" t="s">
        <v>224</v>
      </c>
      <c r="E72" s="402">
        <v>3</v>
      </c>
      <c r="F72" s="403">
        <f t="shared" si="24"/>
        <v>0</v>
      </c>
      <c r="G72" s="403">
        <f t="shared" si="25"/>
        <v>0</v>
      </c>
      <c r="H72" s="710"/>
      <c r="I72" s="403">
        <f t="shared" si="26"/>
        <v>0</v>
      </c>
      <c r="J72" s="710"/>
      <c r="K72" s="403">
        <f t="shared" si="27"/>
        <v>0</v>
      </c>
      <c r="L72" s="403">
        <v>21</v>
      </c>
      <c r="M72" s="403">
        <f t="shared" si="28"/>
        <v>0</v>
      </c>
      <c r="N72" s="401">
        <v>3.4000000000000002E-4</v>
      </c>
      <c r="O72" s="401">
        <f t="shared" si="29"/>
        <v>1.0200000000000001E-3</v>
      </c>
      <c r="P72" s="401">
        <v>0</v>
      </c>
      <c r="Q72" s="401">
        <f t="shared" si="30"/>
        <v>0</v>
      </c>
      <c r="R72" s="401"/>
      <c r="S72" s="401"/>
      <c r="T72" s="405">
        <v>0.32</v>
      </c>
      <c r="U72" s="401">
        <f t="shared" si="31"/>
        <v>0.96</v>
      </c>
      <c r="V72" s="406"/>
      <c r="W72" s="406"/>
      <c r="X72" s="406"/>
      <c r="Y72" s="406"/>
      <c r="Z72" s="406"/>
      <c r="AA72" s="406"/>
      <c r="AB72" s="406"/>
      <c r="AC72" s="406"/>
      <c r="AD72" s="406"/>
      <c r="AE72" s="406" t="s">
        <v>2168</v>
      </c>
      <c r="AF72" s="406"/>
      <c r="AG72" s="406"/>
      <c r="AH72" s="406"/>
      <c r="AI72" s="406"/>
      <c r="AJ72" s="406"/>
      <c r="AK72" s="406"/>
      <c r="AL72" s="406"/>
      <c r="AM72" s="406"/>
      <c r="AN72" s="406"/>
      <c r="AO72" s="406"/>
      <c r="AP72" s="406"/>
      <c r="AQ72" s="406"/>
      <c r="AR72" s="406"/>
      <c r="AS72" s="406"/>
      <c r="AT72" s="406"/>
      <c r="AU72" s="406"/>
      <c r="AV72" s="406"/>
      <c r="AW72" s="406"/>
      <c r="AX72" s="406"/>
      <c r="AY72" s="406"/>
      <c r="AZ72" s="406"/>
      <c r="BA72" s="406"/>
      <c r="BB72" s="406"/>
      <c r="BC72" s="406"/>
      <c r="BD72" s="406"/>
      <c r="BE72" s="406"/>
      <c r="BF72" s="406"/>
      <c r="BG72" s="406"/>
      <c r="BH72" s="406"/>
    </row>
    <row r="73" spans="1:60" outlineLevel="1">
      <c r="A73" s="398">
        <v>54</v>
      </c>
      <c r="B73" s="399" t="s">
        <v>2278</v>
      </c>
      <c r="C73" s="400" t="s">
        <v>2279</v>
      </c>
      <c r="D73" s="401" t="s">
        <v>186</v>
      </c>
      <c r="E73" s="402">
        <v>0.2</v>
      </c>
      <c r="F73" s="403">
        <f t="shared" si="24"/>
        <v>0</v>
      </c>
      <c r="G73" s="403">
        <f t="shared" si="25"/>
        <v>0</v>
      </c>
      <c r="H73" s="710"/>
      <c r="I73" s="403">
        <f t="shared" si="26"/>
        <v>0</v>
      </c>
      <c r="J73" s="710"/>
      <c r="K73" s="403">
        <f t="shared" si="27"/>
        <v>0</v>
      </c>
      <c r="L73" s="403">
        <v>21</v>
      </c>
      <c r="M73" s="403">
        <f t="shared" si="28"/>
        <v>0</v>
      </c>
      <c r="N73" s="401">
        <v>0</v>
      </c>
      <c r="O73" s="401">
        <f t="shared" si="29"/>
        <v>0</v>
      </c>
      <c r="P73" s="401">
        <v>0</v>
      </c>
      <c r="Q73" s="401">
        <f t="shared" si="30"/>
        <v>0</v>
      </c>
      <c r="R73" s="401"/>
      <c r="S73" s="401"/>
      <c r="T73" s="405">
        <v>1.5229999999999999</v>
      </c>
      <c r="U73" s="401">
        <f t="shared" si="31"/>
        <v>0.3</v>
      </c>
      <c r="V73" s="406"/>
      <c r="W73" s="406"/>
      <c r="X73" s="406"/>
      <c r="Y73" s="406"/>
      <c r="Z73" s="406"/>
      <c r="AA73" s="406"/>
      <c r="AB73" s="406"/>
      <c r="AC73" s="406"/>
      <c r="AD73" s="406"/>
      <c r="AE73" s="406" t="s">
        <v>2168</v>
      </c>
      <c r="AF73" s="406"/>
      <c r="AG73" s="406"/>
      <c r="AH73" s="406"/>
      <c r="AI73" s="406"/>
      <c r="AJ73" s="406"/>
      <c r="AK73" s="406"/>
      <c r="AL73" s="406"/>
      <c r="AM73" s="406"/>
      <c r="AN73" s="406"/>
      <c r="AO73" s="406"/>
      <c r="AP73" s="406"/>
      <c r="AQ73" s="406"/>
      <c r="AR73" s="406"/>
      <c r="AS73" s="406"/>
      <c r="AT73" s="406"/>
      <c r="AU73" s="406"/>
      <c r="AV73" s="406"/>
      <c r="AW73" s="406"/>
      <c r="AX73" s="406"/>
      <c r="AY73" s="406"/>
      <c r="AZ73" s="406"/>
      <c r="BA73" s="406"/>
      <c r="BB73" s="406"/>
      <c r="BC73" s="406"/>
      <c r="BD73" s="406"/>
      <c r="BE73" s="406"/>
      <c r="BF73" s="406"/>
      <c r="BG73" s="406"/>
      <c r="BH73" s="406"/>
    </row>
    <row r="74" spans="1:60" ht="20.399999999999999" outlineLevel="1">
      <c r="A74" s="398">
        <v>55</v>
      </c>
      <c r="B74" s="399" t="s">
        <v>2280</v>
      </c>
      <c r="C74" s="400" t="s">
        <v>2281</v>
      </c>
      <c r="D74" s="401" t="s">
        <v>150</v>
      </c>
      <c r="E74" s="402">
        <v>4</v>
      </c>
      <c r="F74" s="403">
        <f t="shared" si="24"/>
        <v>0</v>
      </c>
      <c r="G74" s="403">
        <f t="shared" si="25"/>
        <v>0</v>
      </c>
      <c r="H74" s="710"/>
      <c r="I74" s="403">
        <f t="shared" si="26"/>
        <v>0</v>
      </c>
      <c r="J74" s="710"/>
      <c r="K74" s="403">
        <f t="shared" si="27"/>
        <v>0</v>
      </c>
      <c r="L74" s="403">
        <v>21</v>
      </c>
      <c r="M74" s="403">
        <f t="shared" si="28"/>
        <v>0</v>
      </c>
      <c r="N74" s="401">
        <v>2.7E-4</v>
      </c>
      <c r="O74" s="401">
        <f t="shared" si="29"/>
        <v>1.08E-3</v>
      </c>
      <c r="P74" s="401">
        <v>0</v>
      </c>
      <c r="Q74" s="401">
        <f t="shared" si="30"/>
        <v>0</v>
      </c>
      <c r="R74" s="401"/>
      <c r="S74" s="401"/>
      <c r="T74" s="405">
        <v>0.33300000000000002</v>
      </c>
      <c r="U74" s="401">
        <f t="shared" si="31"/>
        <v>1.33</v>
      </c>
      <c r="V74" s="406"/>
      <c r="W74" s="406"/>
      <c r="X74" s="406"/>
      <c r="Y74" s="406"/>
      <c r="Z74" s="406"/>
      <c r="AA74" s="406"/>
      <c r="AB74" s="406"/>
      <c r="AC74" s="406"/>
      <c r="AD74" s="406"/>
      <c r="AE74" s="406" t="s">
        <v>2168</v>
      </c>
      <c r="AF74" s="406"/>
      <c r="AG74" s="406"/>
      <c r="AH74" s="406"/>
      <c r="AI74" s="406"/>
      <c r="AJ74" s="406"/>
      <c r="AK74" s="406"/>
      <c r="AL74" s="406"/>
      <c r="AM74" s="406"/>
      <c r="AN74" s="406"/>
      <c r="AO74" s="406"/>
      <c r="AP74" s="406"/>
      <c r="AQ74" s="406"/>
      <c r="AR74" s="406"/>
      <c r="AS74" s="406"/>
      <c r="AT74" s="406"/>
      <c r="AU74" s="406"/>
      <c r="AV74" s="406"/>
      <c r="AW74" s="406"/>
      <c r="AX74" s="406"/>
      <c r="AY74" s="406"/>
      <c r="AZ74" s="406"/>
      <c r="BA74" s="406"/>
      <c r="BB74" s="406"/>
      <c r="BC74" s="406"/>
      <c r="BD74" s="406"/>
      <c r="BE74" s="406"/>
      <c r="BF74" s="406"/>
      <c r="BG74" s="406"/>
      <c r="BH74" s="406"/>
    </row>
    <row r="75" spans="1:60" outlineLevel="1">
      <c r="A75" s="398">
        <v>56</v>
      </c>
      <c r="B75" s="399" t="s">
        <v>2282</v>
      </c>
      <c r="C75" s="400" t="s">
        <v>2283</v>
      </c>
      <c r="D75" s="401" t="s">
        <v>224</v>
      </c>
      <c r="E75" s="402">
        <v>12</v>
      </c>
      <c r="F75" s="403">
        <f t="shared" si="24"/>
        <v>0</v>
      </c>
      <c r="G75" s="403">
        <f t="shared" si="25"/>
        <v>0</v>
      </c>
      <c r="H75" s="710"/>
      <c r="I75" s="403">
        <f t="shared" si="26"/>
        <v>0</v>
      </c>
      <c r="J75" s="710"/>
      <c r="K75" s="403">
        <f t="shared" si="27"/>
        <v>0</v>
      </c>
      <c r="L75" s="403">
        <v>21</v>
      </c>
      <c r="M75" s="403">
        <f t="shared" si="28"/>
        <v>0</v>
      </c>
      <c r="N75" s="401">
        <v>5.9999999999999995E-4</v>
      </c>
      <c r="O75" s="401">
        <f t="shared" si="29"/>
        <v>7.1999999999999998E-3</v>
      </c>
      <c r="P75" s="401">
        <v>0</v>
      </c>
      <c r="Q75" s="401">
        <f t="shared" si="30"/>
        <v>0</v>
      </c>
      <c r="R75" s="401"/>
      <c r="S75" s="401"/>
      <c r="T75" s="405">
        <v>0.16500000000000001</v>
      </c>
      <c r="U75" s="401">
        <f t="shared" si="31"/>
        <v>1.98</v>
      </c>
      <c r="V75" s="406"/>
      <c r="W75" s="406"/>
      <c r="X75" s="406"/>
      <c r="Y75" s="406"/>
      <c r="Z75" s="406"/>
      <c r="AA75" s="406"/>
      <c r="AB75" s="406"/>
      <c r="AC75" s="406"/>
      <c r="AD75" s="406"/>
      <c r="AE75" s="406" t="s">
        <v>2168</v>
      </c>
      <c r="AF75" s="406"/>
      <c r="AG75" s="406"/>
      <c r="AH75" s="406"/>
      <c r="AI75" s="406"/>
      <c r="AJ75" s="406"/>
      <c r="AK75" s="406"/>
      <c r="AL75" s="406"/>
      <c r="AM75" s="406"/>
      <c r="AN75" s="406"/>
      <c r="AO75" s="406"/>
      <c r="AP75" s="406"/>
      <c r="AQ75" s="406"/>
      <c r="AR75" s="406"/>
      <c r="AS75" s="406"/>
      <c r="AT75" s="406"/>
      <c r="AU75" s="406"/>
      <c r="AV75" s="406"/>
      <c r="AW75" s="406"/>
      <c r="AX75" s="406"/>
      <c r="AY75" s="406"/>
      <c r="AZ75" s="406"/>
      <c r="BA75" s="406"/>
      <c r="BB75" s="406"/>
      <c r="BC75" s="406"/>
      <c r="BD75" s="406"/>
      <c r="BE75" s="406"/>
      <c r="BF75" s="406"/>
      <c r="BG75" s="406"/>
      <c r="BH75" s="406"/>
    </row>
    <row r="76" spans="1:60" outlineLevel="1">
      <c r="A76" s="398">
        <v>57</v>
      </c>
      <c r="B76" s="399" t="s">
        <v>2284</v>
      </c>
      <c r="C76" s="400" t="s">
        <v>2285</v>
      </c>
      <c r="D76" s="401" t="s">
        <v>224</v>
      </c>
      <c r="E76" s="402">
        <v>35</v>
      </c>
      <c r="F76" s="403">
        <f t="shared" si="24"/>
        <v>0</v>
      </c>
      <c r="G76" s="403">
        <f t="shared" si="25"/>
        <v>0</v>
      </c>
      <c r="H76" s="710"/>
      <c r="I76" s="403">
        <f t="shared" si="26"/>
        <v>0</v>
      </c>
      <c r="J76" s="710"/>
      <c r="K76" s="403">
        <f t="shared" si="27"/>
        <v>0</v>
      </c>
      <c r="L76" s="403">
        <v>21</v>
      </c>
      <c r="M76" s="403">
        <f t="shared" si="28"/>
        <v>0</v>
      </c>
      <c r="N76" s="401">
        <v>5.9999999999999995E-4</v>
      </c>
      <c r="O76" s="401">
        <f t="shared" si="29"/>
        <v>2.1000000000000001E-2</v>
      </c>
      <c r="P76" s="401">
        <v>0</v>
      </c>
      <c r="Q76" s="401">
        <f t="shared" si="30"/>
        <v>0</v>
      </c>
      <c r="R76" s="401"/>
      <c r="S76" s="401"/>
      <c r="T76" s="405">
        <v>0.16500000000000001</v>
      </c>
      <c r="U76" s="401">
        <f t="shared" si="31"/>
        <v>5.78</v>
      </c>
      <c r="V76" s="406"/>
      <c r="W76" s="406"/>
      <c r="X76" s="406"/>
      <c r="Y76" s="406"/>
      <c r="Z76" s="406"/>
      <c r="AA76" s="406"/>
      <c r="AB76" s="406"/>
      <c r="AC76" s="406"/>
      <c r="AD76" s="406"/>
      <c r="AE76" s="406" t="s">
        <v>2168</v>
      </c>
      <c r="AF76" s="406"/>
      <c r="AG76" s="406"/>
      <c r="AH76" s="406"/>
      <c r="AI76" s="406"/>
      <c r="AJ76" s="406"/>
      <c r="AK76" s="406"/>
      <c r="AL76" s="406"/>
      <c r="AM76" s="406"/>
      <c r="AN76" s="406"/>
      <c r="AO76" s="406"/>
      <c r="AP76" s="406"/>
      <c r="AQ76" s="406"/>
      <c r="AR76" s="406"/>
      <c r="AS76" s="406"/>
      <c r="AT76" s="406"/>
      <c r="AU76" s="406"/>
      <c r="AV76" s="406"/>
      <c r="AW76" s="406"/>
      <c r="AX76" s="406"/>
      <c r="AY76" s="406"/>
      <c r="AZ76" s="406"/>
      <c r="BA76" s="406"/>
      <c r="BB76" s="406"/>
      <c r="BC76" s="406"/>
      <c r="BD76" s="406"/>
      <c r="BE76" s="406"/>
      <c r="BF76" s="406"/>
      <c r="BG76" s="406"/>
      <c r="BH76" s="406"/>
    </row>
    <row r="77" spans="1:60" outlineLevel="1">
      <c r="A77" s="398">
        <v>58</v>
      </c>
      <c r="B77" s="399" t="s">
        <v>2286</v>
      </c>
      <c r="C77" s="400" t="s">
        <v>2287</v>
      </c>
      <c r="D77" s="401" t="s">
        <v>224</v>
      </c>
      <c r="E77" s="402">
        <v>4</v>
      </c>
      <c r="F77" s="403">
        <f t="shared" si="24"/>
        <v>0</v>
      </c>
      <c r="G77" s="403">
        <f t="shared" si="25"/>
        <v>0</v>
      </c>
      <c r="H77" s="710"/>
      <c r="I77" s="403">
        <f t="shared" si="26"/>
        <v>0</v>
      </c>
      <c r="J77" s="710"/>
      <c r="K77" s="403">
        <f t="shared" si="27"/>
        <v>0</v>
      </c>
      <c r="L77" s="403">
        <v>21</v>
      </c>
      <c r="M77" s="403">
        <f t="shared" si="28"/>
        <v>0</v>
      </c>
      <c r="N77" s="401">
        <v>3.2000000000000003E-4</v>
      </c>
      <c r="O77" s="401">
        <f t="shared" si="29"/>
        <v>1.2800000000000001E-3</v>
      </c>
      <c r="P77" s="401">
        <v>0</v>
      </c>
      <c r="Q77" s="401">
        <f t="shared" si="30"/>
        <v>0</v>
      </c>
      <c r="R77" s="401"/>
      <c r="S77" s="401"/>
      <c r="T77" s="405">
        <v>0.13400000000000001</v>
      </c>
      <c r="U77" s="401">
        <f t="shared" si="31"/>
        <v>0.54</v>
      </c>
      <c r="V77" s="406"/>
      <c r="W77" s="406"/>
      <c r="X77" s="406"/>
      <c r="Y77" s="406"/>
      <c r="Z77" s="406"/>
      <c r="AA77" s="406"/>
      <c r="AB77" s="406"/>
      <c r="AC77" s="406"/>
      <c r="AD77" s="406"/>
      <c r="AE77" s="406" t="s">
        <v>2168</v>
      </c>
      <c r="AF77" s="406"/>
      <c r="AG77" s="406"/>
      <c r="AH77" s="406"/>
      <c r="AI77" s="406"/>
      <c r="AJ77" s="406"/>
      <c r="AK77" s="406"/>
      <c r="AL77" s="406"/>
      <c r="AM77" s="406"/>
      <c r="AN77" s="406"/>
      <c r="AO77" s="406"/>
      <c r="AP77" s="406"/>
      <c r="AQ77" s="406"/>
      <c r="AR77" s="406"/>
      <c r="AS77" s="406"/>
      <c r="AT77" s="406"/>
      <c r="AU77" s="406"/>
      <c r="AV77" s="406"/>
      <c r="AW77" s="406"/>
      <c r="AX77" s="406"/>
      <c r="AY77" s="406"/>
      <c r="AZ77" s="406"/>
      <c r="BA77" s="406"/>
      <c r="BB77" s="406"/>
      <c r="BC77" s="406"/>
      <c r="BD77" s="406"/>
      <c r="BE77" s="406"/>
      <c r="BF77" s="406"/>
      <c r="BG77" s="406"/>
      <c r="BH77" s="406"/>
    </row>
    <row r="78" spans="1:60" outlineLevel="1">
      <c r="A78" s="398">
        <v>59</v>
      </c>
      <c r="B78" s="399" t="s">
        <v>2288</v>
      </c>
      <c r="C78" s="400" t="s">
        <v>2289</v>
      </c>
      <c r="D78" s="401" t="s">
        <v>186</v>
      </c>
      <c r="E78" s="402">
        <v>0.2</v>
      </c>
      <c r="F78" s="403">
        <f t="shared" si="24"/>
        <v>0</v>
      </c>
      <c r="G78" s="403">
        <f t="shared" si="25"/>
        <v>0</v>
      </c>
      <c r="H78" s="710"/>
      <c r="I78" s="403">
        <f t="shared" si="26"/>
        <v>0</v>
      </c>
      <c r="J78" s="710"/>
      <c r="K78" s="403">
        <f t="shared" si="27"/>
        <v>0</v>
      </c>
      <c r="L78" s="403">
        <v>21</v>
      </c>
      <c r="M78" s="403">
        <f t="shared" si="28"/>
        <v>0</v>
      </c>
      <c r="N78" s="401">
        <v>0</v>
      </c>
      <c r="O78" s="401">
        <f t="shared" si="29"/>
        <v>0</v>
      </c>
      <c r="P78" s="401">
        <v>0</v>
      </c>
      <c r="Q78" s="401">
        <f t="shared" si="30"/>
        <v>0</v>
      </c>
      <c r="R78" s="401"/>
      <c r="S78" s="401"/>
      <c r="T78" s="405">
        <v>3.379</v>
      </c>
      <c r="U78" s="401">
        <f t="shared" si="31"/>
        <v>0.68</v>
      </c>
      <c r="V78" s="406"/>
      <c r="W78" s="406"/>
      <c r="X78" s="406"/>
      <c r="Y78" s="406"/>
      <c r="Z78" s="406"/>
      <c r="AA78" s="406"/>
      <c r="AB78" s="406"/>
      <c r="AC78" s="406"/>
      <c r="AD78" s="406"/>
      <c r="AE78" s="406" t="s">
        <v>2168</v>
      </c>
      <c r="AF78" s="406"/>
      <c r="AG78" s="406"/>
      <c r="AH78" s="406"/>
      <c r="AI78" s="406"/>
      <c r="AJ78" s="406"/>
      <c r="AK78" s="406"/>
      <c r="AL78" s="406"/>
      <c r="AM78" s="406"/>
      <c r="AN78" s="406"/>
      <c r="AO78" s="406"/>
      <c r="AP78" s="406"/>
      <c r="AQ78" s="406"/>
      <c r="AR78" s="406"/>
      <c r="AS78" s="406"/>
      <c r="AT78" s="406"/>
      <c r="AU78" s="406"/>
      <c r="AV78" s="406"/>
      <c r="AW78" s="406"/>
      <c r="AX78" s="406"/>
      <c r="AY78" s="406"/>
      <c r="AZ78" s="406"/>
      <c r="BA78" s="406"/>
      <c r="BB78" s="406"/>
      <c r="BC78" s="406"/>
      <c r="BD78" s="406"/>
      <c r="BE78" s="406"/>
      <c r="BF78" s="406"/>
      <c r="BG78" s="406"/>
      <c r="BH78" s="406"/>
    </row>
    <row r="79" spans="1:60" outlineLevel="1">
      <c r="A79" s="398">
        <v>60</v>
      </c>
      <c r="B79" s="399" t="s">
        <v>2290</v>
      </c>
      <c r="C79" s="400" t="s">
        <v>2291</v>
      </c>
      <c r="D79" s="401" t="s">
        <v>150</v>
      </c>
      <c r="E79" s="402">
        <v>4</v>
      </c>
      <c r="F79" s="403">
        <f t="shared" si="24"/>
        <v>0</v>
      </c>
      <c r="G79" s="403">
        <f t="shared" si="25"/>
        <v>0</v>
      </c>
      <c r="H79" s="710"/>
      <c r="I79" s="403">
        <f t="shared" si="26"/>
        <v>0</v>
      </c>
      <c r="J79" s="710"/>
      <c r="K79" s="403">
        <f t="shared" si="27"/>
        <v>0</v>
      </c>
      <c r="L79" s="403">
        <v>21</v>
      </c>
      <c r="M79" s="403">
        <f t="shared" si="28"/>
        <v>0</v>
      </c>
      <c r="N79" s="401">
        <v>5.9000000000000003E-4</v>
      </c>
      <c r="O79" s="401">
        <f t="shared" si="29"/>
        <v>2.3600000000000001E-3</v>
      </c>
      <c r="P79" s="401">
        <v>0</v>
      </c>
      <c r="Q79" s="401">
        <f t="shared" si="30"/>
        <v>0</v>
      </c>
      <c r="R79" s="401"/>
      <c r="S79" s="401"/>
      <c r="T79" s="405">
        <v>0</v>
      </c>
      <c r="U79" s="401">
        <f t="shared" si="31"/>
        <v>0</v>
      </c>
      <c r="V79" s="406"/>
      <c r="W79" s="406"/>
      <c r="X79" s="406"/>
      <c r="Y79" s="406"/>
      <c r="Z79" s="406"/>
      <c r="AA79" s="406"/>
      <c r="AB79" s="406"/>
      <c r="AC79" s="406"/>
      <c r="AD79" s="406"/>
      <c r="AE79" s="406" t="s">
        <v>2183</v>
      </c>
      <c r="AF79" s="406"/>
      <c r="AG79" s="406"/>
      <c r="AH79" s="406"/>
      <c r="AI79" s="406"/>
      <c r="AJ79" s="406"/>
      <c r="AK79" s="406"/>
      <c r="AL79" s="406"/>
      <c r="AM79" s="406"/>
      <c r="AN79" s="406"/>
      <c r="AO79" s="406"/>
      <c r="AP79" s="406"/>
      <c r="AQ79" s="406"/>
      <c r="AR79" s="406"/>
      <c r="AS79" s="406"/>
      <c r="AT79" s="406"/>
      <c r="AU79" s="406"/>
      <c r="AV79" s="406"/>
      <c r="AW79" s="406"/>
      <c r="AX79" s="406"/>
      <c r="AY79" s="406"/>
      <c r="AZ79" s="406"/>
      <c r="BA79" s="406"/>
      <c r="BB79" s="406"/>
      <c r="BC79" s="406"/>
      <c r="BD79" s="406"/>
      <c r="BE79" s="406"/>
      <c r="BF79" s="406"/>
      <c r="BG79" s="406"/>
      <c r="BH79" s="406"/>
    </row>
    <row r="80" spans="1:60" outlineLevel="1">
      <c r="A80" s="398">
        <v>61</v>
      </c>
      <c r="B80" s="399" t="s">
        <v>2292</v>
      </c>
      <c r="C80" s="400" t="s">
        <v>2293</v>
      </c>
      <c r="D80" s="401" t="s">
        <v>150</v>
      </c>
      <c r="E80" s="402">
        <v>6</v>
      </c>
      <c r="F80" s="403">
        <f t="shared" si="24"/>
        <v>0</v>
      </c>
      <c r="G80" s="403">
        <f t="shared" si="25"/>
        <v>0</v>
      </c>
      <c r="H80" s="710"/>
      <c r="I80" s="403">
        <f t="shared" si="26"/>
        <v>0</v>
      </c>
      <c r="J80" s="710"/>
      <c r="K80" s="403">
        <f t="shared" si="27"/>
        <v>0</v>
      </c>
      <c r="L80" s="403">
        <v>21</v>
      </c>
      <c r="M80" s="403">
        <f t="shared" si="28"/>
        <v>0</v>
      </c>
      <c r="N80" s="401">
        <v>3.8000000000000002E-4</v>
      </c>
      <c r="O80" s="401">
        <f t="shared" si="29"/>
        <v>2.2799999999999999E-3</v>
      </c>
      <c r="P80" s="401">
        <v>0</v>
      </c>
      <c r="Q80" s="401">
        <f t="shared" si="30"/>
        <v>0</v>
      </c>
      <c r="R80" s="401"/>
      <c r="S80" s="401"/>
      <c r="T80" s="405">
        <v>0</v>
      </c>
      <c r="U80" s="401">
        <f t="shared" si="31"/>
        <v>0</v>
      </c>
      <c r="V80" s="406"/>
      <c r="W80" s="406"/>
      <c r="X80" s="406"/>
      <c r="Y80" s="406"/>
      <c r="Z80" s="406"/>
      <c r="AA80" s="406"/>
      <c r="AB80" s="406"/>
      <c r="AC80" s="406"/>
      <c r="AD80" s="406"/>
      <c r="AE80" s="406" t="s">
        <v>2183</v>
      </c>
      <c r="AF80" s="406"/>
      <c r="AG80" s="406"/>
      <c r="AH80" s="406"/>
      <c r="AI80" s="406"/>
      <c r="AJ80" s="406"/>
      <c r="AK80" s="406"/>
      <c r="AL80" s="406"/>
      <c r="AM80" s="406"/>
      <c r="AN80" s="406"/>
      <c r="AO80" s="406"/>
      <c r="AP80" s="406"/>
      <c r="AQ80" s="406"/>
      <c r="AR80" s="406"/>
      <c r="AS80" s="406"/>
      <c r="AT80" s="406"/>
      <c r="AU80" s="406"/>
      <c r="AV80" s="406"/>
      <c r="AW80" s="406"/>
      <c r="AX80" s="406"/>
      <c r="AY80" s="406"/>
      <c r="AZ80" s="406"/>
      <c r="BA80" s="406"/>
      <c r="BB80" s="406"/>
      <c r="BC80" s="406"/>
      <c r="BD80" s="406"/>
      <c r="BE80" s="406"/>
      <c r="BF80" s="406"/>
      <c r="BG80" s="406"/>
      <c r="BH80" s="406"/>
    </row>
    <row r="81" spans="1:60" ht="20.399999999999999" outlineLevel="1">
      <c r="A81" s="398">
        <v>62</v>
      </c>
      <c r="B81" s="399" t="s">
        <v>2294</v>
      </c>
      <c r="C81" s="400" t="s">
        <v>2295</v>
      </c>
      <c r="D81" s="401" t="s">
        <v>150</v>
      </c>
      <c r="E81" s="402">
        <v>1</v>
      </c>
      <c r="F81" s="403">
        <f t="shared" si="24"/>
        <v>0</v>
      </c>
      <c r="G81" s="403">
        <f t="shared" si="25"/>
        <v>0</v>
      </c>
      <c r="H81" s="710"/>
      <c r="I81" s="403">
        <f t="shared" si="26"/>
        <v>0</v>
      </c>
      <c r="J81" s="710"/>
      <c r="K81" s="403">
        <f t="shared" si="27"/>
        <v>0</v>
      </c>
      <c r="L81" s="403">
        <v>21</v>
      </c>
      <c r="M81" s="403">
        <f t="shared" si="28"/>
        <v>0</v>
      </c>
      <c r="N81" s="401">
        <v>7.5000000000000002E-4</v>
      </c>
      <c r="O81" s="401">
        <f t="shared" si="29"/>
        <v>7.5000000000000002E-4</v>
      </c>
      <c r="P81" s="401">
        <v>0</v>
      </c>
      <c r="Q81" s="401">
        <f t="shared" si="30"/>
        <v>0</v>
      </c>
      <c r="R81" s="401"/>
      <c r="S81" s="401"/>
      <c r="T81" s="405">
        <v>0.2</v>
      </c>
      <c r="U81" s="401">
        <f t="shared" si="31"/>
        <v>0.2</v>
      </c>
      <c r="V81" s="406"/>
      <c r="W81" s="406"/>
      <c r="X81" s="406"/>
      <c r="Y81" s="406"/>
      <c r="Z81" s="406"/>
      <c r="AA81" s="406"/>
      <c r="AB81" s="406"/>
      <c r="AC81" s="406"/>
      <c r="AD81" s="406"/>
      <c r="AE81" s="406" t="s">
        <v>2168</v>
      </c>
      <c r="AF81" s="406"/>
      <c r="AG81" s="406"/>
      <c r="AH81" s="406"/>
      <c r="AI81" s="406"/>
      <c r="AJ81" s="406"/>
      <c r="AK81" s="406"/>
      <c r="AL81" s="406"/>
      <c r="AM81" s="406"/>
      <c r="AN81" s="406"/>
      <c r="AO81" s="406"/>
      <c r="AP81" s="406"/>
      <c r="AQ81" s="406"/>
      <c r="AR81" s="406"/>
      <c r="AS81" s="406"/>
      <c r="AT81" s="406"/>
      <c r="AU81" s="406"/>
      <c r="AV81" s="406"/>
      <c r="AW81" s="406"/>
      <c r="AX81" s="406"/>
      <c r="AY81" s="406"/>
      <c r="AZ81" s="406"/>
      <c r="BA81" s="406"/>
      <c r="BB81" s="406"/>
      <c r="BC81" s="406"/>
      <c r="BD81" s="406"/>
      <c r="BE81" s="406"/>
      <c r="BF81" s="406"/>
      <c r="BG81" s="406"/>
      <c r="BH81" s="406"/>
    </row>
    <row r="82" spans="1:60" ht="20.399999999999999" outlineLevel="1">
      <c r="A82" s="398">
        <v>63</v>
      </c>
      <c r="B82" s="399" t="s">
        <v>2296</v>
      </c>
      <c r="C82" s="400" t="s">
        <v>2297</v>
      </c>
      <c r="D82" s="401" t="s">
        <v>150</v>
      </c>
      <c r="E82" s="402">
        <v>2</v>
      </c>
      <c r="F82" s="403">
        <f t="shared" si="24"/>
        <v>0</v>
      </c>
      <c r="G82" s="403">
        <f t="shared" si="25"/>
        <v>0</v>
      </c>
      <c r="H82" s="710"/>
      <c r="I82" s="403">
        <f t="shared" si="26"/>
        <v>0</v>
      </c>
      <c r="J82" s="710"/>
      <c r="K82" s="403">
        <f t="shared" si="27"/>
        <v>0</v>
      </c>
      <c r="L82" s="403">
        <v>21</v>
      </c>
      <c r="M82" s="403">
        <f t="shared" si="28"/>
        <v>0</v>
      </c>
      <c r="N82" s="401">
        <v>1.9499999999999999E-3</v>
      </c>
      <c r="O82" s="401">
        <f t="shared" si="29"/>
        <v>3.8999999999999998E-3</v>
      </c>
      <c r="P82" s="401">
        <v>0</v>
      </c>
      <c r="Q82" s="401">
        <f t="shared" si="30"/>
        <v>0</v>
      </c>
      <c r="R82" s="401"/>
      <c r="S82" s="401"/>
      <c r="T82" s="405">
        <v>0.66</v>
      </c>
      <c r="U82" s="401">
        <f t="shared" si="31"/>
        <v>1.32</v>
      </c>
      <c r="V82" s="406"/>
      <c r="W82" s="406"/>
      <c r="X82" s="406"/>
      <c r="Y82" s="406"/>
      <c r="Z82" s="406"/>
      <c r="AA82" s="406"/>
      <c r="AB82" s="406"/>
      <c r="AC82" s="406"/>
      <c r="AD82" s="406"/>
      <c r="AE82" s="406" t="s">
        <v>2168</v>
      </c>
      <c r="AF82" s="406"/>
      <c r="AG82" s="406"/>
      <c r="AH82" s="406"/>
      <c r="AI82" s="406"/>
      <c r="AJ82" s="406"/>
      <c r="AK82" s="406"/>
      <c r="AL82" s="406"/>
      <c r="AM82" s="406"/>
      <c r="AN82" s="406"/>
      <c r="AO82" s="406"/>
      <c r="AP82" s="406"/>
      <c r="AQ82" s="406"/>
      <c r="AR82" s="406"/>
      <c r="AS82" s="406"/>
      <c r="AT82" s="406"/>
      <c r="AU82" s="406"/>
      <c r="AV82" s="406"/>
      <c r="AW82" s="406"/>
      <c r="AX82" s="406"/>
      <c r="AY82" s="406"/>
      <c r="AZ82" s="406"/>
      <c r="BA82" s="406"/>
      <c r="BB82" s="406"/>
      <c r="BC82" s="406"/>
      <c r="BD82" s="406"/>
      <c r="BE82" s="406"/>
      <c r="BF82" s="406"/>
      <c r="BG82" s="406"/>
      <c r="BH82" s="406"/>
    </row>
    <row r="83" spans="1:60" outlineLevel="1">
      <c r="A83" s="398">
        <v>64</v>
      </c>
      <c r="B83" s="399" t="s">
        <v>2298</v>
      </c>
      <c r="C83" s="400" t="s">
        <v>2299</v>
      </c>
      <c r="D83" s="401" t="s">
        <v>150</v>
      </c>
      <c r="E83" s="402">
        <v>2</v>
      </c>
      <c r="F83" s="403">
        <f t="shared" si="24"/>
        <v>0</v>
      </c>
      <c r="G83" s="403">
        <f t="shared" si="25"/>
        <v>0</v>
      </c>
      <c r="H83" s="710"/>
      <c r="I83" s="403">
        <f t="shared" si="26"/>
        <v>0</v>
      </c>
      <c r="J83" s="710"/>
      <c r="K83" s="403">
        <f t="shared" si="27"/>
        <v>0</v>
      </c>
      <c r="L83" s="403">
        <v>21</v>
      </c>
      <c r="M83" s="403">
        <f t="shared" si="28"/>
        <v>0</v>
      </c>
      <c r="N83" s="401">
        <v>1.8000000000000001E-4</v>
      </c>
      <c r="O83" s="401">
        <f t="shared" si="29"/>
        <v>3.6000000000000002E-4</v>
      </c>
      <c r="P83" s="401">
        <v>0</v>
      </c>
      <c r="Q83" s="401">
        <f t="shared" si="30"/>
        <v>0</v>
      </c>
      <c r="R83" s="401"/>
      <c r="S83" s="401"/>
      <c r="T83" s="405">
        <v>0</v>
      </c>
      <c r="U83" s="401">
        <f t="shared" si="31"/>
        <v>0</v>
      </c>
      <c r="V83" s="406"/>
      <c r="W83" s="406"/>
      <c r="X83" s="406"/>
      <c r="Y83" s="406"/>
      <c r="Z83" s="406"/>
      <c r="AA83" s="406"/>
      <c r="AB83" s="406"/>
      <c r="AC83" s="406"/>
      <c r="AD83" s="406"/>
      <c r="AE83" s="406" t="s">
        <v>2183</v>
      </c>
      <c r="AF83" s="406"/>
      <c r="AG83" s="406"/>
      <c r="AH83" s="406"/>
      <c r="AI83" s="406"/>
      <c r="AJ83" s="406"/>
      <c r="AK83" s="406"/>
      <c r="AL83" s="406"/>
      <c r="AM83" s="406"/>
      <c r="AN83" s="406"/>
      <c r="AO83" s="406"/>
      <c r="AP83" s="406"/>
      <c r="AQ83" s="406"/>
      <c r="AR83" s="406"/>
      <c r="AS83" s="406"/>
      <c r="AT83" s="406"/>
      <c r="AU83" s="406"/>
      <c r="AV83" s="406"/>
      <c r="AW83" s="406"/>
      <c r="AX83" s="406"/>
      <c r="AY83" s="406"/>
      <c r="AZ83" s="406"/>
      <c r="BA83" s="406"/>
      <c r="BB83" s="406"/>
      <c r="BC83" s="406"/>
      <c r="BD83" s="406"/>
      <c r="BE83" s="406"/>
      <c r="BF83" s="406"/>
      <c r="BG83" s="406"/>
      <c r="BH83" s="406"/>
    </row>
    <row r="84" spans="1:60" outlineLevel="1">
      <c r="A84" s="398">
        <v>65</v>
      </c>
      <c r="B84" s="399" t="s">
        <v>2300</v>
      </c>
      <c r="C84" s="400" t="s">
        <v>2301</v>
      </c>
      <c r="D84" s="401" t="s">
        <v>150</v>
      </c>
      <c r="E84" s="402">
        <v>4</v>
      </c>
      <c r="F84" s="403">
        <f t="shared" si="24"/>
        <v>0</v>
      </c>
      <c r="G84" s="403">
        <f t="shared" si="25"/>
        <v>0</v>
      </c>
      <c r="H84" s="710"/>
      <c r="I84" s="403">
        <f t="shared" si="26"/>
        <v>0</v>
      </c>
      <c r="J84" s="710"/>
      <c r="K84" s="403">
        <f t="shared" si="27"/>
        <v>0</v>
      </c>
      <c r="L84" s="403">
        <v>21</v>
      </c>
      <c r="M84" s="403">
        <f t="shared" si="28"/>
        <v>0</v>
      </c>
      <c r="N84" s="401">
        <v>2.3000000000000001E-4</v>
      </c>
      <c r="O84" s="401">
        <f t="shared" si="29"/>
        <v>9.2000000000000003E-4</v>
      </c>
      <c r="P84" s="401">
        <v>0</v>
      </c>
      <c r="Q84" s="401">
        <f t="shared" si="30"/>
        <v>0</v>
      </c>
      <c r="R84" s="401"/>
      <c r="S84" s="401"/>
      <c r="T84" s="405">
        <v>0</v>
      </c>
      <c r="U84" s="401">
        <f t="shared" si="31"/>
        <v>0</v>
      </c>
      <c r="V84" s="406"/>
      <c r="W84" s="406"/>
      <c r="X84" s="406"/>
      <c r="Y84" s="406"/>
      <c r="Z84" s="406"/>
      <c r="AA84" s="406"/>
      <c r="AB84" s="406"/>
      <c r="AC84" s="406"/>
      <c r="AD84" s="406"/>
      <c r="AE84" s="406" t="s">
        <v>2183</v>
      </c>
      <c r="AF84" s="406"/>
      <c r="AG84" s="406"/>
      <c r="AH84" s="406"/>
      <c r="AI84" s="406"/>
      <c r="AJ84" s="406"/>
      <c r="AK84" s="406"/>
      <c r="AL84" s="406"/>
      <c r="AM84" s="406"/>
      <c r="AN84" s="406"/>
      <c r="AO84" s="406"/>
      <c r="AP84" s="406"/>
      <c r="AQ84" s="406"/>
      <c r="AR84" s="406"/>
      <c r="AS84" s="406"/>
      <c r="AT84" s="406"/>
      <c r="AU84" s="406"/>
      <c r="AV84" s="406"/>
      <c r="AW84" s="406"/>
      <c r="AX84" s="406"/>
      <c r="AY84" s="406"/>
      <c r="AZ84" s="406"/>
      <c r="BA84" s="406"/>
      <c r="BB84" s="406"/>
      <c r="BC84" s="406"/>
      <c r="BD84" s="406"/>
      <c r="BE84" s="406"/>
      <c r="BF84" s="406"/>
      <c r="BG84" s="406"/>
      <c r="BH84" s="406"/>
    </row>
    <row r="85" spans="1:60" outlineLevel="1">
      <c r="A85" s="398">
        <v>66</v>
      </c>
      <c r="B85" s="399" t="s">
        <v>2302</v>
      </c>
      <c r="C85" s="400" t="s">
        <v>2303</v>
      </c>
      <c r="D85" s="401" t="s">
        <v>150</v>
      </c>
      <c r="E85" s="402">
        <v>2</v>
      </c>
      <c r="F85" s="403">
        <f t="shared" si="24"/>
        <v>0</v>
      </c>
      <c r="G85" s="403">
        <f t="shared" si="25"/>
        <v>0</v>
      </c>
      <c r="H85" s="710"/>
      <c r="I85" s="403">
        <f t="shared" si="26"/>
        <v>0</v>
      </c>
      <c r="J85" s="710"/>
      <c r="K85" s="403">
        <f t="shared" si="27"/>
        <v>0</v>
      </c>
      <c r="L85" s="403">
        <v>21</v>
      </c>
      <c r="M85" s="403">
        <f t="shared" si="28"/>
        <v>0</v>
      </c>
      <c r="N85" s="401">
        <v>1.8000000000000001E-4</v>
      </c>
      <c r="O85" s="401">
        <f t="shared" si="29"/>
        <v>3.6000000000000002E-4</v>
      </c>
      <c r="P85" s="401">
        <v>0</v>
      </c>
      <c r="Q85" s="401">
        <f t="shared" si="30"/>
        <v>0</v>
      </c>
      <c r="R85" s="401"/>
      <c r="S85" s="401"/>
      <c r="T85" s="405">
        <v>0</v>
      </c>
      <c r="U85" s="401">
        <f t="shared" si="31"/>
        <v>0</v>
      </c>
      <c r="V85" s="406"/>
      <c r="W85" s="406"/>
      <c r="X85" s="406"/>
      <c r="Y85" s="406"/>
      <c r="Z85" s="406"/>
      <c r="AA85" s="406"/>
      <c r="AB85" s="406"/>
      <c r="AC85" s="406"/>
      <c r="AD85" s="406"/>
      <c r="AE85" s="406" t="s">
        <v>2183</v>
      </c>
      <c r="AF85" s="406"/>
      <c r="AG85" s="406"/>
      <c r="AH85" s="406"/>
      <c r="AI85" s="406"/>
      <c r="AJ85" s="406"/>
      <c r="AK85" s="406"/>
      <c r="AL85" s="406"/>
      <c r="AM85" s="406"/>
      <c r="AN85" s="406"/>
      <c r="AO85" s="406"/>
      <c r="AP85" s="406"/>
      <c r="AQ85" s="406"/>
      <c r="AR85" s="406"/>
      <c r="AS85" s="406"/>
      <c r="AT85" s="406"/>
      <c r="AU85" s="406"/>
      <c r="AV85" s="406"/>
      <c r="AW85" s="406"/>
      <c r="AX85" s="406"/>
      <c r="AY85" s="406"/>
      <c r="AZ85" s="406"/>
      <c r="BA85" s="406"/>
      <c r="BB85" s="406"/>
      <c r="BC85" s="406"/>
      <c r="BD85" s="406"/>
      <c r="BE85" s="406"/>
      <c r="BF85" s="406"/>
      <c r="BG85" s="406"/>
      <c r="BH85" s="406"/>
    </row>
    <row r="86" spans="1:60" outlineLevel="1">
      <c r="A86" s="398">
        <v>67</v>
      </c>
      <c r="B86" s="399" t="s">
        <v>2304</v>
      </c>
      <c r="C86" s="400" t="s">
        <v>2305</v>
      </c>
      <c r="D86" s="401" t="s">
        <v>150</v>
      </c>
      <c r="E86" s="402">
        <v>2</v>
      </c>
      <c r="F86" s="403">
        <f t="shared" si="24"/>
        <v>0</v>
      </c>
      <c r="G86" s="403">
        <f t="shared" si="25"/>
        <v>0</v>
      </c>
      <c r="H86" s="710"/>
      <c r="I86" s="403">
        <f t="shared" si="26"/>
        <v>0</v>
      </c>
      <c r="J86" s="710"/>
      <c r="K86" s="403">
        <f t="shared" si="27"/>
        <v>0</v>
      </c>
      <c r="L86" s="403">
        <v>21</v>
      </c>
      <c r="M86" s="403">
        <f t="shared" si="28"/>
        <v>0</v>
      </c>
      <c r="N86" s="401">
        <v>5.0000000000000002E-5</v>
      </c>
      <c r="O86" s="401">
        <f t="shared" si="29"/>
        <v>1E-4</v>
      </c>
      <c r="P86" s="401">
        <v>0</v>
      </c>
      <c r="Q86" s="401">
        <f t="shared" si="30"/>
        <v>0</v>
      </c>
      <c r="R86" s="401"/>
      <c r="S86" s="401"/>
      <c r="T86" s="405">
        <v>0</v>
      </c>
      <c r="U86" s="401">
        <f t="shared" si="31"/>
        <v>0</v>
      </c>
      <c r="V86" s="406"/>
      <c r="W86" s="406"/>
      <c r="X86" s="406"/>
      <c r="Y86" s="406"/>
      <c r="Z86" s="406"/>
      <c r="AA86" s="406"/>
      <c r="AB86" s="406"/>
      <c r="AC86" s="406"/>
      <c r="AD86" s="406"/>
      <c r="AE86" s="406" t="s">
        <v>2183</v>
      </c>
      <c r="AF86" s="406"/>
      <c r="AG86" s="406"/>
      <c r="AH86" s="406"/>
      <c r="AI86" s="406"/>
      <c r="AJ86" s="406"/>
      <c r="AK86" s="406"/>
      <c r="AL86" s="406"/>
      <c r="AM86" s="406"/>
      <c r="AN86" s="406"/>
      <c r="AO86" s="406"/>
      <c r="AP86" s="406"/>
      <c r="AQ86" s="406"/>
      <c r="AR86" s="406"/>
      <c r="AS86" s="406"/>
      <c r="AT86" s="406"/>
      <c r="AU86" s="406"/>
      <c r="AV86" s="406"/>
      <c r="AW86" s="406"/>
      <c r="AX86" s="406"/>
      <c r="AY86" s="406"/>
      <c r="AZ86" s="406"/>
      <c r="BA86" s="406"/>
      <c r="BB86" s="406"/>
      <c r="BC86" s="406"/>
      <c r="BD86" s="406"/>
      <c r="BE86" s="406"/>
      <c r="BF86" s="406"/>
      <c r="BG86" s="406"/>
      <c r="BH86" s="406"/>
    </row>
    <row r="87" spans="1:60" ht="20.399999999999999" outlineLevel="1">
      <c r="A87" s="398">
        <v>68</v>
      </c>
      <c r="B87" s="399" t="s">
        <v>2306</v>
      </c>
      <c r="C87" s="400" t="s">
        <v>2307</v>
      </c>
      <c r="D87" s="401" t="s">
        <v>150</v>
      </c>
      <c r="E87" s="402">
        <v>5</v>
      </c>
      <c r="F87" s="403">
        <f t="shared" si="24"/>
        <v>0</v>
      </c>
      <c r="G87" s="403">
        <f t="shared" si="25"/>
        <v>0</v>
      </c>
      <c r="H87" s="710"/>
      <c r="I87" s="403">
        <f t="shared" si="26"/>
        <v>0</v>
      </c>
      <c r="J87" s="710"/>
      <c r="K87" s="403">
        <f t="shared" si="27"/>
        <v>0</v>
      </c>
      <c r="L87" s="403">
        <v>21</v>
      </c>
      <c r="M87" s="403">
        <f t="shared" si="28"/>
        <v>0</v>
      </c>
      <c r="N87" s="401">
        <v>0</v>
      </c>
      <c r="O87" s="401">
        <f t="shared" si="29"/>
        <v>0</v>
      </c>
      <c r="P87" s="401">
        <v>0</v>
      </c>
      <c r="Q87" s="401">
        <f t="shared" si="30"/>
        <v>0</v>
      </c>
      <c r="R87" s="401"/>
      <c r="S87" s="401"/>
      <c r="T87" s="405">
        <v>0</v>
      </c>
      <c r="U87" s="401">
        <f t="shared" si="31"/>
        <v>0</v>
      </c>
      <c r="V87" s="406"/>
      <c r="W87" s="406"/>
      <c r="X87" s="406"/>
      <c r="Y87" s="406"/>
      <c r="Z87" s="406"/>
      <c r="AA87" s="406"/>
      <c r="AB87" s="406"/>
      <c r="AC87" s="406"/>
      <c r="AD87" s="406"/>
      <c r="AE87" s="406" t="s">
        <v>2183</v>
      </c>
      <c r="AF87" s="406"/>
      <c r="AG87" s="406"/>
      <c r="AH87" s="406"/>
      <c r="AI87" s="406"/>
      <c r="AJ87" s="406"/>
      <c r="AK87" s="406"/>
      <c r="AL87" s="406"/>
      <c r="AM87" s="406"/>
      <c r="AN87" s="406"/>
      <c r="AO87" s="406"/>
      <c r="AP87" s="406"/>
      <c r="AQ87" s="406"/>
      <c r="AR87" s="406"/>
      <c r="AS87" s="406"/>
      <c r="AT87" s="406"/>
      <c r="AU87" s="406"/>
      <c r="AV87" s="406"/>
      <c r="AW87" s="406"/>
      <c r="AX87" s="406"/>
      <c r="AY87" s="406"/>
      <c r="AZ87" s="406"/>
      <c r="BA87" s="406"/>
      <c r="BB87" s="406"/>
      <c r="BC87" s="406"/>
      <c r="BD87" s="406"/>
      <c r="BE87" s="406"/>
      <c r="BF87" s="406"/>
      <c r="BG87" s="406"/>
      <c r="BH87" s="406"/>
    </row>
    <row r="88" spans="1:60" ht="20.399999999999999" outlineLevel="1">
      <c r="A88" s="398">
        <v>69</v>
      </c>
      <c r="B88" s="399" t="s">
        <v>2308</v>
      </c>
      <c r="C88" s="400" t="s">
        <v>2309</v>
      </c>
      <c r="D88" s="401" t="s">
        <v>150</v>
      </c>
      <c r="E88" s="402">
        <v>10</v>
      </c>
      <c r="F88" s="403">
        <f t="shared" si="24"/>
        <v>0</v>
      </c>
      <c r="G88" s="403">
        <f t="shared" si="25"/>
        <v>0</v>
      </c>
      <c r="H88" s="710"/>
      <c r="I88" s="403">
        <f t="shared" si="26"/>
        <v>0</v>
      </c>
      <c r="J88" s="710"/>
      <c r="K88" s="403">
        <f t="shared" si="27"/>
        <v>0</v>
      </c>
      <c r="L88" s="403">
        <v>21</v>
      </c>
      <c r="M88" s="403">
        <f t="shared" si="28"/>
        <v>0</v>
      </c>
      <c r="N88" s="401">
        <v>0</v>
      </c>
      <c r="O88" s="401">
        <f t="shared" si="29"/>
        <v>0</v>
      </c>
      <c r="P88" s="401">
        <v>0</v>
      </c>
      <c r="Q88" s="401">
        <f t="shared" si="30"/>
        <v>0</v>
      </c>
      <c r="R88" s="401"/>
      <c r="S88" s="401"/>
      <c r="T88" s="405">
        <v>0</v>
      </c>
      <c r="U88" s="401">
        <f t="shared" si="31"/>
        <v>0</v>
      </c>
      <c r="V88" s="406"/>
      <c r="W88" s="406"/>
      <c r="X88" s="406"/>
      <c r="Y88" s="406"/>
      <c r="Z88" s="406"/>
      <c r="AA88" s="406"/>
      <c r="AB88" s="406"/>
      <c r="AC88" s="406"/>
      <c r="AD88" s="406"/>
      <c r="AE88" s="406" t="s">
        <v>2183</v>
      </c>
      <c r="AF88" s="406"/>
      <c r="AG88" s="406"/>
      <c r="AH88" s="406"/>
      <c r="AI88" s="406"/>
      <c r="AJ88" s="406"/>
      <c r="AK88" s="406"/>
      <c r="AL88" s="406"/>
      <c r="AM88" s="406"/>
      <c r="AN88" s="406"/>
      <c r="AO88" s="406"/>
      <c r="AP88" s="406"/>
      <c r="AQ88" s="406"/>
      <c r="AR88" s="406"/>
      <c r="AS88" s="406"/>
      <c r="AT88" s="406"/>
      <c r="AU88" s="406"/>
      <c r="AV88" s="406"/>
      <c r="AW88" s="406"/>
      <c r="AX88" s="406"/>
      <c r="AY88" s="406"/>
      <c r="AZ88" s="406"/>
      <c r="BA88" s="406"/>
      <c r="BB88" s="406"/>
      <c r="BC88" s="406"/>
      <c r="BD88" s="406"/>
      <c r="BE88" s="406"/>
      <c r="BF88" s="406"/>
      <c r="BG88" s="406"/>
      <c r="BH88" s="406"/>
    </row>
    <row r="89" spans="1:60" ht="20.399999999999999" outlineLevel="1">
      <c r="A89" s="398">
        <v>70</v>
      </c>
      <c r="B89" s="399" t="s">
        <v>2310</v>
      </c>
      <c r="C89" s="400" t="s">
        <v>2311</v>
      </c>
      <c r="D89" s="401" t="s">
        <v>150</v>
      </c>
      <c r="E89" s="402">
        <v>18</v>
      </c>
      <c r="F89" s="403">
        <f t="shared" si="24"/>
        <v>0</v>
      </c>
      <c r="G89" s="403">
        <f t="shared" si="25"/>
        <v>0</v>
      </c>
      <c r="H89" s="710"/>
      <c r="I89" s="403">
        <f t="shared" si="26"/>
        <v>0</v>
      </c>
      <c r="J89" s="710"/>
      <c r="K89" s="403">
        <f t="shared" si="27"/>
        <v>0</v>
      </c>
      <c r="L89" s="403">
        <v>21</v>
      </c>
      <c r="M89" s="403">
        <f t="shared" si="28"/>
        <v>0</v>
      </c>
      <c r="N89" s="401">
        <v>0</v>
      </c>
      <c r="O89" s="401">
        <f t="shared" si="29"/>
        <v>0</v>
      </c>
      <c r="P89" s="401">
        <v>0</v>
      </c>
      <c r="Q89" s="401">
        <f t="shared" si="30"/>
        <v>0</v>
      </c>
      <c r="R89" s="401"/>
      <c r="S89" s="401"/>
      <c r="T89" s="405">
        <v>0</v>
      </c>
      <c r="U89" s="401">
        <f t="shared" si="31"/>
        <v>0</v>
      </c>
      <c r="V89" s="406"/>
      <c r="W89" s="406"/>
      <c r="X89" s="406"/>
      <c r="Y89" s="406"/>
      <c r="Z89" s="406"/>
      <c r="AA89" s="406"/>
      <c r="AB89" s="406"/>
      <c r="AC89" s="406"/>
      <c r="AD89" s="406"/>
      <c r="AE89" s="406" t="s">
        <v>2183</v>
      </c>
      <c r="AF89" s="406"/>
      <c r="AG89" s="406"/>
      <c r="AH89" s="406"/>
      <c r="AI89" s="406"/>
      <c r="AJ89" s="406"/>
      <c r="AK89" s="406"/>
      <c r="AL89" s="406"/>
      <c r="AM89" s="406"/>
      <c r="AN89" s="406"/>
      <c r="AO89" s="406"/>
      <c r="AP89" s="406"/>
      <c r="AQ89" s="406"/>
      <c r="AR89" s="406"/>
      <c r="AS89" s="406"/>
      <c r="AT89" s="406"/>
      <c r="AU89" s="406"/>
      <c r="AV89" s="406"/>
      <c r="AW89" s="406"/>
      <c r="AX89" s="406"/>
      <c r="AY89" s="406"/>
      <c r="AZ89" s="406"/>
      <c r="BA89" s="406"/>
      <c r="BB89" s="406"/>
      <c r="BC89" s="406"/>
      <c r="BD89" s="406"/>
      <c r="BE89" s="406"/>
      <c r="BF89" s="406"/>
      <c r="BG89" s="406"/>
      <c r="BH89" s="406"/>
    </row>
    <row r="90" spans="1:60" ht="20.399999999999999" outlineLevel="1">
      <c r="A90" s="398">
        <v>71</v>
      </c>
      <c r="B90" s="399" t="s">
        <v>2312</v>
      </c>
      <c r="C90" s="400" t="s">
        <v>2313</v>
      </c>
      <c r="D90" s="401" t="s">
        <v>150</v>
      </c>
      <c r="E90" s="402">
        <v>35</v>
      </c>
      <c r="F90" s="403">
        <f t="shared" si="24"/>
        <v>0</v>
      </c>
      <c r="G90" s="403">
        <f t="shared" si="25"/>
        <v>0</v>
      </c>
      <c r="H90" s="710"/>
      <c r="I90" s="403">
        <f t="shared" si="26"/>
        <v>0</v>
      </c>
      <c r="J90" s="710"/>
      <c r="K90" s="403">
        <f t="shared" si="27"/>
        <v>0</v>
      </c>
      <c r="L90" s="403">
        <v>21</v>
      </c>
      <c r="M90" s="403">
        <f t="shared" si="28"/>
        <v>0</v>
      </c>
      <c r="N90" s="401">
        <v>0</v>
      </c>
      <c r="O90" s="401">
        <f t="shared" si="29"/>
        <v>0</v>
      </c>
      <c r="P90" s="401">
        <v>0</v>
      </c>
      <c r="Q90" s="401">
        <f t="shared" si="30"/>
        <v>0</v>
      </c>
      <c r="R90" s="401"/>
      <c r="S90" s="401"/>
      <c r="T90" s="405">
        <v>0</v>
      </c>
      <c r="U90" s="401">
        <f t="shared" si="31"/>
        <v>0</v>
      </c>
      <c r="V90" s="406"/>
      <c r="W90" s="406"/>
      <c r="X90" s="406"/>
      <c r="Y90" s="406"/>
      <c r="Z90" s="406"/>
      <c r="AA90" s="406"/>
      <c r="AB90" s="406"/>
      <c r="AC90" s="406"/>
      <c r="AD90" s="406"/>
      <c r="AE90" s="406" t="s">
        <v>2183</v>
      </c>
      <c r="AF90" s="406"/>
      <c r="AG90" s="406"/>
      <c r="AH90" s="406"/>
      <c r="AI90" s="406"/>
      <c r="AJ90" s="406"/>
      <c r="AK90" s="406"/>
      <c r="AL90" s="406"/>
      <c r="AM90" s="406"/>
      <c r="AN90" s="406"/>
      <c r="AO90" s="406"/>
      <c r="AP90" s="406"/>
      <c r="AQ90" s="406"/>
      <c r="AR90" s="406"/>
      <c r="AS90" s="406"/>
      <c r="AT90" s="406"/>
      <c r="AU90" s="406"/>
      <c r="AV90" s="406"/>
      <c r="AW90" s="406"/>
      <c r="AX90" s="406"/>
      <c r="AY90" s="406"/>
      <c r="AZ90" s="406"/>
      <c r="BA90" s="406"/>
      <c r="BB90" s="406"/>
      <c r="BC90" s="406"/>
      <c r="BD90" s="406"/>
      <c r="BE90" s="406"/>
      <c r="BF90" s="406"/>
      <c r="BG90" s="406"/>
      <c r="BH90" s="406"/>
    </row>
    <row r="91" spans="1:60" ht="20.399999999999999" outlineLevel="1">
      <c r="A91" s="398">
        <v>72</v>
      </c>
      <c r="B91" s="399" t="s">
        <v>2314</v>
      </c>
      <c r="C91" s="400" t="s">
        <v>2315</v>
      </c>
      <c r="D91" s="401" t="s">
        <v>150</v>
      </c>
      <c r="E91" s="402">
        <v>1</v>
      </c>
      <c r="F91" s="403">
        <f t="shared" si="24"/>
        <v>0</v>
      </c>
      <c r="G91" s="403">
        <f t="shared" si="25"/>
        <v>0</v>
      </c>
      <c r="H91" s="710"/>
      <c r="I91" s="403">
        <f t="shared" si="26"/>
        <v>0</v>
      </c>
      <c r="J91" s="710"/>
      <c r="K91" s="403">
        <f t="shared" si="27"/>
        <v>0</v>
      </c>
      <c r="L91" s="403">
        <v>21</v>
      </c>
      <c r="M91" s="403">
        <f t="shared" si="28"/>
        <v>0</v>
      </c>
      <c r="N91" s="401">
        <v>3.0000000000000001E-3</v>
      </c>
      <c r="O91" s="401">
        <f t="shared" si="29"/>
        <v>3.0000000000000001E-3</v>
      </c>
      <c r="P91" s="401">
        <v>0</v>
      </c>
      <c r="Q91" s="401">
        <f t="shared" si="30"/>
        <v>0</v>
      </c>
      <c r="R91" s="401"/>
      <c r="S91" s="401"/>
      <c r="T91" s="405">
        <v>0</v>
      </c>
      <c r="U91" s="401">
        <f t="shared" si="31"/>
        <v>0</v>
      </c>
      <c r="V91" s="406"/>
      <c r="W91" s="406"/>
      <c r="X91" s="406"/>
      <c r="Y91" s="406"/>
      <c r="Z91" s="406"/>
      <c r="AA91" s="406"/>
      <c r="AB91" s="406"/>
      <c r="AC91" s="406"/>
      <c r="AD91" s="406"/>
      <c r="AE91" s="406" t="s">
        <v>2183</v>
      </c>
      <c r="AF91" s="406"/>
      <c r="AG91" s="406"/>
      <c r="AH91" s="406"/>
      <c r="AI91" s="406"/>
      <c r="AJ91" s="406"/>
      <c r="AK91" s="406"/>
      <c r="AL91" s="406"/>
      <c r="AM91" s="406"/>
      <c r="AN91" s="406"/>
      <c r="AO91" s="406"/>
      <c r="AP91" s="406"/>
      <c r="AQ91" s="406"/>
      <c r="AR91" s="406"/>
      <c r="AS91" s="406"/>
      <c r="AT91" s="406"/>
      <c r="AU91" s="406"/>
      <c r="AV91" s="406"/>
      <c r="AW91" s="406"/>
      <c r="AX91" s="406"/>
      <c r="AY91" s="406"/>
      <c r="AZ91" s="406"/>
      <c r="BA91" s="406"/>
      <c r="BB91" s="406"/>
      <c r="BC91" s="406"/>
      <c r="BD91" s="406"/>
      <c r="BE91" s="406"/>
      <c r="BF91" s="406"/>
      <c r="BG91" s="406"/>
      <c r="BH91" s="406"/>
    </row>
    <row r="92" spans="1:60" ht="20.399999999999999" outlineLevel="1">
      <c r="A92" s="398">
        <v>73</v>
      </c>
      <c r="B92" s="399" t="s">
        <v>2316</v>
      </c>
      <c r="C92" s="400" t="s">
        <v>2317</v>
      </c>
      <c r="D92" s="401" t="s">
        <v>150</v>
      </c>
      <c r="E92" s="402">
        <v>6</v>
      </c>
      <c r="F92" s="403">
        <f t="shared" si="24"/>
        <v>0</v>
      </c>
      <c r="G92" s="403">
        <f t="shared" si="25"/>
        <v>0</v>
      </c>
      <c r="H92" s="710"/>
      <c r="I92" s="403">
        <f t="shared" si="26"/>
        <v>0</v>
      </c>
      <c r="J92" s="710"/>
      <c r="K92" s="403">
        <f t="shared" si="27"/>
        <v>0</v>
      </c>
      <c r="L92" s="403">
        <v>21</v>
      </c>
      <c r="M92" s="403">
        <f t="shared" si="28"/>
        <v>0</v>
      </c>
      <c r="N92" s="401">
        <v>2.5000000000000001E-3</v>
      </c>
      <c r="O92" s="401">
        <f t="shared" si="29"/>
        <v>1.4999999999999999E-2</v>
      </c>
      <c r="P92" s="401">
        <v>0</v>
      </c>
      <c r="Q92" s="401">
        <f t="shared" si="30"/>
        <v>0</v>
      </c>
      <c r="R92" s="401"/>
      <c r="S92" s="401"/>
      <c r="T92" s="405">
        <v>0</v>
      </c>
      <c r="U92" s="401">
        <f t="shared" si="31"/>
        <v>0</v>
      </c>
      <c r="V92" s="406"/>
      <c r="W92" s="406"/>
      <c r="X92" s="406"/>
      <c r="Y92" s="406"/>
      <c r="Z92" s="406"/>
      <c r="AA92" s="406"/>
      <c r="AB92" s="406"/>
      <c r="AC92" s="406"/>
      <c r="AD92" s="406"/>
      <c r="AE92" s="406" t="s">
        <v>2183</v>
      </c>
      <c r="AF92" s="406"/>
      <c r="AG92" s="406"/>
      <c r="AH92" s="406"/>
      <c r="AI92" s="406"/>
      <c r="AJ92" s="406"/>
      <c r="AK92" s="406"/>
      <c r="AL92" s="406"/>
      <c r="AM92" s="406"/>
      <c r="AN92" s="406"/>
      <c r="AO92" s="406"/>
      <c r="AP92" s="406"/>
      <c r="AQ92" s="406"/>
      <c r="AR92" s="406"/>
      <c r="AS92" s="406"/>
      <c r="AT92" s="406"/>
      <c r="AU92" s="406"/>
      <c r="AV92" s="406"/>
      <c r="AW92" s="406"/>
      <c r="AX92" s="406"/>
      <c r="AY92" s="406"/>
      <c r="AZ92" s="406"/>
      <c r="BA92" s="406"/>
      <c r="BB92" s="406"/>
      <c r="BC92" s="406"/>
      <c r="BD92" s="406"/>
      <c r="BE92" s="406"/>
      <c r="BF92" s="406"/>
      <c r="BG92" s="406"/>
      <c r="BH92" s="406"/>
    </row>
    <row r="93" spans="1:60" ht="20.399999999999999" outlineLevel="1">
      <c r="A93" s="398">
        <v>74</v>
      </c>
      <c r="B93" s="399" t="s">
        <v>2318</v>
      </c>
      <c r="C93" s="400" t="s">
        <v>2319</v>
      </c>
      <c r="D93" s="401" t="s">
        <v>150</v>
      </c>
      <c r="E93" s="402">
        <v>4</v>
      </c>
      <c r="F93" s="403">
        <f t="shared" si="24"/>
        <v>0</v>
      </c>
      <c r="G93" s="403">
        <f t="shared" si="25"/>
        <v>0</v>
      </c>
      <c r="H93" s="710"/>
      <c r="I93" s="403">
        <f t="shared" si="26"/>
        <v>0</v>
      </c>
      <c r="J93" s="710"/>
      <c r="K93" s="403">
        <f t="shared" si="27"/>
        <v>0</v>
      </c>
      <c r="L93" s="403">
        <v>21</v>
      </c>
      <c r="M93" s="403">
        <f t="shared" si="28"/>
        <v>0</v>
      </c>
      <c r="N93" s="401">
        <v>1.5E-3</v>
      </c>
      <c r="O93" s="401">
        <f t="shared" si="29"/>
        <v>6.0000000000000001E-3</v>
      </c>
      <c r="P93" s="401">
        <v>0</v>
      </c>
      <c r="Q93" s="401">
        <f t="shared" si="30"/>
        <v>0</v>
      </c>
      <c r="R93" s="401"/>
      <c r="S93" s="401"/>
      <c r="T93" s="405">
        <v>0</v>
      </c>
      <c r="U93" s="401">
        <f t="shared" si="31"/>
        <v>0</v>
      </c>
      <c r="V93" s="406"/>
      <c r="W93" s="406"/>
      <c r="X93" s="406"/>
      <c r="Y93" s="406"/>
      <c r="Z93" s="406"/>
      <c r="AA93" s="406"/>
      <c r="AB93" s="406"/>
      <c r="AC93" s="406"/>
      <c r="AD93" s="406"/>
      <c r="AE93" s="406" t="s">
        <v>2183</v>
      </c>
      <c r="AF93" s="406"/>
      <c r="AG93" s="406"/>
      <c r="AH93" s="406"/>
      <c r="AI93" s="406"/>
      <c r="AJ93" s="406"/>
      <c r="AK93" s="406"/>
      <c r="AL93" s="406"/>
      <c r="AM93" s="406"/>
      <c r="AN93" s="406"/>
      <c r="AO93" s="406"/>
      <c r="AP93" s="406"/>
      <c r="AQ93" s="406"/>
      <c r="AR93" s="406"/>
      <c r="AS93" s="406"/>
      <c r="AT93" s="406"/>
      <c r="AU93" s="406"/>
      <c r="AV93" s="406"/>
      <c r="AW93" s="406"/>
      <c r="AX93" s="406"/>
      <c r="AY93" s="406"/>
      <c r="AZ93" s="406"/>
      <c r="BA93" s="406"/>
      <c r="BB93" s="406"/>
      <c r="BC93" s="406"/>
      <c r="BD93" s="406"/>
      <c r="BE93" s="406"/>
      <c r="BF93" s="406"/>
      <c r="BG93" s="406"/>
      <c r="BH93" s="406"/>
    </row>
    <row r="94" spans="1:60" ht="20.399999999999999" outlineLevel="1">
      <c r="A94" s="398">
        <v>75</v>
      </c>
      <c r="B94" s="399" t="s">
        <v>2320</v>
      </c>
      <c r="C94" s="400" t="s">
        <v>2321</v>
      </c>
      <c r="D94" s="401" t="s">
        <v>150</v>
      </c>
      <c r="E94" s="402">
        <v>1</v>
      </c>
      <c r="F94" s="403">
        <f t="shared" si="24"/>
        <v>0</v>
      </c>
      <c r="G94" s="403">
        <f t="shared" si="25"/>
        <v>0</v>
      </c>
      <c r="H94" s="710"/>
      <c r="I94" s="403">
        <f t="shared" si="26"/>
        <v>0</v>
      </c>
      <c r="J94" s="710"/>
      <c r="K94" s="403">
        <f t="shared" si="27"/>
        <v>0</v>
      </c>
      <c r="L94" s="403">
        <v>21</v>
      </c>
      <c r="M94" s="403">
        <f t="shared" si="28"/>
        <v>0</v>
      </c>
      <c r="N94" s="401">
        <v>5.0000000000000001E-4</v>
      </c>
      <c r="O94" s="401">
        <f t="shared" si="29"/>
        <v>5.0000000000000001E-4</v>
      </c>
      <c r="P94" s="401">
        <v>0</v>
      </c>
      <c r="Q94" s="401">
        <f t="shared" si="30"/>
        <v>0</v>
      </c>
      <c r="R94" s="401"/>
      <c r="S94" s="401"/>
      <c r="T94" s="405">
        <v>0</v>
      </c>
      <c r="U94" s="401">
        <f t="shared" si="31"/>
        <v>0</v>
      </c>
      <c r="V94" s="406"/>
      <c r="W94" s="406"/>
      <c r="X94" s="406"/>
      <c r="Y94" s="406"/>
      <c r="Z94" s="406"/>
      <c r="AA94" s="406"/>
      <c r="AB94" s="406"/>
      <c r="AC94" s="406"/>
      <c r="AD94" s="406"/>
      <c r="AE94" s="406" t="s">
        <v>2183</v>
      </c>
      <c r="AF94" s="406"/>
      <c r="AG94" s="406"/>
      <c r="AH94" s="406"/>
      <c r="AI94" s="406"/>
      <c r="AJ94" s="406"/>
      <c r="AK94" s="406"/>
      <c r="AL94" s="406"/>
      <c r="AM94" s="406"/>
      <c r="AN94" s="406"/>
      <c r="AO94" s="406"/>
      <c r="AP94" s="406"/>
      <c r="AQ94" s="406"/>
      <c r="AR94" s="406"/>
      <c r="AS94" s="406"/>
      <c r="AT94" s="406"/>
      <c r="AU94" s="406"/>
      <c r="AV94" s="406"/>
      <c r="AW94" s="406"/>
      <c r="AX94" s="406"/>
      <c r="AY94" s="406"/>
      <c r="AZ94" s="406"/>
      <c r="BA94" s="406"/>
      <c r="BB94" s="406"/>
      <c r="BC94" s="406"/>
      <c r="BD94" s="406"/>
      <c r="BE94" s="406"/>
      <c r="BF94" s="406"/>
      <c r="BG94" s="406"/>
      <c r="BH94" s="406"/>
    </row>
    <row r="95" spans="1:60" outlineLevel="1">
      <c r="A95" s="398">
        <v>76</v>
      </c>
      <c r="B95" s="399" t="s">
        <v>2322</v>
      </c>
      <c r="C95" s="400" t="s">
        <v>2323</v>
      </c>
      <c r="D95" s="401" t="s">
        <v>224</v>
      </c>
      <c r="E95" s="402">
        <v>1</v>
      </c>
      <c r="F95" s="403">
        <f t="shared" si="24"/>
        <v>0</v>
      </c>
      <c r="G95" s="403">
        <f t="shared" si="25"/>
        <v>0</v>
      </c>
      <c r="H95" s="710"/>
      <c r="I95" s="403">
        <f t="shared" si="26"/>
        <v>0</v>
      </c>
      <c r="J95" s="710"/>
      <c r="K95" s="403">
        <f t="shared" si="27"/>
        <v>0</v>
      </c>
      <c r="L95" s="403">
        <v>21</v>
      </c>
      <c r="M95" s="403">
        <f t="shared" si="28"/>
        <v>0</v>
      </c>
      <c r="N95" s="401">
        <v>0</v>
      </c>
      <c r="O95" s="401">
        <f t="shared" si="29"/>
        <v>0</v>
      </c>
      <c r="P95" s="401">
        <v>0</v>
      </c>
      <c r="Q95" s="401">
        <f t="shared" si="30"/>
        <v>0</v>
      </c>
      <c r="R95" s="401"/>
      <c r="S95" s="401"/>
      <c r="T95" s="405">
        <v>5.8999999999999997E-2</v>
      </c>
      <c r="U95" s="401">
        <f t="shared" si="31"/>
        <v>0.06</v>
      </c>
      <c r="V95" s="406"/>
      <c r="W95" s="406"/>
      <c r="X95" s="406"/>
      <c r="Y95" s="406"/>
      <c r="Z95" s="406"/>
      <c r="AA95" s="406"/>
      <c r="AB95" s="406"/>
      <c r="AC95" s="406"/>
      <c r="AD95" s="406"/>
      <c r="AE95" s="406" t="s">
        <v>2168</v>
      </c>
      <c r="AF95" s="406"/>
      <c r="AG95" s="406"/>
      <c r="AH95" s="406"/>
      <c r="AI95" s="406"/>
      <c r="AJ95" s="406"/>
      <c r="AK95" s="406"/>
      <c r="AL95" s="406"/>
      <c r="AM95" s="406"/>
      <c r="AN95" s="406"/>
      <c r="AO95" s="406"/>
      <c r="AP95" s="406"/>
      <c r="AQ95" s="406"/>
      <c r="AR95" s="406"/>
      <c r="AS95" s="406"/>
      <c r="AT95" s="406"/>
      <c r="AU95" s="406"/>
      <c r="AV95" s="406"/>
      <c r="AW95" s="406"/>
      <c r="AX95" s="406"/>
      <c r="AY95" s="406"/>
      <c r="AZ95" s="406"/>
      <c r="BA95" s="406"/>
      <c r="BB95" s="406"/>
      <c r="BC95" s="406"/>
      <c r="BD95" s="406"/>
      <c r="BE95" s="406"/>
      <c r="BF95" s="406"/>
      <c r="BG95" s="406"/>
      <c r="BH95" s="406"/>
    </row>
    <row r="96" spans="1:60" outlineLevel="1">
      <c r="A96" s="398">
        <v>77</v>
      </c>
      <c r="B96" s="399" t="s">
        <v>2324</v>
      </c>
      <c r="C96" s="400" t="s">
        <v>2325</v>
      </c>
      <c r="D96" s="401" t="s">
        <v>224</v>
      </c>
      <c r="E96" s="402">
        <v>37</v>
      </c>
      <c r="F96" s="403">
        <f t="shared" si="24"/>
        <v>0</v>
      </c>
      <c r="G96" s="403">
        <f t="shared" si="25"/>
        <v>0</v>
      </c>
      <c r="H96" s="710"/>
      <c r="I96" s="403">
        <f t="shared" si="26"/>
        <v>0</v>
      </c>
      <c r="J96" s="710"/>
      <c r="K96" s="403">
        <f t="shared" si="27"/>
        <v>0</v>
      </c>
      <c r="L96" s="403">
        <v>21</v>
      </c>
      <c r="M96" s="403">
        <f t="shared" si="28"/>
        <v>0</v>
      </c>
      <c r="N96" s="401">
        <v>0</v>
      </c>
      <c r="O96" s="401">
        <f t="shared" si="29"/>
        <v>0</v>
      </c>
      <c r="P96" s="401">
        <v>0</v>
      </c>
      <c r="Q96" s="401">
        <f t="shared" si="30"/>
        <v>0</v>
      </c>
      <c r="R96" s="401"/>
      <c r="S96" s="401"/>
      <c r="T96" s="405">
        <v>4.8000000000000001E-2</v>
      </c>
      <c r="U96" s="401">
        <f t="shared" si="31"/>
        <v>1.78</v>
      </c>
      <c r="V96" s="406"/>
      <c r="W96" s="406"/>
      <c r="X96" s="406"/>
      <c r="Y96" s="406"/>
      <c r="Z96" s="406"/>
      <c r="AA96" s="406"/>
      <c r="AB96" s="406"/>
      <c r="AC96" s="406"/>
      <c r="AD96" s="406"/>
      <c r="AE96" s="406" t="s">
        <v>2168</v>
      </c>
      <c r="AF96" s="406"/>
      <c r="AG96" s="406"/>
      <c r="AH96" s="406"/>
      <c r="AI96" s="406"/>
      <c r="AJ96" s="406"/>
      <c r="AK96" s="406"/>
      <c r="AL96" s="406"/>
      <c r="AM96" s="406"/>
      <c r="AN96" s="406"/>
      <c r="AO96" s="406"/>
      <c r="AP96" s="406"/>
      <c r="AQ96" s="406"/>
      <c r="AR96" s="406"/>
      <c r="AS96" s="406"/>
      <c r="AT96" s="406"/>
      <c r="AU96" s="406"/>
      <c r="AV96" s="406"/>
      <c r="AW96" s="406"/>
      <c r="AX96" s="406"/>
      <c r="AY96" s="406"/>
      <c r="AZ96" s="406"/>
      <c r="BA96" s="406"/>
      <c r="BB96" s="406"/>
      <c r="BC96" s="406"/>
      <c r="BD96" s="406"/>
      <c r="BE96" s="406"/>
      <c r="BF96" s="406"/>
      <c r="BG96" s="406"/>
      <c r="BH96" s="406"/>
    </row>
    <row r="97" spans="1:60" outlineLevel="1">
      <c r="A97" s="398">
        <v>78</v>
      </c>
      <c r="B97" s="399" t="s">
        <v>2326</v>
      </c>
      <c r="C97" s="400" t="s">
        <v>2327</v>
      </c>
      <c r="D97" s="401" t="s">
        <v>224</v>
      </c>
      <c r="E97" s="402">
        <v>10</v>
      </c>
      <c r="F97" s="403">
        <f t="shared" si="24"/>
        <v>0</v>
      </c>
      <c r="G97" s="403">
        <f t="shared" si="25"/>
        <v>0</v>
      </c>
      <c r="H97" s="710"/>
      <c r="I97" s="403">
        <f t="shared" si="26"/>
        <v>0</v>
      </c>
      <c r="J97" s="710"/>
      <c r="K97" s="403">
        <f t="shared" si="27"/>
        <v>0</v>
      </c>
      <c r="L97" s="403">
        <v>21</v>
      </c>
      <c r="M97" s="403">
        <f t="shared" si="28"/>
        <v>0</v>
      </c>
      <c r="N97" s="401">
        <v>0</v>
      </c>
      <c r="O97" s="401">
        <f t="shared" si="29"/>
        <v>0</v>
      </c>
      <c r="P97" s="401">
        <v>2.63E-3</v>
      </c>
      <c r="Q97" s="401">
        <f t="shared" si="30"/>
        <v>2.63E-2</v>
      </c>
      <c r="R97" s="401"/>
      <c r="S97" s="401"/>
      <c r="T97" s="405">
        <v>0.114</v>
      </c>
      <c r="U97" s="401">
        <f t="shared" si="31"/>
        <v>1.1399999999999999</v>
      </c>
      <c r="V97" s="406"/>
      <c r="W97" s="406"/>
      <c r="X97" s="406"/>
      <c r="Y97" s="406"/>
      <c r="Z97" s="406"/>
      <c r="AA97" s="406"/>
      <c r="AB97" s="406"/>
      <c r="AC97" s="406"/>
      <c r="AD97" s="406"/>
      <c r="AE97" s="406" t="s">
        <v>2168</v>
      </c>
      <c r="AF97" s="406"/>
      <c r="AG97" s="406"/>
      <c r="AH97" s="406"/>
      <c r="AI97" s="406"/>
      <c r="AJ97" s="406"/>
      <c r="AK97" s="406"/>
      <c r="AL97" s="406"/>
      <c r="AM97" s="406"/>
      <c r="AN97" s="406"/>
      <c r="AO97" s="406"/>
      <c r="AP97" s="406"/>
      <c r="AQ97" s="406"/>
      <c r="AR97" s="406"/>
      <c r="AS97" s="406"/>
      <c r="AT97" s="406"/>
      <c r="AU97" s="406"/>
      <c r="AV97" s="406"/>
      <c r="AW97" s="406"/>
      <c r="AX97" s="406"/>
      <c r="AY97" s="406"/>
      <c r="AZ97" s="406"/>
      <c r="BA97" s="406"/>
      <c r="BB97" s="406"/>
      <c r="BC97" s="406"/>
      <c r="BD97" s="406"/>
      <c r="BE97" s="406"/>
      <c r="BF97" s="406"/>
      <c r="BG97" s="406"/>
      <c r="BH97" s="406"/>
    </row>
    <row r="98" spans="1:60" ht="20.399999999999999" outlineLevel="1">
      <c r="A98" s="398">
        <v>79</v>
      </c>
      <c r="B98" s="399" t="s">
        <v>2328</v>
      </c>
      <c r="C98" s="400" t="s">
        <v>2329</v>
      </c>
      <c r="D98" s="401" t="s">
        <v>224</v>
      </c>
      <c r="E98" s="402">
        <v>1</v>
      </c>
      <c r="F98" s="403">
        <f t="shared" si="24"/>
        <v>0</v>
      </c>
      <c r="G98" s="403">
        <f t="shared" si="25"/>
        <v>0</v>
      </c>
      <c r="H98" s="710"/>
      <c r="I98" s="403">
        <f t="shared" si="26"/>
        <v>0</v>
      </c>
      <c r="J98" s="710"/>
      <c r="K98" s="403">
        <f t="shared" si="27"/>
        <v>0</v>
      </c>
      <c r="L98" s="403">
        <v>21</v>
      </c>
      <c r="M98" s="403">
        <f t="shared" si="28"/>
        <v>0</v>
      </c>
      <c r="N98" s="401">
        <v>0</v>
      </c>
      <c r="O98" s="401">
        <f t="shared" si="29"/>
        <v>0</v>
      </c>
      <c r="P98" s="401">
        <v>0.22966</v>
      </c>
      <c r="Q98" s="401">
        <f t="shared" si="30"/>
        <v>0.22966</v>
      </c>
      <c r="R98" s="401"/>
      <c r="S98" s="401"/>
      <c r="T98" s="405">
        <v>3.8405499999999999</v>
      </c>
      <c r="U98" s="401">
        <f t="shared" si="31"/>
        <v>3.84</v>
      </c>
      <c r="V98" s="406"/>
      <c r="W98" s="406"/>
      <c r="X98" s="406"/>
      <c r="Y98" s="406"/>
      <c r="Z98" s="406"/>
      <c r="AA98" s="406"/>
      <c r="AB98" s="406"/>
      <c r="AC98" s="406"/>
      <c r="AD98" s="406"/>
      <c r="AE98" s="406" t="s">
        <v>2165</v>
      </c>
      <c r="AF98" s="406"/>
      <c r="AG98" s="406"/>
      <c r="AH98" s="406"/>
      <c r="AI98" s="406"/>
      <c r="AJ98" s="406"/>
      <c r="AK98" s="406"/>
      <c r="AL98" s="406"/>
      <c r="AM98" s="406"/>
      <c r="AN98" s="406"/>
      <c r="AO98" s="406"/>
      <c r="AP98" s="406"/>
      <c r="AQ98" s="406"/>
      <c r="AR98" s="406"/>
      <c r="AS98" s="406"/>
      <c r="AT98" s="406"/>
      <c r="AU98" s="406"/>
      <c r="AV98" s="406"/>
      <c r="AW98" s="406"/>
      <c r="AX98" s="406"/>
      <c r="AY98" s="406"/>
      <c r="AZ98" s="406"/>
      <c r="BA98" s="406"/>
      <c r="BB98" s="406"/>
      <c r="BC98" s="406"/>
      <c r="BD98" s="406"/>
      <c r="BE98" s="406"/>
      <c r="BF98" s="406"/>
      <c r="BG98" s="406"/>
      <c r="BH98" s="406"/>
    </row>
    <row r="99" spans="1:60">
      <c r="A99" s="407" t="s">
        <v>2161</v>
      </c>
      <c r="B99" s="408" t="s">
        <v>2131</v>
      </c>
      <c r="C99" s="409" t="s">
        <v>2132</v>
      </c>
      <c r="D99" s="410"/>
      <c r="E99" s="411"/>
      <c r="F99" s="412"/>
      <c r="G99" s="412">
        <f>SUMIF(AE100:AE140,"&lt;&gt;NOR",G100:G140)</f>
        <v>0</v>
      </c>
      <c r="H99" s="412"/>
      <c r="I99" s="412">
        <f>SUM(I100:I140)</f>
        <v>0</v>
      </c>
      <c r="J99" s="412"/>
      <c r="K99" s="412">
        <f>SUM(K100:K140)</f>
        <v>0</v>
      </c>
      <c r="L99" s="412"/>
      <c r="M99" s="412">
        <f>SUM(M100:M140)</f>
        <v>0</v>
      </c>
      <c r="N99" s="410"/>
      <c r="O99" s="410">
        <f>SUM(O100:O140)</f>
        <v>0.33510999999999991</v>
      </c>
      <c r="P99" s="410"/>
      <c r="Q99" s="410">
        <f>SUM(Q100:Q140)</f>
        <v>4.2599999999999999E-2</v>
      </c>
      <c r="R99" s="410"/>
      <c r="S99" s="410"/>
      <c r="T99" s="413"/>
      <c r="U99" s="410">
        <f>SUM(U100:U140)</f>
        <v>148.81000000000003</v>
      </c>
      <c r="Y99" s="248"/>
      <c r="AE99" s="248" t="s">
        <v>2162</v>
      </c>
    </row>
    <row r="100" spans="1:60" ht="20.399999999999999" outlineLevel="1">
      <c r="A100" s="398">
        <v>80</v>
      </c>
      <c r="B100" s="399" t="s">
        <v>2330</v>
      </c>
      <c r="C100" s="400" t="s">
        <v>2331</v>
      </c>
      <c r="D100" s="401" t="s">
        <v>224</v>
      </c>
      <c r="E100" s="402">
        <v>12</v>
      </c>
      <c r="F100" s="403">
        <f t="shared" ref="F100:F140" si="32">H100+J100</f>
        <v>0</v>
      </c>
      <c r="G100" s="403">
        <f t="shared" ref="G100:G140" si="33">E100*F100</f>
        <v>0</v>
      </c>
      <c r="H100" s="710"/>
      <c r="I100" s="403">
        <f t="shared" ref="I100:I140" si="34">ROUND(E100*H100,2)</f>
        <v>0</v>
      </c>
      <c r="J100" s="710"/>
      <c r="K100" s="403">
        <f t="shared" ref="K100:K140" si="35">ROUND(E100*J100,2)</f>
        <v>0</v>
      </c>
      <c r="L100" s="403">
        <v>21</v>
      </c>
      <c r="M100" s="403">
        <f t="shared" ref="M100:M140" si="36">G100*(1+L100/100)</f>
        <v>0</v>
      </c>
      <c r="N100" s="401">
        <v>1.0399999999999999E-3</v>
      </c>
      <c r="O100" s="401">
        <f t="shared" ref="O100:O140" si="37">ROUND(E100*N100,5)</f>
        <v>1.248E-2</v>
      </c>
      <c r="P100" s="401">
        <v>0</v>
      </c>
      <c r="Q100" s="401">
        <f t="shared" ref="Q100:Q140" si="38">ROUND(E100*P100,5)</f>
        <v>0</v>
      </c>
      <c r="R100" s="401"/>
      <c r="S100" s="401"/>
      <c r="T100" s="405">
        <v>0</v>
      </c>
      <c r="U100" s="401">
        <f t="shared" ref="U100:U140" si="39">ROUND(E100*T100,2)</f>
        <v>0</v>
      </c>
      <c r="V100" s="406"/>
      <c r="W100" s="406"/>
      <c r="X100" s="406"/>
      <c r="Y100" s="406"/>
      <c r="Z100" s="406"/>
      <c r="AA100" s="406"/>
      <c r="AB100" s="406"/>
      <c r="AC100" s="406"/>
      <c r="AD100" s="406"/>
      <c r="AE100" s="406" t="s">
        <v>2183</v>
      </c>
      <c r="AF100" s="406"/>
      <c r="AG100" s="406"/>
      <c r="AH100" s="406"/>
      <c r="AI100" s="406"/>
      <c r="AJ100" s="406"/>
      <c r="AK100" s="406"/>
      <c r="AL100" s="406"/>
      <c r="AM100" s="406"/>
      <c r="AN100" s="406"/>
      <c r="AO100" s="406"/>
      <c r="AP100" s="406"/>
      <c r="AQ100" s="406"/>
      <c r="AR100" s="406"/>
      <c r="AS100" s="406"/>
      <c r="AT100" s="406"/>
      <c r="AU100" s="406"/>
      <c r="AV100" s="406"/>
      <c r="AW100" s="406"/>
      <c r="AX100" s="406"/>
      <c r="AY100" s="406"/>
      <c r="AZ100" s="406"/>
      <c r="BA100" s="406"/>
      <c r="BB100" s="406"/>
      <c r="BC100" s="406"/>
      <c r="BD100" s="406"/>
      <c r="BE100" s="406"/>
      <c r="BF100" s="406"/>
      <c r="BG100" s="406"/>
      <c r="BH100" s="406"/>
    </row>
    <row r="101" spans="1:60" ht="20.399999999999999" outlineLevel="1">
      <c r="A101" s="398">
        <v>81</v>
      </c>
      <c r="B101" s="399" t="s">
        <v>2332</v>
      </c>
      <c r="C101" s="400" t="s">
        <v>2333</v>
      </c>
      <c r="D101" s="401" t="s">
        <v>224</v>
      </c>
      <c r="E101" s="402">
        <v>10</v>
      </c>
      <c r="F101" s="403">
        <f t="shared" si="32"/>
        <v>0</v>
      </c>
      <c r="G101" s="403">
        <f t="shared" si="33"/>
        <v>0</v>
      </c>
      <c r="H101" s="710"/>
      <c r="I101" s="403">
        <f t="shared" si="34"/>
        <v>0</v>
      </c>
      <c r="J101" s="710"/>
      <c r="K101" s="403">
        <f t="shared" si="35"/>
        <v>0</v>
      </c>
      <c r="L101" s="403">
        <v>21</v>
      </c>
      <c r="M101" s="403">
        <f t="shared" si="36"/>
        <v>0</v>
      </c>
      <c r="N101" s="401">
        <v>6.8999999999999997E-4</v>
      </c>
      <c r="O101" s="401">
        <f t="shared" si="37"/>
        <v>6.8999999999999999E-3</v>
      </c>
      <c r="P101" s="401">
        <v>0</v>
      </c>
      <c r="Q101" s="401">
        <f t="shared" si="38"/>
        <v>0</v>
      </c>
      <c r="R101" s="401"/>
      <c r="S101" s="401"/>
      <c r="T101" s="405">
        <v>0</v>
      </c>
      <c r="U101" s="401">
        <f t="shared" si="39"/>
        <v>0</v>
      </c>
      <c r="V101" s="406"/>
      <c r="W101" s="406"/>
      <c r="X101" s="406"/>
      <c r="Y101" s="406"/>
      <c r="Z101" s="406"/>
      <c r="AA101" s="406"/>
      <c r="AB101" s="406"/>
      <c r="AC101" s="406"/>
      <c r="AD101" s="406"/>
      <c r="AE101" s="406" t="s">
        <v>2183</v>
      </c>
      <c r="AF101" s="406"/>
      <c r="AG101" s="406"/>
      <c r="AH101" s="406"/>
      <c r="AI101" s="406"/>
      <c r="AJ101" s="406"/>
      <c r="AK101" s="406"/>
      <c r="AL101" s="406"/>
      <c r="AM101" s="406"/>
      <c r="AN101" s="406"/>
      <c r="AO101" s="406"/>
      <c r="AP101" s="406"/>
      <c r="AQ101" s="406"/>
      <c r="AR101" s="406"/>
      <c r="AS101" s="406"/>
      <c r="AT101" s="406"/>
      <c r="AU101" s="406"/>
      <c r="AV101" s="406"/>
      <c r="AW101" s="406"/>
      <c r="AX101" s="406"/>
      <c r="AY101" s="406"/>
      <c r="AZ101" s="406"/>
      <c r="BA101" s="406"/>
      <c r="BB101" s="406"/>
      <c r="BC101" s="406"/>
      <c r="BD101" s="406"/>
      <c r="BE101" s="406"/>
      <c r="BF101" s="406"/>
      <c r="BG101" s="406"/>
      <c r="BH101" s="406"/>
    </row>
    <row r="102" spans="1:60" ht="20.399999999999999" outlineLevel="1">
      <c r="A102" s="398">
        <v>82</v>
      </c>
      <c r="B102" s="399" t="s">
        <v>2334</v>
      </c>
      <c r="C102" s="400" t="s">
        <v>2335</v>
      </c>
      <c r="D102" s="401" t="s">
        <v>224</v>
      </c>
      <c r="E102" s="402">
        <v>33</v>
      </c>
      <c r="F102" s="403">
        <f t="shared" si="32"/>
        <v>0</v>
      </c>
      <c r="G102" s="403">
        <f t="shared" si="33"/>
        <v>0</v>
      </c>
      <c r="H102" s="710"/>
      <c r="I102" s="403">
        <f t="shared" si="34"/>
        <v>0</v>
      </c>
      <c r="J102" s="710"/>
      <c r="K102" s="403">
        <f t="shared" si="35"/>
        <v>0</v>
      </c>
      <c r="L102" s="403">
        <v>21</v>
      </c>
      <c r="M102" s="403">
        <f t="shared" si="36"/>
        <v>0</v>
      </c>
      <c r="N102" s="401">
        <v>4.6999999999999999E-4</v>
      </c>
      <c r="O102" s="401">
        <f t="shared" si="37"/>
        <v>1.5509999999999999E-2</v>
      </c>
      <c r="P102" s="401">
        <v>0</v>
      </c>
      <c r="Q102" s="401">
        <f t="shared" si="38"/>
        <v>0</v>
      </c>
      <c r="R102" s="401"/>
      <c r="S102" s="401"/>
      <c r="T102" s="405">
        <v>0</v>
      </c>
      <c r="U102" s="401">
        <f t="shared" si="39"/>
        <v>0</v>
      </c>
      <c r="V102" s="406"/>
      <c r="W102" s="406"/>
      <c r="X102" s="406"/>
      <c r="Y102" s="406"/>
      <c r="Z102" s="406"/>
      <c r="AA102" s="406"/>
      <c r="AB102" s="406"/>
      <c r="AC102" s="406"/>
      <c r="AD102" s="406"/>
      <c r="AE102" s="406" t="s">
        <v>2183</v>
      </c>
      <c r="AF102" s="406"/>
      <c r="AG102" s="406"/>
      <c r="AH102" s="406"/>
      <c r="AI102" s="406"/>
      <c r="AJ102" s="406"/>
      <c r="AK102" s="406"/>
      <c r="AL102" s="406"/>
      <c r="AM102" s="406"/>
      <c r="AN102" s="406"/>
      <c r="AO102" s="406"/>
      <c r="AP102" s="406"/>
      <c r="AQ102" s="406"/>
      <c r="AR102" s="406"/>
      <c r="AS102" s="406"/>
      <c r="AT102" s="406"/>
      <c r="AU102" s="406"/>
      <c r="AV102" s="406"/>
      <c r="AW102" s="406"/>
      <c r="AX102" s="406"/>
      <c r="AY102" s="406"/>
      <c r="AZ102" s="406"/>
      <c r="BA102" s="406"/>
      <c r="BB102" s="406"/>
      <c r="BC102" s="406"/>
      <c r="BD102" s="406"/>
      <c r="BE102" s="406"/>
      <c r="BF102" s="406"/>
      <c r="BG102" s="406"/>
      <c r="BH102" s="406"/>
    </row>
    <row r="103" spans="1:60" ht="20.399999999999999" outlineLevel="1">
      <c r="A103" s="398">
        <v>83</v>
      </c>
      <c r="B103" s="399" t="s">
        <v>2336</v>
      </c>
      <c r="C103" s="400" t="s">
        <v>2337</v>
      </c>
      <c r="D103" s="401" t="s">
        <v>224</v>
      </c>
      <c r="E103" s="402">
        <v>40</v>
      </c>
      <c r="F103" s="403">
        <f t="shared" si="32"/>
        <v>0</v>
      </c>
      <c r="G103" s="403">
        <f t="shared" si="33"/>
        <v>0</v>
      </c>
      <c r="H103" s="710"/>
      <c r="I103" s="403">
        <f t="shared" si="34"/>
        <v>0</v>
      </c>
      <c r="J103" s="710"/>
      <c r="K103" s="403">
        <f t="shared" si="35"/>
        <v>0</v>
      </c>
      <c r="L103" s="403">
        <v>21</v>
      </c>
      <c r="M103" s="403">
        <f t="shared" si="36"/>
        <v>0</v>
      </c>
      <c r="N103" s="401">
        <v>2.9999999999999997E-4</v>
      </c>
      <c r="O103" s="401">
        <f t="shared" si="37"/>
        <v>1.2E-2</v>
      </c>
      <c r="P103" s="401">
        <v>0</v>
      </c>
      <c r="Q103" s="401">
        <f t="shared" si="38"/>
        <v>0</v>
      </c>
      <c r="R103" s="401"/>
      <c r="S103" s="401"/>
      <c r="T103" s="405">
        <v>0</v>
      </c>
      <c r="U103" s="401">
        <f t="shared" si="39"/>
        <v>0</v>
      </c>
      <c r="V103" s="406"/>
      <c r="W103" s="406"/>
      <c r="X103" s="406"/>
      <c r="Y103" s="406"/>
      <c r="Z103" s="406"/>
      <c r="AA103" s="406"/>
      <c r="AB103" s="406"/>
      <c r="AC103" s="406"/>
      <c r="AD103" s="406"/>
      <c r="AE103" s="406" t="s">
        <v>2183</v>
      </c>
      <c r="AF103" s="406"/>
      <c r="AG103" s="406"/>
      <c r="AH103" s="406"/>
      <c r="AI103" s="406"/>
      <c r="AJ103" s="406"/>
      <c r="AK103" s="406"/>
      <c r="AL103" s="406"/>
      <c r="AM103" s="406"/>
      <c r="AN103" s="406"/>
      <c r="AO103" s="406"/>
      <c r="AP103" s="406"/>
      <c r="AQ103" s="406"/>
      <c r="AR103" s="406"/>
      <c r="AS103" s="406"/>
      <c r="AT103" s="406"/>
      <c r="AU103" s="406"/>
      <c r="AV103" s="406"/>
      <c r="AW103" s="406"/>
      <c r="AX103" s="406"/>
      <c r="AY103" s="406"/>
      <c r="AZ103" s="406"/>
      <c r="BA103" s="406"/>
      <c r="BB103" s="406"/>
      <c r="BC103" s="406"/>
      <c r="BD103" s="406"/>
      <c r="BE103" s="406"/>
      <c r="BF103" s="406"/>
      <c r="BG103" s="406"/>
      <c r="BH103" s="406"/>
    </row>
    <row r="104" spans="1:60" ht="20.399999999999999" outlineLevel="1">
      <c r="A104" s="398">
        <v>84</v>
      </c>
      <c r="B104" s="399" t="s">
        <v>2338</v>
      </c>
      <c r="C104" s="400" t="s">
        <v>2339</v>
      </c>
      <c r="D104" s="401" t="s">
        <v>224</v>
      </c>
      <c r="E104" s="402">
        <v>85</v>
      </c>
      <c r="F104" s="403">
        <f t="shared" si="32"/>
        <v>0</v>
      </c>
      <c r="G104" s="403">
        <f t="shared" si="33"/>
        <v>0</v>
      </c>
      <c r="H104" s="710"/>
      <c r="I104" s="403">
        <f t="shared" si="34"/>
        <v>0</v>
      </c>
      <c r="J104" s="710"/>
      <c r="K104" s="403">
        <f t="shared" si="35"/>
        <v>0</v>
      </c>
      <c r="L104" s="403">
        <v>21</v>
      </c>
      <c r="M104" s="403">
        <f t="shared" si="36"/>
        <v>0</v>
      </c>
      <c r="N104" s="401">
        <v>2.1000000000000001E-4</v>
      </c>
      <c r="O104" s="401">
        <f t="shared" si="37"/>
        <v>1.7850000000000001E-2</v>
      </c>
      <c r="P104" s="401">
        <v>0</v>
      </c>
      <c r="Q104" s="401">
        <f t="shared" si="38"/>
        <v>0</v>
      </c>
      <c r="R104" s="401"/>
      <c r="S104" s="401"/>
      <c r="T104" s="405">
        <v>0</v>
      </c>
      <c r="U104" s="401">
        <f t="shared" si="39"/>
        <v>0</v>
      </c>
      <c r="V104" s="406"/>
      <c r="W104" s="406"/>
      <c r="X104" s="406"/>
      <c r="Y104" s="406"/>
      <c r="Z104" s="406"/>
      <c r="AA104" s="406"/>
      <c r="AB104" s="406"/>
      <c r="AC104" s="406"/>
      <c r="AD104" s="406"/>
      <c r="AE104" s="406" t="s">
        <v>2183</v>
      </c>
      <c r="AF104" s="406"/>
      <c r="AG104" s="406"/>
      <c r="AH104" s="406"/>
      <c r="AI104" s="406"/>
      <c r="AJ104" s="406"/>
      <c r="AK104" s="406"/>
      <c r="AL104" s="406"/>
      <c r="AM104" s="406"/>
      <c r="AN104" s="406"/>
      <c r="AO104" s="406"/>
      <c r="AP104" s="406"/>
      <c r="AQ104" s="406"/>
      <c r="AR104" s="406"/>
      <c r="AS104" s="406"/>
      <c r="AT104" s="406"/>
      <c r="AU104" s="406"/>
      <c r="AV104" s="406"/>
      <c r="AW104" s="406"/>
      <c r="AX104" s="406"/>
      <c r="AY104" s="406"/>
      <c r="AZ104" s="406"/>
      <c r="BA104" s="406"/>
      <c r="BB104" s="406"/>
      <c r="BC104" s="406"/>
      <c r="BD104" s="406"/>
      <c r="BE104" s="406"/>
      <c r="BF104" s="406"/>
      <c r="BG104" s="406"/>
      <c r="BH104" s="406"/>
    </row>
    <row r="105" spans="1:60" ht="20.399999999999999" outlineLevel="1">
      <c r="A105" s="398">
        <v>85</v>
      </c>
      <c r="B105" s="399" t="s">
        <v>2340</v>
      </c>
      <c r="C105" s="400" t="s">
        <v>2341</v>
      </c>
      <c r="D105" s="401" t="s">
        <v>224</v>
      </c>
      <c r="E105" s="402">
        <v>17</v>
      </c>
      <c r="F105" s="403">
        <f t="shared" si="32"/>
        <v>0</v>
      </c>
      <c r="G105" s="403">
        <f t="shared" si="33"/>
        <v>0</v>
      </c>
      <c r="H105" s="710"/>
      <c r="I105" s="403">
        <f t="shared" si="34"/>
        <v>0</v>
      </c>
      <c r="J105" s="710"/>
      <c r="K105" s="403">
        <f t="shared" si="35"/>
        <v>0</v>
      </c>
      <c r="L105" s="403">
        <v>21</v>
      </c>
      <c r="M105" s="403">
        <f t="shared" si="36"/>
        <v>0</v>
      </c>
      <c r="N105" s="401">
        <v>1.8000000000000001E-4</v>
      </c>
      <c r="O105" s="401">
        <f t="shared" si="37"/>
        <v>3.0599999999999998E-3</v>
      </c>
      <c r="P105" s="401">
        <v>0</v>
      </c>
      <c r="Q105" s="401">
        <f t="shared" si="38"/>
        <v>0</v>
      </c>
      <c r="R105" s="401"/>
      <c r="S105" s="401"/>
      <c r="T105" s="405">
        <v>0</v>
      </c>
      <c r="U105" s="401">
        <f t="shared" si="39"/>
        <v>0</v>
      </c>
      <c r="V105" s="406"/>
      <c r="W105" s="406"/>
      <c r="X105" s="406"/>
      <c r="Y105" s="406"/>
      <c r="Z105" s="406"/>
      <c r="AA105" s="406"/>
      <c r="AB105" s="406"/>
      <c r="AC105" s="406"/>
      <c r="AD105" s="406"/>
      <c r="AE105" s="406" t="s">
        <v>2183</v>
      </c>
      <c r="AF105" s="406"/>
      <c r="AG105" s="406"/>
      <c r="AH105" s="406"/>
      <c r="AI105" s="406"/>
      <c r="AJ105" s="406"/>
      <c r="AK105" s="406"/>
      <c r="AL105" s="406"/>
      <c r="AM105" s="406"/>
      <c r="AN105" s="406"/>
      <c r="AO105" s="406"/>
      <c r="AP105" s="406"/>
      <c r="AQ105" s="406"/>
      <c r="AR105" s="406"/>
      <c r="AS105" s="406"/>
      <c r="AT105" s="406"/>
      <c r="AU105" s="406"/>
      <c r="AV105" s="406"/>
      <c r="AW105" s="406"/>
      <c r="AX105" s="406"/>
      <c r="AY105" s="406"/>
      <c r="AZ105" s="406"/>
      <c r="BA105" s="406"/>
      <c r="BB105" s="406"/>
      <c r="BC105" s="406"/>
      <c r="BD105" s="406"/>
      <c r="BE105" s="406"/>
      <c r="BF105" s="406"/>
      <c r="BG105" s="406"/>
      <c r="BH105" s="406"/>
    </row>
    <row r="106" spans="1:60" outlineLevel="1">
      <c r="A106" s="398">
        <v>86</v>
      </c>
      <c r="B106" s="399" t="s">
        <v>2342</v>
      </c>
      <c r="C106" s="400" t="s">
        <v>2343</v>
      </c>
      <c r="D106" s="401" t="s">
        <v>224</v>
      </c>
      <c r="E106" s="402">
        <v>12</v>
      </c>
      <c r="F106" s="403">
        <f t="shared" si="32"/>
        <v>0</v>
      </c>
      <c r="G106" s="403">
        <f t="shared" si="33"/>
        <v>0</v>
      </c>
      <c r="H106" s="710"/>
      <c r="I106" s="403">
        <f t="shared" si="34"/>
        <v>0</v>
      </c>
      <c r="J106" s="710"/>
      <c r="K106" s="403">
        <f t="shared" si="35"/>
        <v>0</v>
      </c>
      <c r="L106" s="403">
        <v>21</v>
      </c>
      <c r="M106" s="403">
        <f t="shared" si="36"/>
        <v>0</v>
      </c>
      <c r="N106" s="401">
        <v>2.9999999999999997E-4</v>
      </c>
      <c r="O106" s="401">
        <f t="shared" si="37"/>
        <v>3.5999999999999999E-3</v>
      </c>
      <c r="P106" s="401">
        <v>0</v>
      </c>
      <c r="Q106" s="401">
        <f t="shared" si="38"/>
        <v>0</v>
      </c>
      <c r="R106" s="401"/>
      <c r="S106" s="401"/>
      <c r="T106" s="405">
        <v>0.65447</v>
      </c>
      <c r="U106" s="401">
        <f t="shared" si="39"/>
        <v>7.85</v>
      </c>
      <c r="V106" s="406"/>
      <c r="W106" s="406"/>
      <c r="X106" s="406"/>
      <c r="Y106" s="406"/>
      <c r="Z106" s="406"/>
      <c r="AA106" s="406"/>
      <c r="AB106" s="406"/>
      <c r="AC106" s="406"/>
      <c r="AD106" s="406"/>
      <c r="AE106" s="406" t="s">
        <v>2168</v>
      </c>
      <c r="AF106" s="406"/>
      <c r="AG106" s="406"/>
      <c r="AH106" s="406"/>
      <c r="AI106" s="406"/>
      <c r="AJ106" s="406"/>
      <c r="AK106" s="406"/>
      <c r="AL106" s="406"/>
      <c r="AM106" s="406"/>
      <c r="AN106" s="406"/>
      <c r="AO106" s="406"/>
      <c r="AP106" s="406"/>
      <c r="AQ106" s="406"/>
      <c r="AR106" s="406"/>
      <c r="AS106" s="406"/>
      <c r="AT106" s="406"/>
      <c r="AU106" s="406"/>
      <c r="AV106" s="406"/>
      <c r="AW106" s="406"/>
      <c r="AX106" s="406"/>
      <c r="AY106" s="406"/>
      <c r="AZ106" s="406"/>
      <c r="BA106" s="406"/>
      <c r="BB106" s="406"/>
      <c r="BC106" s="406"/>
      <c r="BD106" s="406"/>
      <c r="BE106" s="406"/>
      <c r="BF106" s="406"/>
      <c r="BG106" s="406"/>
      <c r="BH106" s="406"/>
    </row>
    <row r="107" spans="1:60" outlineLevel="1">
      <c r="A107" s="398">
        <v>87</v>
      </c>
      <c r="B107" s="399" t="s">
        <v>2344</v>
      </c>
      <c r="C107" s="400" t="s">
        <v>2345</v>
      </c>
      <c r="D107" s="401" t="s">
        <v>224</v>
      </c>
      <c r="E107" s="402">
        <v>10</v>
      </c>
      <c r="F107" s="403">
        <f t="shared" si="32"/>
        <v>0</v>
      </c>
      <c r="G107" s="403">
        <f t="shared" si="33"/>
        <v>0</v>
      </c>
      <c r="H107" s="710"/>
      <c r="I107" s="403">
        <f t="shared" si="34"/>
        <v>0</v>
      </c>
      <c r="J107" s="710"/>
      <c r="K107" s="403">
        <f t="shared" si="35"/>
        <v>0</v>
      </c>
      <c r="L107" s="403">
        <v>21</v>
      </c>
      <c r="M107" s="403">
        <f t="shared" si="36"/>
        <v>0</v>
      </c>
      <c r="N107" s="401">
        <v>2.9999999999999997E-4</v>
      </c>
      <c r="O107" s="401">
        <f t="shared" si="37"/>
        <v>3.0000000000000001E-3</v>
      </c>
      <c r="P107" s="401">
        <v>0</v>
      </c>
      <c r="Q107" s="401">
        <f t="shared" si="38"/>
        <v>0</v>
      </c>
      <c r="R107" s="401"/>
      <c r="S107" s="401"/>
      <c r="T107" s="405">
        <v>0.54747999999999997</v>
      </c>
      <c r="U107" s="401">
        <f t="shared" si="39"/>
        <v>5.47</v>
      </c>
      <c r="V107" s="406"/>
      <c r="W107" s="406"/>
      <c r="X107" s="406"/>
      <c r="Y107" s="406"/>
      <c r="Z107" s="406"/>
      <c r="AA107" s="406"/>
      <c r="AB107" s="406"/>
      <c r="AC107" s="406"/>
      <c r="AD107" s="406"/>
      <c r="AE107" s="406" t="s">
        <v>2168</v>
      </c>
      <c r="AF107" s="406"/>
      <c r="AG107" s="406"/>
      <c r="AH107" s="406"/>
      <c r="AI107" s="406"/>
      <c r="AJ107" s="406"/>
      <c r="AK107" s="406"/>
      <c r="AL107" s="406"/>
      <c r="AM107" s="406"/>
      <c r="AN107" s="406"/>
      <c r="AO107" s="406"/>
      <c r="AP107" s="406"/>
      <c r="AQ107" s="406"/>
      <c r="AR107" s="406"/>
      <c r="AS107" s="406"/>
      <c r="AT107" s="406"/>
      <c r="AU107" s="406"/>
      <c r="AV107" s="406"/>
      <c r="AW107" s="406"/>
      <c r="AX107" s="406"/>
      <c r="AY107" s="406"/>
      <c r="AZ107" s="406"/>
      <c r="BA107" s="406"/>
      <c r="BB107" s="406"/>
      <c r="BC107" s="406"/>
      <c r="BD107" s="406"/>
      <c r="BE107" s="406"/>
      <c r="BF107" s="406"/>
      <c r="BG107" s="406"/>
      <c r="BH107" s="406"/>
    </row>
    <row r="108" spans="1:60" outlineLevel="1">
      <c r="A108" s="398">
        <v>88</v>
      </c>
      <c r="B108" s="399" t="s">
        <v>2346</v>
      </c>
      <c r="C108" s="400" t="s">
        <v>2347</v>
      </c>
      <c r="D108" s="401" t="s">
        <v>224</v>
      </c>
      <c r="E108" s="402">
        <v>33</v>
      </c>
      <c r="F108" s="403">
        <f t="shared" si="32"/>
        <v>0</v>
      </c>
      <c r="G108" s="403">
        <f t="shared" si="33"/>
        <v>0</v>
      </c>
      <c r="H108" s="710"/>
      <c r="I108" s="403">
        <f t="shared" si="34"/>
        <v>0</v>
      </c>
      <c r="J108" s="710"/>
      <c r="K108" s="403">
        <f t="shared" si="35"/>
        <v>0</v>
      </c>
      <c r="L108" s="403">
        <v>21</v>
      </c>
      <c r="M108" s="403">
        <f t="shared" si="36"/>
        <v>0</v>
      </c>
      <c r="N108" s="401">
        <v>2.7999999999999998E-4</v>
      </c>
      <c r="O108" s="401">
        <f t="shared" si="37"/>
        <v>9.2399999999999999E-3</v>
      </c>
      <c r="P108" s="401">
        <v>0</v>
      </c>
      <c r="Q108" s="401">
        <f t="shared" si="38"/>
        <v>0</v>
      </c>
      <c r="R108" s="401"/>
      <c r="S108" s="401"/>
      <c r="T108" s="405">
        <v>0.47626000000000002</v>
      </c>
      <c r="U108" s="401">
        <f t="shared" si="39"/>
        <v>15.72</v>
      </c>
      <c r="V108" s="406"/>
      <c r="W108" s="406"/>
      <c r="X108" s="406"/>
      <c r="Y108" s="406"/>
      <c r="Z108" s="406"/>
      <c r="AA108" s="406"/>
      <c r="AB108" s="406"/>
      <c r="AC108" s="406"/>
      <c r="AD108" s="406"/>
      <c r="AE108" s="406" t="s">
        <v>2168</v>
      </c>
      <c r="AF108" s="406"/>
      <c r="AG108" s="406"/>
      <c r="AH108" s="406"/>
      <c r="AI108" s="406"/>
      <c r="AJ108" s="406"/>
      <c r="AK108" s="406"/>
      <c r="AL108" s="406"/>
      <c r="AM108" s="406"/>
      <c r="AN108" s="406"/>
      <c r="AO108" s="406"/>
      <c r="AP108" s="406"/>
      <c r="AQ108" s="406"/>
      <c r="AR108" s="406"/>
      <c r="AS108" s="406"/>
      <c r="AT108" s="406"/>
      <c r="AU108" s="406"/>
      <c r="AV108" s="406"/>
      <c r="AW108" s="406"/>
      <c r="AX108" s="406"/>
      <c r="AY108" s="406"/>
      <c r="AZ108" s="406"/>
      <c r="BA108" s="406"/>
      <c r="BB108" s="406"/>
      <c r="BC108" s="406"/>
      <c r="BD108" s="406"/>
      <c r="BE108" s="406"/>
      <c r="BF108" s="406"/>
      <c r="BG108" s="406"/>
      <c r="BH108" s="406"/>
    </row>
    <row r="109" spans="1:60" outlineLevel="1">
      <c r="A109" s="398">
        <v>89</v>
      </c>
      <c r="B109" s="399" t="s">
        <v>2348</v>
      </c>
      <c r="C109" s="400" t="s">
        <v>2349</v>
      </c>
      <c r="D109" s="401" t="s">
        <v>224</v>
      </c>
      <c r="E109" s="402">
        <v>40</v>
      </c>
      <c r="F109" s="403">
        <f t="shared" si="32"/>
        <v>0</v>
      </c>
      <c r="G109" s="403">
        <f t="shared" si="33"/>
        <v>0</v>
      </c>
      <c r="H109" s="710"/>
      <c r="I109" s="403">
        <f t="shared" si="34"/>
        <v>0</v>
      </c>
      <c r="J109" s="710"/>
      <c r="K109" s="403">
        <f t="shared" si="35"/>
        <v>0</v>
      </c>
      <c r="L109" s="403">
        <v>21</v>
      </c>
      <c r="M109" s="403">
        <f t="shared" si="36"/>
        <v>0</v>
      </c>
      <c r="N109" s="401">
        <v>2.7999999999999998E-4</v>
      </c>
      <c r="O109" s="401">
        <f t="shared" si="37"/>
        <v>1.12E-2</v>
      </c>
      <c r="P109" s="401">
        <v>0</v>
      </c>
      <c r="Q109" s="401">
        <f t="shared" si="38"/>
        <v>0</v>
      </c>
      <c r="R109" s="401"/>
      <c r="S109" s="401"/>
      <c r="T109" s="405">
        <v>0.40018999999999999</v>
      </c>
      <c r="U109" s="401">
        <f t="shared" si="39"/>
        <v>16.010000000000002</v>
      </c>
      <c r="V109" s="406"/>
      <c r="W109" s="406"/>
      <c r="X109" s="406"/>
      <c r="Y109" s="406"/>
      <c r="Z109" s="406"/>
      <c r="AA109" s="406"/>
      <c r="AB109" s="406"/>
      <c r="AC109" s="406"/>
      <c r="AD109" s="406"/>
      <c r="AE109" s="406" t="s">
        <v>2168</v>
      </c>
      <c r="AF109" s="406"/>
      <c r="AG109" s="406"/>
      <c r="AH109" s="406"/>
      <c r="AI109" s="406"/>
      <c r="AJ109" s="406"/>
      <c r="AK109" s="406"/>
      <c r="AL109" s="406"/>
      <c r="AM109" s="406"/>
      <c r="AN109" s="406"/>
      <c r="AO109" s="406"/>
      <c r="AP109" s="406"/>
      <c r="AQ109" s="406"/>
      <c r="AR109" s="406"/>
      <c r="AS109" s="406"/>
      <c r="AT109" s="406"/>
      <c r="AU109" s="406"/>
      <c r="AV109" s="406"/>
      <c r="AW109" s="406"/>
      <c r="AX109" s="406"/>
      <c r="AY109" s="406"/>
      <c r="AZ109" s="406"/>
      <c r="BA109" s="406"/>
      <c r="BB109" s="406"/>
      <c r="BC109" s="406"/>
      <c r="BD109" s="406"/>
      <c r="BE109" s="406"/>
      <c r="BF109" s="406"/>
      <c r="BG109" s="406"/>
      <c r="BH109" s="406"/>
    </row>
    <row r="110" spans="1:60" outlineLevel="1">
      <c r="A110" s="398">
        <v>90</v>
      </c>
      <c r="B110" s="399" t="s">
        <v>2350</v>
      </c>
      <c r="C110" s="400" t="s">
        <v>2351</v>
      </c>
      <c r="D110" s="401" t="s">
        <v>224</v>
      </c>
      <c r="E110" s="402">
        <v>85</v>
      </c>
      <c r="F110" s="403">
        <f t="shared" si="32"/>
        <v>0</v>
      </c>
      <c r="G110" s="403">
        <f t="shared" si="33"/>
        <v>0</v>
      </c>
      <c r="H110" s="710"/>
      <c r="I110" s="403">
        <f t="shared" si="34"/>
        <v>0</v>
      </c>
      <c r="J110" s="710"/>
      <c r="K110" s="403">
        <f t="shared" si="35"/>
        <v>0</v>
      </c>
      <c r="L110" s="403">
        <v>21</v>
      </c>
      <c r="M110" s="403">
        <f t="shared" si="36"/>
        <v>0</v>
      </c>
      <c r="N110" s="401">
        <v>2.7999999999999998E-4</v>
      </c>
      <c r="O110" s="401">
        <f t="shared" si="37"/>
        <v>2.3800000000000002E-2</v>
      </c>
      <c r="P110" s="401">
        <v>0</v>
      </c>
      <c r="Q110" s="401">
        <f t="shared" si="38"/>
        <v>0</v>
      </c>
      <c r="R110" s="401"/>
      <c r="S110" s="401"/>
      <c r="T110" s="405">
        <v>0.36516999999999999</v>
      </c>
      <c r="U110" s="401">
        <f t="shared" si="39"/>
        <v>31.04</v>
      </c>
      <c r="V110" s="406"/>
      <c r="W110" s="406"/>
      <c r="X110" s="406"/>
      <c r="Y110" s="406"/>
      <c r="Z110" s="406"/>
      <c r="AA110" s="406"/>
      <c r="AB110" s="406"/>
      <c r="AC110" s="406"/>
      <c r="AD110" s="406"/>
      <c r="AE110" s="406" t="s">
        <v>2168</v>
      </c>
      <c r="AF110" s="406"/>
      <c r="AG110" s="406"/>
      <c r="AH110" s="406"/>
      <c r="AI110" s="406"/>
      <c r="AJ110" s="406"/>
      <c r="AK110" s="406"/>
      <c r="AL110" s="406"/>
      <c r="AM110" s="406"/>
      <c r="AN110" s="406"/>
      <c r="AO110" s="406"/>
      <c r="AP110" s="406"/>
      <c r="AQ110" s="406"/>
      <c r="AR110" s="406"/>
      <c r="AS110" s="406"/>
      <c r="AT110" s="406"/>
      <c r="AU110" s="406"/>
      <c r="AV110" s="406"/>
      <c r="AW110" s="406"/>
      <c r="AX110" s="406"/>
      <c r="AY110" s="406"/>
      <c r="AZ110" s="406"/>
      <c r="BA110" s="406"/>
      <c r="BB110" s="406"/>
      <c r="BC110" s="406"/>
      <c r="BD110" s="406"/>
      <c r="BE110" s="406"/>
      <c r="BF110" s="406"/>
      <c r="BG110" s="406"/>
      <c r="BH110" s="406"/>
    </row>
    <row r="111" spans="1:60" outlineLevel="1">
      <c r="A111" s="398">
        <v>91</v>
      </c>
      <c r="B111" s="399" t="s">
        <v>2352</v>
      </c>
      <c r="C111" s="400" t="s">
        <v>2353</v>
      </c>
      <c r="D111" s="401" t="s">
        <v>224</v>
      </c>
      <c r="E111" s="402">
        <v>17</v>
      </c>
      <c r="F111" s="403">
        <f t="shared" si="32"/>
        <v>0</v>
      </c>
      <c r="G111" s="403">
        <f t="shared" si="33"/>
        <v>0</v>
      </c>
      <c r="H111" s="710"/>
      <c r="I111" s="403">
        <f t="shared" si="34"/>
        <v>0</v>
      </c>
      <c r="J111" s="710"/>
      <c r="K111" s="403">
        <f t="shared" si="35"/>
        <v>0</v>
      </c>
      <c r="L111" s="403">
        <v>21</v>
      </c>
      <c r="M111" s="403">
        <f t="shared" si="36"/>
        <v>0</v>
      </c>
      <c r="N111" s="401">
        <v>2.7999999999999998E-4</v>
      </c>
      <c r="O111" s="401">
        <f t="shared" si="37"/>
        <v>4.7600000000000003E-3</v>
      </c>
      <c r="P111" s="401">
        <v>0</v>
      </c>
      <c r="Q111" s="401">
        <f t="shared" si="38"/>
        <v>0</v>
      </c>
      <c r="R111" s="401"/>
      <c r="S111" s="401"/>
      <c r="T111" s="405">
        <v>0.33283000000000001</v>
      </c>
      <c r="U111" s="401">
        <f t="shared" si="39"/>
        <v>5.66</v>
      </c>
      <c r="V111" s="406"/>
      <c r="W111" s="406"/>
      <c r="X111" s="406"/>
      <c r="Y111" s="406"/>
      <c r="Z111" s="406"/>
      <c r="AA111" s="406"/>
      <c r="AB111" s="406"/>
      <c r="AC111" s="406"/>
      <c r="AD111" s="406"/>
      <c r="AE111" s="406" t="s">
        <v>2168</v>
      </c>
      <c r="AF111" s="406"/>
      <c r="AG111" s="406"/>
      <c r="AH111" s="406"/>
      <c r="AI111" s="406"/>
      <c r="AJ111" s="406"/>
      <c r="AK111" s="406"/>
      <c r="AL111" s="406"/>
      <c r="AM111" s="406"/>
      <c r="AN111" s="406"/>
      <c r="AO111" s="406"/>
      <c r="AP111" s="406"/>
      <c r="AQ111" s="406"/>
      <c r="AR111" s="406"/>
      <c r="AS111" s="406"/>
      <c r="AT111" s="406"/>
      <c r="AU111" s="406"/>
      <c r="AV111" s="406"/>
      <c r="AW111" s="406"/>
      <c r="AX111" s="406"/>
      <c r="AY111" s="406"/>
      <c r="AZ111" s="406"/>
      <c r="BA111" s="406"/>
      <c r="BB111" s="406"/>
      <c r="BC111" s="406"/>
      <c r="BD111" s="406"/>
      <c r="BE111" s="406"/>
      <c r="BF111" s="406"/>
      <c r="BG111" s="406"/>
      <c r="BH111" s="406"/>
    </row>
    <row r="112" spans="1:60" ht="20.399999999999999" outlineLevel="1">
      <c r="A112" s="398">
        <v>92</v>
      </c>
      <c r="B112" s="399" t="s">
        <v>2354</v>
      </c>
      <c r="C112" s="400" t="s">
        <v>2355</v>
      </c>
      <c r="D112" s="401" t="s">
        <v>224</v>
      </c>
      <c r="E112" s="402">
        <v>12</v>
      </c>
      <c r="F112" s="403">
        <f t="shared" si="32"/>
        <v>0</v>
      </c>
      <c r="G112" s="403">
        <f t="shared" si="33"/>
        <v>0</v>
      </c>
      <c r="H112" s="710"/>
      <c r="I112" s="403">
        <f t="shared" si="34"/>
        <v>0</v>
      </c>
      <c r="J112" s="710"/>
      <c r="K112" s="403">
        <f t="shared" si="35"/>
        <v>0</v>
      </c>
      <c r="L112" s="403">
        <v>21</v>
      </c>
      <c r="M112" s="403">
        <f t="shared" si="36"/>
        <v>0</v>
      </c>
      <c r="N112" s="401">
        <v>1.2E-4</v>
      </c>
      <c r="O112" s="401">
        <f t="shared" si="37"/>
        <v>1.4400000000000001E-3</v>
      </c>
      <c r="P112" s="401">
        <v>0</v>
      </c>
      <c r="Q112" s="401">
        <f t="shared" si="38"/>
        <v>0</v>
      </c>
      <c r="R112" s="401"/>
      <c r="S112" s="401"/>
      <c r="T112" s="405">
        <v>0.17</v>
      </c>
      <c r="U112" s="401">
        <f t="shared" si="39"/>
        <v>2.04</v>
      </c>
      <c r="V112" s="406"/>
      <c r="W112" s="406"/>
      <c r="X112" s="406"/>
      <c r="Y112" s="406"/>
      <c r="Z112" s="406"/>
      <c r="AA112" s="406"/>
      <c r="AB112" s="406"/>
      <c r="AC112" s="406"/>
      <c r="AD112" s="406"/>
      <c r="AE112" s="406" t="s">
        <v>2168</v>
      </c>
      <c r="AF112" s="406"/>
      <c r="AG112" s="406"/>
      <c r="AH112" s="406"/>
      <c r="AI112" s="406"/>
      <c r="AJ112" s="406"/>
      <c r="AK112" s="406"/>
      <c r="AL112" s="406"/>
      <c r="AM112" s="406"/>
      <c r="AN112" s="406"/>
      <c r="AO112" s="406"/>
      <c r="AP112" s="406"/>
      <c r="AQ112" s="406"/>
      <c r="AR112" s="406"/>
      <c r="AS112" s="406"/>
      <c r="AT112" s="406"/>
      <c r="AU112" s="406"/>
      <c r="AV112" s="406"/>
      <c r="AW112" s="406"/>
      <c r="AX112" s="406"/>
      <c r="AY112" s="406"/>
      <c r="AZ112" s="406"/>
      <c r="BA112" s="406"/>
      <c r="BB112" s="406"/>
      <c r="BC112" s="406"/>
      <c r="BD112" s="406"/>
      <c r="BE112" s="406"/>
      <c r="BF112" s="406"/>
      <c r="BG112" s="406"/>
      <c r="BH112" s="406"/>
    </row>
    <row r="113" spans="1:60" ht="20.399999999999999" outlineLevel="1">
      <c r="A113" s="398">
        <v>93</v>
      </c>
      <c r="B113" s="399" t="s">
        <v>2356</v>
      </c>
      <c r="C113" s="400" t="s">
        <v>2357</v>
      </c>
      <c r="D113" s="401" t="s">
        <v>224</v>
      </c>
      <c r="E113" s="402">
        <v>10</v>
      </c>
      <c r="F113" s="403">
        <f t="shared" si="32"/>
        <v>0</v>
      </c>
      <c r="G113" s="403">
        <f t="shared" si="33"/>
        <v>0</v>
      </c>
      <c r="H113" s="710"/>
      <c r="I113" s="403">
        <f t="shared" si="34"/>
        <v>0</v>
      </c>
      <c r="J113" s="710"/>
      <c r="K113" s="403">
        <f t="shared" si="35"/>
        <v>0</v>
      </c>
      <c r="L113" s="403">
        <v>21</v>
      </c>
      <c r="M113" s="403">
        <f t="shared" si="36"/>
        <v>0</v>
      </c>
      <c r="N113" s="401">
        <v>6.0000000000000002E-5</v>
      </c>
      <c r="O113" s="401">
        <f t="shared" si="37"/>
        <v>5.9999999999999995E-4</v>
      </c>
      <c r="P113" s="401">
        <v>0</v>
      </c>
      <c r="Q113" s="401">
        <f t="shared" si="38"/>
        <v>0</v>
      </c>
      <c r="R113" s="401"/>
      <c r="S113" s="401"/>
      <c r="T113" s="405">
        <v>0.157</v>
      </c>
      <c r="U113" s="401">
        <f t="shared" si="39"/>
        <v>1.57</v>
      </c>
      <c r="V113" s="406"/>
      <c r="W113" s="406"/>
      <c r="X113" s="406"/>
      <c r="Y113" s="406"/>
      <c r="Z113" s="406"/>
      <c r="AA113" s="406"/>
      <c r="AB113" s="406"/>
      <c r="AC113" s="406"/>
      <c r="AD113" s="406"/>
      <c r="AE113" s="406" t="s">
        <v>2168</v>
      </c>
      <c r="AF113" s="406"/>
      <c r="AG113" s="406"/>
      <c r="AH113" s="406"/>
      <c r="AI113" s="406"/>
      <c r="AJ113" s="406"/>
      <c r="AK113" s="406"/>
      <c r="AL113" s="406"/>
      <c r="AM113" s="406"/>
      <c r="AN113" s="406"/>
      <c r="AO113" s="406"/>
      <c r="AP113" s="406"/>
      <c r="AQ113" s="406"/>
      <c r="AR113" s="406"/>
      <c r="AS113" s="406"/>
      <c r="AT113" s="406"/>
      <c r="AU113" s="406"/>
      <c r="AV113" s="406"/>
      <c r="AW113" s="406"/>
      <c r="AX113" s="406"/>
      <c r="AY113" s="406"/>
      <c r="AZ113" s="406"/>
      <c r="BA113" s="406"/>
      <c r="BB113" s="406"/>
      <c r="BC113" s="406"/>
      <c r="BD113" s="406"/>
      <c r="BE113" s="406"/>
      <c r="BF113" s="406"/>
      <c r="BG113" s="406"/>
      <c r="BH113" s="406"/>
    </row>
    <row r="114" spans="1:60" ht="20.399999999999999" outlineLevel="1">
      <c r="A114" s="398">
        <v>94</v>
      </c>
      <c r="B114" s="399" t="s">
        <v>2358</v>
      </c>
      <c r="C114" s="400" t="s">
        <v>2359</v>
      </c>
      <c r="D114" s="401" t="s">
        <v>224</v>
      </c>
      <c r="E114" s="402">
        <v>33</v>
      </c>
      <c r="F114" s="403">
        <f t="shared" si="32"/>
        <v>0</v>
      </c>
      <c r="G114" s="403">
        <f t="shared" si="33"/>
        <v>0</v>
      </c>
      <c r="H114" s="710"/>
      <c r="I114" s="403">
        <f t="shared" si="34"/>
        <v>0</v>
      </c>
      <c r="J114" s="710"/>
      <c r="K114" s="403">
        <f t="shared" si="35"/>
        <v>0</v>
      </c>
      <c r="L114" s="403">
        <v>21</v>
      </c>
      <c r="M114" s="403">
        <f t="shared" si="36"/>
        <v>0</v>
      </c>
      <c r="N114" s="401">
        <v>5.0000000000000002E-5</v>
      </c>
      <c r="O114" s="401">
        <f t="shared" si="37"/>
        <v>1.65E-3</v>
      </c>
      <c r="P114" s="401">
        <v>0</v>
      </c>
      <c r="Q114" s="401">
        <f t="shared" si="38"/>
        <v>0</v>
      </c>
      <c r="R114" s="401"/>
      <c r="S114" s="401"/>
      <c r="T114" s="405">
        <v>0.14199999999999999</v>
      </c>
      <c r="U114" s="401">
        <f t="shared" si="39"/>
        <v>4.6900000000000004</v>
      </c>
      <c r="V114" s="406"/>
      <c r="W114" s="406"/>
      <c r="X114" s="406"/>
      <c r="Y114" s="406"/>
      <c r="Z114" s="406"/>
      <c r="AA114" s="406"/>
      <c r="AB114" s="406"/>
      <c r="AC114" s="406"/>
      <c r="AD114" s="406"/>
      <c r="AE114" s="406" t="s">
        <v>2168</v>
      </c>
      <c r="AF114" s="406"/>
      <c r="AG114" s="406"/>
      <c r="AH114" s="406"/>
      <c r="AI114" s="406"/>
      <c r="AJ114" s="406"/>
      <c r="AK114" s="406"/>
      <c r="AL114" s="406"/>
      <c r="AM114" s="406"/>
      <c r="AN114" s="406"/>
      <c r="AO114" s="406"/>
      <c r="AP114" s="406"/>
      <c r="AQ114" s="406"/>
      <c r="AR114" s="406"/>
      <c r="AS114" s="406"/>
      <c r="AT114" s="406"/>
      <c r="AU114" s="406"/>
      <c r="AV114" s="406"/>
      <c r="AW114" s="406"/>
      <c r="AX114" s="406"/>
      <c r="AY114" s="406"/>
      <c r="AZ114" s="406"/>
      <c r="BA114" s="406"/>
      <c r="BB114" s="406"/>
      <c r="BC114" s="406"/>
      <c r="BD114" s="406"/>
      <c r="BE114" s="406"/>
      <c r="BF114" s="406"/>
      <c r="BG114" s="406"/>
      <c r="BH114" s="406"/>
    </row>
    <row r="115" spans="1:60" ht="20.399999999999999" outlineLevel="1">
      <c r="A115" s="398">
        <v>95</v>
      </c>
      <c r="B115" s="399" t="s">
        <v>2360</v>
      </c>
      <c r="C115" s="400" t="s">
        <v>2361</v>
      </c>
      <c r="D115" s="401" t="s">
        <v>224</v>
      </c>
      <c r="E115" s="402">
        <v>40</v>
      </c>
      <c r="F115" s="403">
        <f t="shared" si="32"/>
        <v>0</v>
      </c>
      <c r="G115" s="403">
        <f t="shared" si="33"/>
        <v>0</v>
      </c>
      <c r="H115" s="710"/>
      <c r="I115" s="403">
        <f t="shared" si="34"/>
        <v>0</v>
      </c>
      <c r="J115" s="710"/>
      <c r="K115" s="403">
        <f t="shared" si="35"/>
        <v>0</v>
      </c>
      <c r="L115" s="403">
        <v>21</v>
      </c>
      <c r="M115" s="403">
        <f t="shared" si="36"/>
        <v>0</v>
      </c>
      <c r="N115" s="401">
        <v>6.0000000000000002E-5</v>
      </c>
      <c r="O115" s="401">
        <f t="shared" si="37"/>
        <v>2.3999999999999998E-3</v>
      </c>
      <c r="P115" s="401">
        <v>0</v>
      </c>
      <c r="Q115" s="401">
        <f t="shared" si="38"/>
        <v>0</v>
      </c>
      <c r="R115" s="401"/>
      <c r="S115" s="401"/>
      <c r="T115" s="405">
        <v>0.129</v>
      </c>
      <c r="U115" s="401">
        <f t="shared" si="39"/>
        <v>5.16</v>
      </c>
      <c r="V115" s="406"/>
      <c r="W115" s="406"/>
      <c r="X115" s="406"/>
      <c r="Y115" s="406"/>
      <c r="Z115" s="406"/>
      <c r="AA115" s="406"/>
      <c r="AB115" s="406"/>
      <c r="AC115" s="406"/>
      <c r="AD115" s="406"/>
      <c r="AE115" s="406" t="s">
        <v>2168</v>
      </c>
      <c r="AF115" s="406"/>
      <c r="AG115" s="406"/>
      <c r="AH115" s="406"/>
      <c r="AI115" s="406"/>
      <c r="AJ115" s="406"/>
      <c r="AK115" s="406"/>
      <c r="AL115" s="406"/>
      <c r="AM115" s="406"/>
      <c r="AN115" s="406"/>
      <c r="AO115" s="406"/>
      <c r="AP115" s="406"/>
      <c r="AQ115" s="406"/>
      <c r="AR115" s="406"/>
      <c r="AS115" s="406"/>
      <c r="AT115" s="406"/>
      <c r="AU115" s="406"/>
      <c r="AV115" s="406"/>
      <c r="AW115" s="406"/>
      <c r="AX115" s="406"/>
      <c r="AY115" s="406"/>
      <c r="AZ115" s="406"/>
      <c r="BA115" s="406"/>
      <c r="BB115" s="406"/>
      <c r="BC115" s="406"/>
      <c r="BD115" s="406"/>
      <c r="BE115" s="406"/>
      <c r="BF115" s="406"/>
      <c r="BG115" s="406"/>
      <c r="BH115" s="406"/>
    </row>
    <row r="116" spans="1:60" ht="20.399999999999999" outlineLevel="1">
      <c r="A116" s="398">
        <v>96</v>
      </c>
      <c r="B116" s="399" t="s">
        <v>2362</v>
      </c>
      <c r="C116" s="400" t="s">
        <v>2363</v>
      </c>
      <c r="D116" s="401" t="s">
        <v>224</v>
      </c>
      <c r="E116" s="402">
        <v>40</v>
      </c>
      <c r="F116" s="403">
        <f t="shared" si="32"/>
        <v>0</v>
      </c>
      <c r="G116" s="403">
        <f t="shared" si="33"/>
        <v>0</v>
      </c>
      <c r="H116" s="710"/>
      <c r="I116" s="403">
        <f t="shared" si="34"/>
        <v>0</v>
      </c>
      <c r="J116" s="710"/>
      <c r="K116" s="403">
        <f t="shared" si="35"/>
        <v>0</v>
      </c>
      <c r="L116" s="403">
        <v>21</v>
      </c>
      <c r="M116" s="403">
        <f t="shared" si="36"/>
        <v>0</v>
      </c>
      <c r="N116" s="401">
        <v>2.0000000000000002E-5</v>
      </c>
      <c r="O116" s="401">
        <f t="shared" si="37"/>
        <v>8.0000000000000004E-4</v>
      </c>
      <c r="P116" s="401">
        <v>0</v>
      </c>
      <c r="Q116" s="401">
        <f t="shared" si="38"/>
        <v>0</v>
      </c>
      <c r="R116" s="401"/>
      <c r="S116" s="401"/>
      <c r="T116" s="405">
        <v>0.129</v>
      </c>
      <c r="U116" s="401">
        <f t="shared" si="39"/>
        <v>5.16</v>
      </c>
      <c r="V116" s="406"/>
      <c r="W116" s="406"/>
      <c r="X116" s="406"/>
      <c r="Y116" s="406"/>
      <c r="Z116" s="406"/>
      <c r="AA116" s="406"/>
      <c r="AB116" s="406"/>
      <c r="AC116" s="406"/>
      <c r="AD116" s="406"/>
      <c r="AE116" s="406" t="s">
        <v>2168</v>
      </c>
      <c r="AF116" s="406"/>
      <c r="AG116" s="406"/>
      <c r="AH116" s="406"/>
      <c r="AI116" s="406"/>
      <c r="AJ116" s="406"/>
      <c r="AK116" s="406"/>
      <c r="AL116" s="406"/>
      <c r="AM116" s="406"/>
      <c r="AN116" s="406"/>
      <c r="AO116" s="406"/>
      <c r="AP116" s="406"/>
      <c r="AQ116" s="406"/>
      <c r="AR116" s="406"/>
      <c r="AS116" s="406"/>
      <c r="AT116" s="406"/>
      <c r="AU116" s="406"/>
      <c r="AV116" s="406"/>
      <c r="AW116" s="406"/>
      <c r="AX116" s="406"/>
      <c r="AY116" s="406"/>
      <c r="AZ116" s="406"/>
      <c r="BA116" s="406"/>
      <c r="BB116" s="406"/>
      <c r="BC116" s="406"/>
      <c r="BD116" s="406"/>
      <c r="BE116" s="406"/>
      <c r="BF116" s="406"/>
      <c r="BG116" s="406"/>
      <c r="BH116" s="406"/>
    </row>
    <row r="117" spans="1:60" ht="20.399999999999999" outlineLevel="1">
      <c r="A117" s="398">
        <v>97</v>
      </c>
      <c r="B117" s="399" t="s">
        <v>2364</v>
      </c>
      <c r="C117" s="400" t="s">
        <v>2365</v>
      </c>
      <c r="D117" s="401" t="s">
        <v>224</v>
      </c>
      <c r="E117" s="402">
        <v>45</v>
      </c>
      <c r="F117" s="403">
        <f t="shared" si="32"/>
        <v>0</v>
      </c>
      <c r="G117" s="403">
        <f t="shared" si="33"/>
        <v>0</v>
      </c>
      <c r="H117" s="710"/>
      <c r="I117" s="403">
        <f t="shared" si="34"/>
        <v>0</v>
      </c>
      <c r="J117" s="710"/>
      <c r="K117" s="403">
        <f t="shared" si="35"/>
        <v>0</v>
      </c>
      <c r="L117" s="403">
        <v>21</v>
      </c>
      <c r="M117" s="403">
        <f t="shared" si="36"/>
        <v>0</v>
      </c>
      <c r="N117" s="401">
        <v>6.9999999999999994E-5</v>
      </c>
      <c r="O117" s="401">
        <f t="shared" si="37"/>
        <v>3.15E-3</v>
      </c>
      <c r="P117" s="401">
        <v>0</v>
      </c>
      <c r="Q117" s="401">
        <f t="shared" si="38"/>
        <v>0</v>
      </c>
      <c r="R117" s="401"/>
      <c r="S117" s="401"/>
      <c r="T117" s="405">
        <v>0.129</v>
      </c>
      <c r="U117" s="401">
        <f t="shared" si="39"/>
        <v>5.81</v>
      </c>
      <c r="V117" s="406"/>
      <c r="W117" s="406"/>
      <c r="X117" s="406"/>
      <c r="Y117" s="406"/>
      <c r="Z117" s="406"/>
      <c r="AA117" s="406"/>
      <c r="AB117" s="406"/>
      <c r="AC117" s="406"/>
      <c r="AD117" s="406"/>
      <c r="AE117" s="406" t="s">
        <v>2168</v>
      </c>
      <c r="AF117" s="406"/>
      <c r="AG117" s="406"/>
      <c r="AH117" s="406"/>
      <c r="AI117" s="406"/>
      <c r="AJ117" s="406"/>
      <c r="AK117" s="406"/>
      <c r="AL117" s="406"/>
      <c r="AM117" s="406"/>
      <c r="AN117" s="406"/>
      <c r="AO117" s="406"/>
      <c r="AP117" s="406"/>
      <c r="AQ117" s="406"/>
      <c r="AR117" s="406"/>
      <c r="AS117" s="406"/>
      <c r="AT117" s="406"/>
      <c r="AU117" s="406"/>
      <c r="AV117" s="406"/>
      <c r="AW117" s="406"/>
      <c r="AX117" s="406"/>
      <c r="AY117" s="406"/>
      <c r="AZ117" s="406"/>
      <c r="BA117" s="406"/>
      <c r="BB117" s="406"/>
      <c r="BC117" s="406"/>
      <c r="BD117" s="406"/>
      <c r="BE117" s="406"/>
      <c r="BF117" s="406"/>
      <c r="BG117" s="406"/>
      <c r="BH117" s="406"/>
    </row>
    <row r="118" spans="1:60" ht="20.399999999999999" outlineLevel="1">
      <c r="A118" s="398">
        <v>98</v>
      </c>
      <c r="B118" s="399" t="s">
        <v>2366</v>
      </c>
      <c r="C118" s="400" t="s">
        <v>2367</v>
      </c>
      <c r="D118" s="401" t="s">
        <v>224</v>
      </c>
      <c r="E118" s="402">
        <v>4</v>
      </c>
      <c r="F118" s="403">
        <f t="shared" si="32"/>
        <v>0</v>
      </c>
      <c r="G118" s="403">
        <f t="shared" si="33"/>
        <v>0</v>
      </c>
      <c r="H118" s="710"/>
      <c r="I118" s="403">
        <f t="shared" si="34"/>
        <v>0</v>
      </c>
      <c r="J118" s="710"/>
      <c r="K118" s="403">
        <f t="shared" si="35"/>
        <v>0</v>
      </c>
      <c r="L118" s="403">
        <v>21</v>
      </c>
      <c r="M118" s="403">
        <f t="shared" si="36"/>
        <v>0</v>
      </c>
      <c r="N118" s="401">
        <v>2.0000000000000002E-5</v>
      </c>
      <c r="O118" s="401">
        <f t="shared" si="37"/>
        <v>8.0000000000000007E-5</v>
      </c>
      <c r="P118" s="401">
        <v>0</v>
      </c>
      <c r="Q118" s="401">
        <f t="shared" si="38"/>
        <v>0</v>
      </c>
      <c r="R118" s="401"/>
      <c r="S118" s="401"/>
      <c r="T118" s="405">
        <v>0.13500000000000001</v>
      </c>
      <c r="U118" s="401">
        <f t="shared" si="39"/>
        <v>0.54</v>
      </c>
      <c r="V118" s="406"/>
      <c r="W118" s="406"/>
      <c r="X118" s="406"/>
      <c r="Y118" s="406"/>
      <c r="Z118" s="406"/>
      <c r="AA118" s="406"/>
      <c r="AB118" s="406"/>
      <c r="AC118" s="406"/>
      <c r="AD118" s="406"/>
      <c r="AE118" s="406" t="s">
        <v>2168</v>
      </c>
      <c r="AF118" s="406"/>
      <c r="AG118" s="406"/>
      <c r="AH118" s="406"/>
      <c r="AI118" s="406"/>
      <c r="AJ118" s="406"/>
      <c r="AK118" s="406"/>
      <c r="AL118" s="406"/>
      <c r="AM118" s="406"/>
      <c r="AN118" s="406"/>
      <c r="AO118" s="406"/>
      <c r="AP118" s="406"/>
      <c r="AQ118" s="406"/>
      <c r="AR118" s="406"/>
      <c r="AS118" s="406"/>
      <c r="AT118" s="406"/>
      <c r="AU118" s="406"/>
      <c r="AV118" s="406"/>
      <c r="AW118" s="406"/>
      <c r="AX118" s="406"/>
      <c r="AY118" s="406"/>
      <c r="AZ118" s="406"/>
      <c r="BA118" s="406"/>
      <c r="BB118" s="406"/>
      <c r="BC118" s="406"/>
      <c r="BD118" s="406"/>
      <c r="BE118" s="406"/>
      <c r="BF118" s="406"/>
      <c r="BG118" s="406"/>
      <c r="BH118" s="406"/>
    </row>
    <row r="119" spans="1:60" ht="20.399999999999999" outlineLevel="1">
      <c r="A119" s="398">
        <v>99</v>
      </c>
      <c r="B119" s="399" t="s">
        <v>2368</v>
      </c>
      <c r="C119" s="400" t="s">
        <v>2369</v>
      </c>
      <c r="D119" s="401" t="s">
        <v>224</v>
      </c>
      <c r="E119" s="402">
        <v>13</v>
      </c>
      <c r="F119" s="403">
        <f t="shared" si="32"/>
        <v>0</v>
      </c>
      <c r="G119" s="403">
        <f t="shared" si="33"/>
        <v>0</v>
      </c>
      <c r="H119" s="710"/>
      <c r="I119" s="403">
        <f t="shared" si="34"/>
        <v>0</v>
      </c>
      <c r="J119" s="710"/>
      <c r="K119" s="403">
        <f t="shared" si="35"/>
        <v>0</v>
      </c>
      <c r="L119" s="403">
        <v>21</v>
      </c>
      <c r="M119" s="403">
        <f t="shared" si="36"/>
        <v>0</v>
      </c>
      <c r="N119" s="401">
        <v>3.0000000000000001E-5</v>
      </c>
      <c r="O119" s="401">
        <f t="shared" si="37"/>
        <v>3.8999999999999999E-4</v>
      </c>
      <c r="P119" s="401">
        <v>0</v>
      </c>
      <c r="Q119" s="401">
        <f t="shared" si="38"/>
        <v>0</v>
      </c>
      <c r="R119" s="401"/>
      <c r="S119" s="401"/>
      <c r="T119" s="405">
        <v>0.13500000000000001</v>
      </c>
      <c r="U119" s="401">
        <f t="shared" si="39"/>
        <v>1.76</v>
      </c>
      <c r="V119" s="406"/>
      <c r="W119" s="406"/>
      <c r="X119" s="406"/>
      <c r="Y119" s="406"/>
      <c r="Z119" s="406"/>
      <c r="AA119" s="406"/>
      <c r="AB119" s="406"/>
      <c r="AC119" s="406"/>
      <c r="AD119" s="406"/>
      <c r="AE119" s="406" t="s">
        <v>2168</v>
      </c>
      <c r="AF119" s="406"/>
      <c r="AG119" s="406"/>
      <c r="AH119" s="406"/>
      <c r="AI119" s="406"/>
      <c r="AJ119" s="406"/>
      <c r="AK119" s="406"/>
      <c r="AL119" s="406"/>
      <c r="AM119" s="406"/>
      <c r="AN119" s="406"/>
      <c r="AO119" s="406"/>
      <c r="AP119" s="406"/>
      <c r="AQ119" s="406"/>
      <c r="AR119" s="406"/>
      <c r="AS119" s="406"/>
      <c r="AT119" s="406"/>
      <c r="AU119" s="406"/>
      <c r="AV119" s="406"/>
      <c r="AW119" s="406"/>
      <c r="AX119" s="406"/>
      <c r="AY119" s="406"/>
      <c r="AZ119" s="406"/>
      <c r="BA119" s="406"/>
      <c r="BB119" s="406"/>
      <c r="BC119" s="406"/>
      <c r="BD119" s="406"/>
      <c r="BE119" s="406"/>
      <c r="BF119" s="406"/>
      <c r="BG119" s="406"/>
      <c r="BH119" s="406"/>
    </row>
    <row r="120" spans="1:60" ht="20.399999999999999" outlineLevel="1">
      <c r="A120" s="398">
        <v>100</v>
      </c>
      <c r="B120" s="399" t="s">
        <v>2370</v>
      </c>
      <c r="C120" s="400" t="s">
        <v>2371</v>
      </c>
      <c r="D120" s="401" t="s">
        <v>224</v>
      </c>
      <c r="E120" s="402">
        <v>22</v>
      </c>
      <c r="F120" s="403">
        <f t="shared" si="32"/>
        <v>0</v>
      </c>
      <c r="G120" s="403">
        <f t="shared" si="33"/>
        <v>0</v>
      </c>
      <c r="H120" s="710"/>
      <c r="I120" s="403">
        <f t="shared" si="34"/>
        <v>0</v>
      </c>
      <c r="J120" s="710"/>
      <c r="K120" s="403">
        <f t="shared" si="35"/>
        <v>0</v>
      </c>
      <c r="L120" s="403">
        <v>21</v>
      </c>
      <c r="M120" s="403">
        <f t="shared" si="36"/>
        <v>0</v>
      </c>
      <c r="N120" s="401">
        <v>0</v>
      </c>
      <c r="O120" s="401">
        <f t="shared" si="37"/>
        <v>0</v>
      </c>
      <c r="P120" s="401">
        <v>0</v>
      </c>
      <c r="Q120" s="401">
        <f t="shared" si="38"/>
        <v>0</v>
      </c>
      <c r="R120" s="401"/>
      <c r="S120" s="401"/>
      <c r="T120" s="405">
        <v>0.114</v>
      </c>
      <c r="U120" s="401">
        <f t="shared" si="39"/>
        <v>2.5099999999999998</v>
      </c>
      <c r="V120" s="406"/>
      <c r="W120" s="406"/>
      <c r="X120" s="406"/>
      <c r="Y120" s="406"/>
      <c r="Z120" s="406"/>
      <c r="AA120" s="406"/>
      <c r="AB120" s="406"/>
      <c r="AC120" s="406"/>
      <c r="AD120" s="406"/>
      <c r="AE120" s="406" t="s">
        <v>2168</v>
      </c>
      <c r="AF120" s="406"/>
      <c r="AG120" s="406"/>
      <c r="AH120" s="406"/>
      <c r="AI120" s="406"/>
      <c r="AJ120" s="406"/>
      <c r="AK120" s="406"/>
      <c r="AL120" s="406"/>
      <c r="AM120" s="406"/>
      <c r="AN120" s="406"/>
      <c r="AO120" s="406"/>
      <c r="AP120" s="406"/>
      <c r="AQ120" s="406"/>
      <c r="AR120" s="406"/>
      <c r="AS120" s="406"/>
      <c r="AT120" s="406"/>
      <c r="AU120" s="406"/>
      <c r="AV120" s="406"/>
      <c r="AW120" s="406"/>
      <c r="AX120" s="406"/>
      <c r="AY120" s="406"/>
      <c r="AZ120" s="406"/>
      <c r="BA120" s="406"/>
      <c r="BB120" s="406"/>
      <c r="BC120" s="406"/>
      <c r="BD120" s="406"/>
      <c r="BE120" s="406"/>
      <c r="BF120" s="406"/>
      <c r="BG120" s="406"/>
      <c r="BH120" s="406"/>
    </row>
    <row r="121" spans="1:60" ht="20.399999999999999" outlineLevel="1">
      <c r="A121" s="398">
        <v>101</v>
      </c>
      <c r="B121" s="399" t="s">
        <v>2372</v>
      </c>
      <c r="C121" s="400" t="s">
        <v>2373</v>
      </c>
      <c r="D121" s="401" t="s">
        <v>224</v>
      </c>
      <c r="E121" s="402">
        <v>175</v>
      </c>
      <c r="F121" s="403">
        <f t="shared" si="32"/>
        <v>0</v>
      </c>
      <c r="G121" s="403">
        <f t="shared" si="33"/>
        <v>0</v>
      </c>
      <c r="H121" s="710"/>
      <c r="I121" s="403">
        <f t="shared" si="34"/>
        <v>0</v>
      </c>
      <c r="J121" s="710"/>
      <c r="K121" s="403">
        <f t="shared" si="35"/>
        <v>0</v>
      </c>
      <c r="L121" s="403">
        <v>21</v>
      </c>
      <c r="M121" s="403">
        <f t="shared" si="36"/>
        <v>0</v>
      </c>
      <c r="N121" s="401">
        <v>0</v>
      </c>
      <c r="O121" s="401">
        <f t="shared" si="37"/>
        <v>0</v>
      </c>
      <c r="P121" s="401">
        <v>0</v>
      </c>
      <c r="Q121" s="401">
        <f t="shared" si="38"/>
        <v>0</v>
      </c>
      <c r="R121" s="401"/>
      <c r="S121" s="401"/>
      <c r="T121" s="405">
        <v>8.2000000000000003E-2</v>
      </c>
      <c r="U121" s="401">
        <f t="shared" si="39"/>
        <v>14.35</v>
      </c>
      <c r="V121" s="406"/>
      <c r="W121" s="406"/>
      <c r="X121" s="406"/>
      <c r="Y121" s="406"/>
      <c r="Z121" s="406"/>
      <c r="AA121" s="406"/>
      <c r="AB121" s="406"/>
      <c r="AC121" s="406"/>
      <c r="AD121" s="406"/>
      <c r="AE121" s="406" t="s">
        <v>2168</v>
      </c>
      <c r="AF121" s="406"/>
      <c r="AG121" s="406"/>
      <c r="AH121" s="406"/>
      <c r="AI121" s="406"/>
      <c r="AJ121" s="406"/>
      <c r="AK121" s="406"/>
      <c r="AL121" s="406"/>
      <c r="AM121" s="406"/>
      <c r="AN121" s="406"/>
      <c r="AO121" s="406"/>
      <c r="AP121" s="406"/>
      <c r="AQ121" s="406"/>
      <c r="AR121" s="406"/>
      <c r="AS121" s="406"/>
      <c r="AT121" s="406"/>
      <c r="AU121" s="406"/>
      <c r="AV121" s="406"/>
      <c r="AW121" s="406"/>
      <c r="AX121" s="406"/>
      <c r="AY121" s="406"/>
      <c r="AZ121" s="406"/>
      <c r="BA121" s="406"/>
      <c r="BB121" s="406"/>
      <c r="BC121" s="406"/>
      <c r="BD121" s="406"/>
      <c r="BE121" s="406"/>
      <c r="BF121" s="406"/>
      <c r="BG121" s="406"/>
      <c r="BH121" s="406"/>
    </row>
    <row r="122" spans="1:60" outlineLevel="1">
      <c r="A122" s="398">
        <v>102</v>
      </c>
      <c r="B122" s="399" t="s">
        <v>2374</v>
      </c>
      <c r="C122" s="400" t="s">
        <v>2375</v>
      </c>
      <c r="D122" s="401" t="s">
        <v>150</v>
      </c>
      <c r="E122" s="402">
        <v>32</v>
      </c>
      <c r="F122" s="403">
        <f t="shared" si="32"/>
        <v>0</v>
      </c>
      <c r="G122" s="403">
        <f t="shared" si="33"/>
        <v>0</v>
      </c>
      <c r="H122" s="710"/>
      <c r="I122" s="403">
        <f t="shared" si="34"/>
        <v>0</v>
      </c>
      <c r="J122" s="710"/>
      <c r="K122" s="403">
        <f t="shared" si="35"/>
        <v>0</v>
      </c>
      <c r="L122" s="403">
        <v>21</v>
      </c>
      <c r="M122" s="403">
        <f t="shared" si="36"/>
        <v>0</v>
      </c>
      <c r="N122" s="401">
        <v>1.8000000000000001E-4</v>
      </c>
      <c r="O122" s="401">
        <f t="shared" si="37"/>
        <v>5.7600000000000004E-3</v>
      </c>
      <c r="P122" s="401">
        <v>0</v>
      </c>
      <c r="Q122" s="401">
        <f t="shared" si="38"/>
        <v>0</v>
      </c>
      <c r="R122" s="401"/>
      <c r="S122" s="401"/>
      <c r="T122" s="405">
        <v>0.254</v>
      </c>
      <c r="U122" s="401">
        <f t="shared" si="39"/>
        <v>8.1300000000000008</v>
      </c>
      <c r="V122" s="406"/>
      <c r="W122" s="406"/>
      <c r="X122" s="406"/>
      <c r="Y122" s="406"/>
      <c r="Z122" s="406"/>
      <c r="AA122" s="406"/>
      <c r="AB122" s="406"/>
      <c r="AC122" s="406"/>
      <c r="AD122" s="406"/>
      <c r="AE122" s="406" t="s">
        <v>2168</v>
      </c>
      <c r="AF122" s="406"/>
      <c r="AG122" s="406"/>
      <c r="AH122" s="406"/>
      <c r="AI122" s="406"/>
      <c r="AJ122" s="406"/>
      <c r="AK122" s="406"/>
      <c r="AL122" s="406"/>
      <c r="AM122" s="406"/>
      <c r="AN122" s="406"/>
      <c r="AO122" s="406"/>
      <c r="AP122" s="406"/>
      <c r="AQ122" s="406"/>
      <c r="AR122" s="406"/>
      <c r="AS122" s="406"/>
      <c r="AT122" s="406"/>
      <c r="AU122" s="406"/>
      <c r="AV122" s="406"/>
      <c r="AW122" s="406"/>
      <c r="AX122" s="406"/>
      <c r="AY122" s="406"/>
      <c r="AZ122" s="406"/>
      <c r="BA122" s="406"/>
      <c r="BB122" s="406"/>
      <c r="BC122" s="406"/>
      <c r="BD122" s="406"/>
      <c r="BE122" s="406"/>
      <c r="BF122" s="406"/>
      <c r="BG122" s="406"/>
      <c r="BH122" s="406"/>
    </row>
    <row r="123" spans="1:60" outlineLevel="1">
      <c r="A123" s="398">
        <v>103</v>
      </c>
      <c r="B123" s="399" t="s">
        <v>2376</v>
      </c>
      <c r="C123" s="400" t="s">
        <v>2377</v>
      </c>
      <c r="D123" s="401" t="s">
        <v>150</v>
      </c>
      <c r="E123" s="402">
        <v>1</v>
      </c>
      <c r="F123" s="403">
        <f t="shared" si="32"/>
        <v>0</v>
      </c>
      <c r="G123" s="403">
        <f t="shared" si="33"/>
        <v>0</v>
      </c>
      <c r="H123" s="710"/>
      <c r="I123" s="403">
        <f t="shared" si="34"/>
        <v>0</v>
      </c>
      <c r="J123" s="710"/>
      <c r="K123" s="403">
        <f t="shared" si="35"/>
        <v>0</v>
      </c>
      <c r="L123" s="403">
        <v>21</v>
      </c>
      <c r="M123" s="403">
        <f t="shared" si="36"/>
        <v>0</v>
      </c>
      <c r="N123" s="401">
        <v>3.2000000000000003E-4</v>
      </c>
      <c r="O123" s="401">
        <f t="shared" si="37"/>
        <v>3.2000000000000003E-4</v>
      </c>
      <c r="P123" s="401">
        <v>0</v>
      </c>
      <c r="Q123" s="401">
        <f t="shared" si="38"/>
        <v>0</v>
      </c>
      <c r="R123" s="401"/>
      <c r="S123" s="401"/>
      <c r="T123" s="405">
        <v>0.22700000000000001</v>
      </c>
      <c r="U123" s="401">
        <f t="shared" si="39"/>
        <v>0.23</v>
      </c>
      <c r="V123" s="406"/>
      <c r="W123" s="406"/>
      <c r="X123" s="406"/>
      <c r="Y123" s="406"/>
      <c r="Z123" s="406"/>
      <c r="AA123" s="406"/>
      <c r="AB123" s="406"/>
      <c r="AC123" s="406"/>
      <c r="AD123" s="406"/>
      <c r="AE123" s="406" t="s">
        <v>2168</v>
      </c>
      <c r="AF123" s="406"/>
      <c r="AG123" s="406"/>
      <c r="AH123" s="406"/>
      <c r="AI123" s="406"/>
      <c r="AJ123" s="406"/>
      <c r="AK123" s="406"/>
      <c r="AL123" s="406"/>
      <c r="AM123" s="406"/>
      <c r="AN123" s="406"/>
      <c r="AO123" s="406"/>
      <c r="AP123" s="406"/>
      <c r="AQ123" s="406"/>
      <c r="AR123" s="406"/>
      <c r="AS123" s="406"/>
      <c r="AT123" s="406"/>
      <c r="AU123" s="406"/>
      <c r="AV123" s="406"/>
      <c r="AW123" s="406"/>
      <c r="AX123" s="406"/>
      <c r="AY123" s="406"/>
      <c r="AZ123" s="406"/>
      <c r="BA123" s="406"/>
      <c r="BB123" s="406"/>
      <c r="BC123" s="406"/>
      <c r="BD123" s="406"/>
      <c r="BE123" s="406"/>
      <c r="BF123" s="406"/>
      <c r="BG123" s="406"/>
      <c r="BH123" s="406"/>
    </row>
    <row r="124" spans="1:60" outlineLevel="1">
      <c r="A124" s="398">
        <v>104</v>
      </c>
      <c r="B124" s="399" t="s">
        <v>2378</v>
      </c>
      <c r="C124" s="400" t="s">
        <v>2379</v>
      </c>
      <c r="D124" s="401" t="s">
        <v>150</v>
      </c>
      <c r="E124" s="402">
        <v>1</v>
      </c>
      <c r="F124" s="403">
        <f t="shared" si="32"/>
        <v>0</v>
      </c>
      <c r="G124" s="403">
        <f t="shared" si="33"/>
        <v>0</v>
      </c>
      <c r="H124" s="710"/>
      <c r="I124" s="403">
        <f t="shared" si="34"/>
        <v>0</v>
      </c>
      <c r="J124" s="710"/>
      <c r="K124" s="403">
        <f t="shared" si="35"/>
        <v>0</v>
      </c>
      <c r="L124" s="403">
        <v>21</v>
      </c>
      <c r="M124" s="403">
        <f t="shared" si="36"/>
        <v>0</v>
      </c>
      <c r="N124" s="401">
        <v>7.6999999999999996E-4</v>
      </c>
      <c r="O124" s="401">
        <f t="shared" si="37"/>
        <v>7.6999999999999996E-4</v>
      </c>
      <c r="P124" s="401">
        <v>0</v>
      </c>
      <c r="Q124" s="401">
        <f t="shared" si="38"/>
        <v>0</v>
      </c>
      <c r="R124" s="401"/>
      <c r="S124" s="401"/>
      <c r="T124" s="405">
        <v>0.35099999999999998</v>
      </c>
      <c r="U124" s="401">
        <f t="shared" si="39"/>
        <v>0.35</v>
      </c>
      <c r="V124" s="406"/>
      <c r="W124" s="406"/>
      <c r="X124" s="406"/>
      <c r="Y124" s="406"/>
      <c r="Z124" s="406"/>
      <c r="AA124" s="406"/>
      <c r="AB124" s="406"/>
      <c r="AC124" s="406"/>
      <c r="AD124" s="406"/>
      <c r="AE124" s="406" t="s">
        <v>2168</v>
      </c>
      <c r="AF124" s="406"/>
      <c r="AG124" s="406"/>
      <c r="AH124" s="406"/>
      <c r="AI124" s="406"/>
      <c r="AJ124" s="406"/>
      <c r="AK124" s="406"/>
      <c r="AL124" s="406"/>
      <c r="AM124" s="406"/>
      <c r="AN124" s="406"/>
      <c r="AO124" s="406"/>
      <c r="AP124" s="406"/>
      <c r="AQ124" s="406"/>
      <c r="AR124" s="406"/>
      <c r="AS124" s="406"/>
      <c r="AT124" s="406"/>
      <c r="AU124" s="406"/>
      <c r="AV124" s="406"/>
      <c r="AW124" s="406"/>
      <c r="AX124" s="406"/>
      <c r="AY124" s="406"/>
      <c r="AZ124" s="406"/>
      <c r="BA124" s="406"/>
      <c r="BB124" s="406"/>
      <c r="BC124" s="406"/>
      <c r="BD124" s="406"/>
      <c r="BE124" s="406"/>
      <c r="BF124" s="406"/>
      <c r="BG124" s="406"/>
      <c r="BH124" s="406"/>
    </row>
    <row r="125" spans="1:60" outlineLevel="1">
      <c r="A125" s="398">
        <v>105</v>
      </c>
      <c r="B125" s="399" t="s">
        <v>2380</v>
      </c>
      <c r="C125" s="400" t="s">
        <v>2381</v>
      </c>
      <c r="D125" s="401" t="s">
        <v>150</v>
      </c>
      <c r="E125" s="402">
        <v>1</v>
      </c>
      <c r="F125" s="403">
        <f t="shared" si="32"/>
        <v>0</v>
      </c>
      <c r="G125" s="403">
        <f t="shared" si="33"/>
        <v>0</v>
      </c>
      <c r="H125" s="710"/>
      <c r="I125" s="403">
        <f t="shared" si="34"/>
        <v>0</v>
      </c>
      <c r="J125" s="710"/>
      <c r="K125" s="403">
        <f t="shared" si="35"/>
        <v>0</v>
      </c>
      <c r="L125" s="403">
        <v>21</v>
      </c>
      <c r="M125" s="403">
        <f t="shared" si="36"/>
        <v>0</v>
      </c>
      <c r="N125" s="401">
        <v>5.1999999999999995E-4</v>
      </c>
      <c r="O125" s="401">
        <f t="shared" si="37"/>
        <v>5.1999999999999995E-4</v>
      </c>
      <c r="P125" s="401">
        <v>0</v>
      </c>
      <c r="Q125" s="401">
        <f t="shared" si="38"/>
        <v>0</v>
      </c>
      <c r="R125" s="401"/>
      <c r="S125" s="401"/>
      <c r="T125" s="405">
        <v>0.26900000000000002</v>
      </c>
      <c r="U125" s="401">
        <f t="shared" si="39"/>
        <v>0.27</v>
      </c>
      <c r="V125" s="406"/>
      <c r="W125" s="406"/>
      <c r="X125" s="406"/>
      <c r="Y125" s="406"/>
      <c r="Z125" s="406"/>
      <c r="AA125" s="406"/>
      <c r="AB125" s="406"/>
      <c r="AC125" s="406"/>
      <c r="AD125" s="406"/>
      <c r="AE125" s="406" t="s">
        <v>2168</v>
      </c>
      <c r="AF125" s="406"/>
      <c r="AG125" s="406"/>
      <c r="AH125" s="406"/>
      <c r="AI125" s="406"/>
      <c r="AJ125" s="406"/>
      <c r="AK125" s="406"/>
      <c r="AL125" s="406"/>
      <c r="AM125" s="406"/>
      <c r="AN125" s="406"/>
      <c r="AO125" s="406"/>
      <c r="AP125" s="406"/>
      <c r="AQ125" s="406"/>
      <c r="AR125" s="406"/>
      <c r="AS125" s="406"/>
      <c r="AT125" s="406"/>
      <c r="AU125" s="406"/>
      <c r="AV125" s="406"/>
      <c r="AW125" s="406"/>
      <c r="AX125" s="406"/>
      <c r="AY125" s="406"/>
      <c r="AZ125" s="406"/>
      <c r="BA125" s="406"/>
      <c r="BB125" s="406"/>
      <c r="BC125" s="406"/>
      <c r="BD125" s="406"/>
      <c r="BE125" s="406"/>
      <c r="BF125" s="406"/>
      <c r="BG125" s="406"/>
      <c r="BH125" s="406"/>
    </row>
    <row r="126" spans="1:60" outlineLevel="1">
      <c r="A126" s="398">
        <v>106</v>
      </c>
      <c r="B126" s="399" t="s">
        <v>2376</v>
      </c>
      <c r="C126" s="400" t="s">
        <v>2377</v>
      </c>
      <c r="D126" s="401" t="s">
        <v>150</v>
      </c>
      <c r="E126" s="402">
        <v>1</v>
      </c>
      <c r="F126" s="403">
        <f t="shared" si="32"/>
        <v>0</v>
      </c>
      <c r="G126" s="403">
        <f t="shared" si="33"/>
        <v>0</v>
      </c>
      <c r="H126" s="710"/>
      <c r="I126" s="403">
        <f t="shared" si="34"/>
        <v>0</v>
      </c>
      <c r="J126" s="710"/>
      <c r="K126" s="403">
        <f t="shared" si="35"/>
        <v>0</v>
      </c>
      <c r="L126" s="403">
        <v>21</v>
      </c>
      <c r="M126" s="403">
        <f t="shared" si="36"/>
        <v>0</v>
      </c>
      <c r="N126" s="401">
        <v>5.1999999999999995E-4</v>
      </c>
      <c r="O126" s="401">
        <f t="shared" si="37"/>
        <v>5.1999999999999995E-4</v>
      </c>
      <c r="P126" s="401">
        <v>0</v>
      </c>
      <c r="Q126" s="401">
        <f t="shared" si="38"/>
        <v>0</v>
      </c>
      <c r="R126" s="401"/>
      <c r="S126" s="401"/>
      <c r="T126" s="405">
        <v>0.26900000000000002</v>
      </c>
      <c r="U126" s="401">
        <f t="shared" si="39"/>
        <v>0.27</v>
      </c>
      <c r="V126" s="406"/>
      <c r="W126" s="406"/>
      <c r="X126" s="406"/>
      <c r="Y126" s="406"/>
      <c r="Z126" s="406"/>
      <c r="AA126" s="406"/>
      <c r="AB126" s="406"/>
      <c r="AC126" s="406"/>
      <c r="AD126" s="406"/>
      <c r="AE126" s="406" t="s">
        <v>2168</v>
      </c>
      <c r="AF126" s="406"/>
      <c r="AG126" s="406"/>
      <c r="AH126" s="406"/>
      <c r="AI126" s="406"/>
      <c r="AJ126" s="406"/>
      <c r="AK126" s="406"/>
      <c r="AL126" s="406"/>
      <c r="AM126" s="406"/>
      <c r="AN126" s="406"/>
      <c r="AO126" s="406"/>
      <c r="AP126" s="406"/>
      <c r="AQ126" s="406"/>
      <c r="AR126" s="406"/>
      <c r="AS126" s="406"/>
      <c r="AT126" s="406"/>
      <c r="AU126" s="406"/>
      <c r="AV126" s="406"/>
      <c r="AW126" s="406"/>
      <c r="AX126" s="406"/>
      <c r="AY126" s="406"/>
      <c r="AZ126" s="406"/>
      <c r="BA126" s="406"/>
      <c r="BB126" s="406"/>
      <c r="BC126" s="406"/>
      <c r="BD126" s="406"/>
      <c r="BE126" s="406"/>
      <c r="BF126" s="406"/>
      <c r="BG126" s="406"/>
      <c r="BH126" s="406"/>
    </row>
    <row r="127" spans="1:60" outlineLevel="1">
      <c r="A127" s="398">
        <v>107</v>
      </c>
      <c r="B127" s="399" t="s">
        <v>2382</v>
      </c>
      <c r="C127" s="400" t="s">
        <v>2383</v>
      </c>
      <c r="D127" s="401" t="s">
        <v>150</v>
      </c>
      <c r="E127" s="402">
        <v>3</v>
      </c>
      <c r="F127" s="403">
        <f t="shared" si="32"/>
        <v>0</v>
      </c>
      <c r="G127" s="403">
        <f t="shared" si="33"/>
        <v>0</v>
      </c>
      <c r="H127" s="710"/>
      <c r="I127" s="403">
        <f t="shared" si="34"/>
        <v>0</v>
      </c>
      <c r="J127" s="710"/>
      <c r="K127" s="403">
        <f t="shared" si="35"/>
        <v>0</v>
      </c>
      <c r="L127" s="403">
        <v>21</v>
      </c>
      <c r="M127" s="403">
        <f t="shared" si="36"/>
        <v>0</v>
      </c>
      <c r="N127" s="401">
        <v>2.0000000000000001E-4</v>
      </c>
      <c r="O127" s="401">
        <f t="shared" si="37"/>
        <v>5.9999999999999995E-4</v>
      </c>
      <c r="P127" s="401">
        <v>0</v>
      </c>
      <c r="Q127" s="401">
        <f t="shared" si="38"/>
        <v>0</v>
      </c>
      <c r="R127" s="401"/>
      <c r="S127" s="401"/>
      <c r="T127" s="405">
        <v>0.20699999999999999</v>
      </c>
      <c r="U127" s="401">
        <f t="shared" si="39"/>
        <v>0.62</v>
      </c>
      <c r="V127" s="406"/>
      <c r="W127" s="406"/>
      <c r="X127" s="406"/>
      <c r="Y127" s="406"/>
      <c r="Z127" s="406"/>
      <c r="AA127" s="406"/>
      <c r="AB127" s="406"/>
      <c r="AC127" s="406"/>
      <c r="AD127" s="406"/>
      <c r="AE127" s="406" t="s">
        <v>2168</v>
      </c>
      <c r="AF127" s="406"/>
      <c r="AG127" s="406"/>
      <c r="AH127" s="406"/>
      <c r="AI127" s="406"/>
      <c r="AJ127" s="406"/>
      <c r="AK127" s="406"/>
      <c r="AL127" s="406"/>
      <c r="AM127" s="406"/>
      <c r="AN127" s="406"/>
      <c r="AO127" s="406"/>
      <c r="AP127" s="406"/>
      <c r="AQ127" s="406"/>
      <c r="AR127" s="406"/>
      <c r="AS127" s="406"/>
      <c r="AT127" s="406"/>
      <c r="AU127" s="406"/>
      <c r="AV127" s="406"/>
      <c r="AW127" s="406"/>
      <c r="AX127" s="406"/>
      <c r="AY127" s="406"/>
      <c r="AZ127" s="406"/>
      <c r="BA127" s="406"/>
      <c r="BB127" s="406"/>
      <c r="BC127" s="406"/>
      <c r="BD127" s="406"/>
      <c r="BE127" s="406"/>
      <c r="BF127" s="406"/>
      <c r="BG127" s="406"/>
      <c r="BH127" s="406"/>
    </row>
    <row r="128" spans="1:60" outlineLevel="1">
      <c r="A128" s="398">
        <v>108</v>
      </c>
      <c r="B128" s="399" t="s">
        <v>2384</v>
      </c>
      <c r="C128" s="400" t="s">
        <v>2385</v>
      </c>
      <c r="D128" s="401" t="s">
        <v>150</v>
      </c>
      <c r="E128" s="402">
        <v>2</v>
      </c>
      <c r="F128" s="403">
        <f t="shared" si="32"/>
        <v>0</v>
      </c>
      <c r="G128" s="403">
        <f t="shared" si="33"/>
        <v>0</v>
      </c>
      <c r="H128" s="710"/>
      <c r="I128" s="403">
        <f t="shared" si="34"/>
        <v>0</v>
      </c>
      <c r="J128" s="710"/>
      <c r="K128" s="403">
        <f t="shared" si="35"/>
        <v>0</v>
      </c>
      <c r="L128" s="403">
        <v>21</v>
      </c>
      <c r="M128" s="403">
        <f t="shared" si="36"/>
        <v>0</v>
      </c>
      <c r="N128" s="401">
        <v>1.3999999999999999E-4</v>
      </c>
      <c r="O128" s="401">
        <f t="shared" si="37"/>
        <v>2.7999999999999998E-4</v>
      </c>
      <c r="P128" s="401">
        <v>0</v>
      </c>
      <c r="Q128" s="401">
        <f t="shared" si="38"/>
        <v>0</v>
      </c>
      <c r="R128" s="401"/>
      <c r="S128" s="401"/>
      <c r="T128" s="405">
        <v>0.16500000000000001</v>
      </c>
      <c r="U128" s="401">
        <f t="shared" si="39"/>
        <v>0.33</v>
      </c>
      <c r="V128" s="406"/>
      <c r="W128" s="406"/>
      <c r="X128" s="406"/>
      <c r="Y128" s="406"/>
      <c r="Z128" s="406"/>
      <c r="AA128" s="406"/>
      <c r="AB128" s="406"/>
      <c r="AC128" s="406"/>
      <c r="AD128" s="406"/>
      <c r="AE128" s="406" t="s">
        <v>2168</v>
      </c>
      <c r="AF128" s="406"/>
      <c r="AG128" s="406"/>
      <c r="AH128" s="406"/>
      <c r="AI128" s="406"/>
      <c r="AJ128" s="406"/>
      <c r="AK128" s="406"/>
      <c r="AL128" s="406"/>
      <c r="AM128" s="406"/>
      <c r="AN128" s="406"/>
      <c r="AO128" s="406"/>
      <c r="AP128" s="406"/>
      <c r="AQ128" s="406"/>
      <c r="AR128" s="406"/>
      <c r="AS128" s="406"/>
      <c r="AT128" s="406"/>
      <c r="AU128" s="406"/>
      <c r="AV128" s="406"/>
      <c r="AW128" s="406"/>
      <c r="AX128" s="406"/>
      <c r="AY128" s="406"/>
      <c r="AZ128" s="406"/>
      <c r="BA128" s="406"/>
      <c r="BB128" s="406"/>
      <c r="BC128" s="406"/>
      <c r="BD128" s="406"/>
      <c r="BE128" s="406"/>
      <c r="BF128" s="406"/>
      <c r="BG128" s="406"/>
      <c r="BH128" s="406"/>
    </row>
    <row r="129" spans="1:60" outlineLevel="1">
      <c r="A129" s="398">
        <v>109</v>
      </c>
      <c r="B129" s="399" t="s">
        <v>2386</v>
      </c>
      <c r="C129" s="400" t="s">
        <v>2387</v>
      </c>
      <c r="D129" s="401" t="s">
        <v>150</v>
      </c>
      <c r="E129" s="402">
        <v>28</v>
      </c>
      <c r="F129" s="403">
        <f t="shared" si="32"/>
        <v>0</v>
      </c>
      <c r="G129" s="403">
        <f t="shared" si="33"/>
        <v>0</v>
      </c>
      <c r="H129" s="710"/>
      <c r="I129" s="403">
        <f t="shared" si="34"/>
        <v>0</v>
      </c>
      <c r="J129" s="710"/>
      <c r="K129" s="403">
        <f t="shared" si="35"/>
        <v>0</v>
      </c>
      <c r="L129" s="403">
        <v>21</v>
      </c>
      <c r="M129" s="403">
        <f t="shared" si="36"/>
        <v>0</v>
      </c>
      <c r="N129" s="401">
        <v>2.0000000000000001E-4</v>
      </c>
      <c r="O129" s="401">
        <f t="shared" si="37"/>
        <v>5.5999999999999999E-3</v>
      </c>
      <c r="P129" s="401">
        <v>0</v>
      </c>
      <c r="Q129" s="401">
        <f t="shared" si="38"/>
        <v>0</v>
      </c>
      <c r="R129" s="401"/>
      <c r="S129" s="401"/>
      <c r="T129" s="405">
        <v>0</v>
      </c>
      <c r="U129" s="401">
        <f t="shared" si="39"/>
        <v>0</v>
      </c>
      <c r="V129" s="406"/>
      <c r="W129" s="406"/>
      <c r="X129" s="406"/>
      <c r="Y129" s="406"/>
      <c r="Z129" s="406"/>
      <c r="AA129" s="406"/>
      <c r="AB129" s="406"/>
      <c r="AC129" s="406"/>
      <c r="AD129" s="406"/>
      <c r="AE129" s="406" t="s">
        <v>2183</v>
      </c>
      <c r="AF129" s="406"/>
      <c r="AG129" s="406"/>
      <c r="AH129" s="406"/>
      <c r="AI129" s="406"/>
      <c r="AJ129" s="406"/>
      <c r="AK129" s="406"/>
      <c r="AL129" s="406"/>
      <c r="AM129" s="406"/>
      <c r="AN129" s="406"/>
      <c r="AO129" s="406"/>
      <c r="AP129" s="406"/>
      <c r="AQ129" s="406"/>
      <c r="AR129" s="406"/>
      <c r="AS129" s="406"/>
      <c r="AT129" s="406"/>
      <c r="AU129" s="406"/>
      <c r="AV129" s="406"/>
      <c r="AW129" s="406"/>
      <c r="AX129" s="406"/>
      <c r="AY129" s="406"/>
      <c r="AZ129" s="406"/>
      <c r="BA129" s="406"/>
      <c r="BB129" s="406"/>
      <c r="BC129" s="406"/>
      <c r="BD129" s="406"/>
      <c r="BE129" s="406"/>
      <c r="BF129" s="406"/>
      <c r="BG129" s="406"/>
      <c r="BH129" s="406"/>
    </row>
    <row r="130" spans="1:60" ht="20.399999999999999" outlineLevel="1">
      <c r="A130" s="398">
        <v>110</v>
      </c>
      <c r="B130" s="399" t="s">
        <v>2388</v>
      </c>
      <c r="C130" s="400" t="s">
        <v>2389</v>
      </c>
      <c r="D130" s="401" t="s">
        <v>150</v>
      </c>
      <c r="E130" s="402">
        <v>2</v>
      </c>
      <c r="F130" s="403">
        <f t="shared" si="32"/>
        <v>0</v>
      </c>
      <c r="G130" s="403">
        <f t="shared" si="33"/>
        <v>0</v>
      </c>
      <c r="H130" s="710"/>
      <c r="I130" s="403">
        <f t="shared" si="34"/>
        <v>0</v>
      </c>
      <c r="J130" s="710"/>
      <c r="K130" s="403">
        <f t="shared" si="35"/>
        <v>0</v>
      </c>
      <c r="L130" s="403">
        <v>21</v>
      </c>
      <c r="M130" s="403">
        <f t="shared" si="36"/>
        <v>0</v>
      </c>
      <c r="N130" s="401">
        <v>5.2999999999999998E-4</v>
      </c>
      <c r="O130" s="401">
        <f t="shared" si="37"/>
        <v>1.06E-3</v>
      </c>
      <c r="P130" s="401">
        <v>0</v>
      </c>
      <c r="Q130" s="401">
        <f t="shared" si="38"/>
        <v>0</v>
      </c>
      <c r="R130" s="401"/>
      <c r="S130" s="401"/>
      <c r="T130" s="405">
        <v>0</v>
      </c>
      <c r="U130" s="401">
        <f t="shared" si="39"/>
        <v>0</v>
      </c>
      <c r="V130" s="406"/>
      <c r="W130" s="406"/>
      <c r="X130" s="406"/>
      <c r="Y130" s="406"/>
      <c r="Z130" s="406"/>
      <c r="AA130" s="406"/>
      <c r="AB130" s="406"/>
      <c r="AC130" s="406"/>
      <c r="AD130" s="406"/>
      <c r="AE130" s="406" t="s">
        <v>2183</v>
      </c>
      <c r="AF130" s="406"/>
      <c r="AG130" s="406"/>
      <c r="AH130" s="406"/>
      <c r="AI130" s="406"/>
      <c r="AJ130" s="406"/>
      <c r="AK130" s="406"/>
      <c r="AL130" s="406"/>
      <c r="AM130" s="406"/>
      <c r="AN130" s="406"/>
      <c r="AO130" s="406"/>
      <c r="AP130" s="406"/>
      <c r="AQ130" s="406"/>
      <c r="AR130" s="406"/>
      <c r="AS130" s="406"/>
      <c r="AT130" s="406"/>
      <c r="AU130" s="406"/>
      <c r="AV130" s="406"/>
      <c r="AW130" s="406"/>
      <c r="AX130" s="406"/>
      <c r="AY130" s="406"/>
      <c r="AZ130" s="406"/>
      <c r="BA130" s="406"/>
      <c r="BB130" s="406"/>
      <c r="BC130" s="406"/>
      <c r="BD130" s="406"/>
      <c r="BE130" s="406"/>
      <c r="BF130" s="406"/>
      <c r="BG130" s="406"/>
      <c r="BH130" s="406"/>
    </row>
    <row r="131" spans="1:60" ht="20.399999999999999" outlineLevel="1">
      <c r="A131" s="398">
        <v>111</v>
      </c>
      <c r="B131" s="399" t="s">
        <v>2390</v>
      </c>
      <c r="C131" s="400" t="s">
        <v>2391</v>
      </c>
      <c r="D131" s="401" t="s">
        <v>150</v>
      </c>
      <c r="E131" s="402">
        <v>2</v>
      </c>
      <c r="F131" s="403">
        <f t="shared" si="32"/>
        <v>0</v>
      </c>
      <c r="G131" s="403">
        <f t="shared" si="33"/>
        <v>0</v>
      </c>
      <c r="H131" s="710"/>
      <c r="I131" s="403">
        <f t="shared" si="34"/>
        <v>0</v>
      </c>
      <c r="J131" s="710"/>
      <c r="K131" s="403">
        <f t="shared" si="35"/>
        <v>0</v>
      </c>
      <c r="L131" s="403">
        <v>21</v>
      </c>
      <c r="M131" s="403">
        <f t="shared" si="36"/>
        <v>0</v>
      </c>
      <c r="N131" s="401">
        <v>4.8999999999999998E-4</v>
      </c>
      <c r="O131" s="401">
        <f t="shared" si="37"/>
        <v>9.7999999999999997E-4</v>
      </c>
      <c r="P131" s="401">
        <v>0</v>
      </c>
      <c r="Q131" s="401">
        <f t="shared" si="38"/>
        <v>0</v>
      </c>
      <c r="R131" s="401"/>
      <c r="S131" s="401"/>
      <c r="T131" s="405">
        <v>0</v>
      </c>
      <c r="U131" s="401">
        <f t="shared" si="39"/>
        <v>0</v>
      </c>
      <c r="V131" s="406"/>
      <c r="W131" s="406"/>
      <c r="X131" s="406"/>
      <c r="Y131" s="406"/>
      <c r="Z131" s="406"/>
      <c r="AA131" s="406"/>
      <c r="AB131" s="406"/>
      <c r="AC131" s="406"/>
      <c r="AD131" s="406"/>
      <c r="AE131" s="406" t="s">
        <v>2183</v>
      </c>
      <c r="AF131" s="406"/>
      <c r="AG131" s="406"/>
      <c r="AH131" s="406"/>
      <c r="AI131" s="406"/>
      <c r="AJ131" s="406"/>
      <c r="AK131" s="406"/>
      <c r="AL131" s="406"/>
      <c r="AM131" s="406"/>
      <c r="AN131" s="406"/>
      <c r="AO131" s="406"/>
      <c r="AP131" s="406"/>
      <c r="AQ131" s="406"/>
      <c r="AR131" s="406"/>
      <c r="AS131" s="406"/>
      <c r="AT131" s="406"/>
      <c r="AU131" s="406"/>
      <c r="AV131" s="406"/>
      <c r="AW131" s="406"/>
      <c r="AX131" s="406"/>
      <c r="AY131" s="406"/>
      <c r="AZ131" s="406"/>
      <c r="BA131" s="406"/>
      <c r="BB131" s="406"/>
      <c r="BC131" s="406"/>
      <c r="BD131" s="406"/>
      <c r="BE131" s="406"/>
      <c r="BF131" s="406"/>
      <c r="BG131" s="406"/>
      <c r="BH131" s="406"/>
    </row>
    <row r="132" spans="1:60" outlineLevel="1">
      <c r="A132" s="398">
        <v>112</v>
      </c>
      <c r="B132" s="399" t="s">
        <v>2392</v>
      </c>
      <c r="C132" s="400" t="s">
        <v>2393</v>
      </c>
      <c r="D132" s="401" t="s">
        <v>150</v>
      </c>
      <c r="E132" s="402">
        <v>2</v>
      </c>
      <c r="F132" s="403">
        <f t="shared" si="32"/>
        <v>0</v>
      </c>
      <c r="G132" s="403">
        <f t="shared" si="33"/>
        <v>0</v>
      </c>
      <c r="H132" s="710"/>
      <c r="I132" s="403">
        <f t="shared" si="34"/>
        <v>0</v>
      </c>
      <c r="J132" s="710"/>
      <c r="K132" s="403">
        <f t="shared" si="35"/>
        <v>0</v>
      </c>
      <c r="L132" s="403">
        <v>21</v>
      </c>
      <c r="M132" s="403">
        <f t="shared" si="36"/>
        <v>0</v>
      </c>
      <c r="N132" s="401">
        <v>0.03</v>
      </c>
      <c r="O132" s="401">
        <f t="shared" si="37"/>
        <v>0.06</v>
      </c>
      <c r="P132" s="401">
        <v>0</v>
      </c>
      <c r="Q132" s="401">
        <f t="shared" si="38"/>
        <v>0</v>
      </c>
      <c r="R132" s="401"/>
      <c r="S132" s="401"/>
      <c r="T132" s="405">
        <v>0</v>
      </c>
      <c r="U132" s="401">
        <f t="shared" si="39"/>
        <v>0</v>
      </c>
      <c r="V132" s="406"/>
      <c r="W132" s="406"/>
      <c r="X132" s="406"/>
      <c r="Y132" s="406"/>
      <c r="Z132" s="406"/>
      <c r="AA132" s="406"/>
      <c r="AB132" s="406"/>
      <c r="AC132" s="406"/>
      <c r="AD132" s="406"/>
      <c r="AE132" s="406" t="s">
        <v>2183</v>
      </c>
      <c r="AF132" s="406"/>
      <c r="AG132" s="406"/>
      <c r="AH132" s="406"/>
      <c r="AI132" s="406"/>
      <c r="AJ132" s="406"/>
      <c r="AK132" s="406"/>
      <c r="AL132" s="406"/>
      <c r="AM132" s="406"/>
      <c r="AN132" s="406"/>
      <c r="AO132" s="406"/>
      <c r="AP132" s="406"/>
      <c r="AQ132" s="406"/>
      <c r="AR132" s="406"/>
      <c r="AS132" s="406"/>
      <c r="AT132" s="406"/>
      <c r="AU132" s="406"/>
      <c r="AV132" s="406"/>
      <c r="AW132" s="406"/>
      <c r="AX132" s="406"/>
      <c r="AY132" s="406"/>
      <c r="AZ132" s="406"/>
      <c r="BA132" s="406"/>
      <c r="BB132" s="406"/>
      <c r="BC132" s="406"/>
      <c r="BD132" s="406"/>
      <c r="BE132" s="406"/>
      <c r="BF132" s="406"/>
      <c r="BG132" s="406"/>
      <c r="BH132" s="406"/>
    </row>
    <row r="133" spans="1:60" outlineLevel="1">
      <c r="A133" s="398">
        <v>113</v>
      </c>
      <c r="B133" s="399" t="s">
        <v>2394</v>
      </c>
      <c r="C133" s="400" t="s">
        <v>2395</v>
      </c>
      <c r="D133" s="401" t="s">
        <v>150</v>
      </c>
      <c r="E133" s="402">
        <v>2</v>
      </c>
      <c r="F133" s="403">
        <f t="shared" si="32"/>
        <v>0</v>
      </c>
      <c r="G133" s="403">
        <f t="shared" si="33"/>
        <v>0</v>
      </c>
      <c r="H133" s="710"/>
      <c r="I133" s="403">
        <f t="shared" si="34"/>
        <v>0</v>
      </c>
      <c r="J133" s="710"/>
      <c r="K133" s="403">
        <f t="shared" si="35"/>
        <v>0</v>
      </c>
      <c r="L133" s="403">
        <v>21</v>
      </c>
      <c r="M133" s="403">
        <f t="shared" si="36"/>
        <v>0</v>
      </c>
      <c r="N133" s="401">
        <v>0</v>
      </c>
      <c r="O133" s="401">
        <f t="shared" si="37"/>
        <v>0</v>
      </c>
      <c r="P133" s="401">
        <v>0</v>
      </c>
      <c r="Q133" s="401">
        <f t="shared" si="38"/>
        <v>0</v>
      </c>
      <c r="R133" s="401"/>
      <c r="S133" s="401"/>
      <c r="T133" s="405">
        <v>1.6439999999999999</v>
      </c>
      <c r="U133" s="401">
        <f t="shared" si="39"/>
        <v>3.29</v>
      </c>
      <c r="V133" s="406"/>
      <c r="W133" s="406"/>
      <c r="X133" s="406"/>
      <c r="Y133" s="406"/>
      <c r="Z133" s="406"/>
      <c r="AA133" s="406"/>
      <c r="AB133" s="406"/>
      <c r="AC133" s="406"/>
      <c r="AD133" s="406"/>
      <c r="AE133" s="406" t="s">
        <v>2168</v>
      </c>
      <c r="AF133" s="406"/>
      <c r="AG133" s="406"/>
      <c r="AH133" s="406"/>
      <c r="AI133" s="406"/>
      <c r="AJ133" s="406"/>
      <c r="AK133" s="406"/>
      <c r="AL133" s="406"/>
      <c r="AM133" s="406"/>
      <c r="AN133" s="406"/>
      <c r="AO133" s="406"/>
      <c r="AP133" s="406"/>
      <c r="AQ133" s="406"/>
      <c r="AR133" s="406"/>
      <c r="AS133" s="406"/>
      <c r="AT133" s="406"/>
      <c r="AU133" s="406"/>
      <c r="AV133" s="406"/>
      <c r="AW133" s="406"/>
      <c r="AX133" s="406"/>
      <c r="AY133" s="406"/>
      <c r="AZ133" s="406"/>
      <c r="BA133" s="406"/>
      <c r="BB133" s="406"/>
      <c r="BC133" s="406"/>
      <c r="BD133" s="406"/>
      <c r="BE133" s="406"/>
      <c r="BF133" s="406"/>
      <c r="BG133" s="406"/>
      <c r="BH133" s="406"/>
    </row>
    <row r="134" spans="1:60" outlineLevel="1">
      <c r="A134" s="398">
        <v>114</v>
      </c>
      <c r="B134" s="399" t="s">
        <v>2396</v>
      </c>
      <c r="C134" s="400" t="s">
        <v>2397</v>
      </c>
      <c r="D134" s="401" t="s">
        <v>150</v>
      </c>
      <c r="E134" s="402">
        <v>2</v>
      </c>
      <c r="F134" s="403">
        <f t="shared" si="32"/>
        <v>0</v>
      </c>
      <c r="G134" s="403">
        <f t="shared" si="33"/>
        <v>0</v>
      </c>
      <c r="H134" s="710"/>
      <c r="I134" s="403">
        <f t="shared" si="34"/>
        <v>0</v>
      </c>
      <c r="J134" s="710"/>
      <c r="K134" s="403">
        <f t="shared" si="35"/>
        <v>0</v>
      </c>
      <c r="L134" s="403">
        <v>21</v>
      </c>
      <c r="M134" s="403">
        <f t="shared" si="36"/>
        <v>0</v>
      </c>
      <c r="N134" s="401">
        <v>2.3900000000000001E-2</v>
      </c>
      <c r="O134" s="401">
        <f t="shared" si="37"/>
        <v>4.7800000000000002E-2</v>
      </c>
      <c r="P134" s="401">
        <v>0</v>
      </c>
      <c r="Q134" s="401">
        <f t="shared" si="38"/>
        <v>0</v>
      </c>
      <c r="R134" s="401"/>
      <c r="S134" s="401"/>
      <c r="T134" s="405">
        <v>0</v>
      </c>
      <c r="U134" s="401">
        <f t="shared" si="39"/>
        <v>0</v>
      </c>
      <c r="V134" s="406"/>
      <c r="W134" s="406"/>
      <c r="X134" s="406"/>
      <c r="Y134" s="406"/>
      <c r="Z134" s="406"/>
      <c r="AA134" s="406"/>
      <c r="AB134" s="406"/>
      <c r="AC134" s="406"/>
      <c r="AD134" s="406"/>
      <c r="AE134" s="406" t="s">
        <v>2183</v>
      </c>
      <c r="AF134" s="406"/>
      <c r="AG134" s="406"/>
      <c r="AH134" s="406"/>
      <c r="AI134" s="406"/>
      <c r="AJ134" s="406"/>
      <c r="AK134" s="406"/>
      <c r="AL134" s="406"/>
      <c r="AM134" s="406"/>
      <c r="AN134" s="406"/>
      <c r="AO134" s="406"/>
      <c r="AP134" s="406"/>
      <c r="AQ134" s="406"/>
      <c r="AR134" s="406"/>
      <c r="AS134" s="406"/>
      <c r="AT134" s="406"/>
      <c r="AU134" s="406"/>
      <c r="AV134" s="406"/>
      <c r="AW134" s="406"/>
      <c r="AX134" s="406"/>
      <c r="AY134" s="406"/>
      <c r="AZ134" s="406"/>
      <c r="BA134" s="406"/>
      <c r="BB134" s="406"/>
      <c r="BC134" s="406"/>
      <c r="BD134" s="406"/>
      <c r="BE134" s="406"/>
      <c r="BF134" s="406"/>
      <c r="BG134" s="406"/>
      <c r="BH134" s="406"/>
    </row>
    <row r="135" spans="1:60" outlineLevel="1">
      <c r="A135" s="398">
        <v>115</v>
      </c>
      <c r="B135" s="399" t="s">
        <v>2398</v>
      </c>
      <c r="C135" s="400" t="s">
        <v>2399</v>
      </c>
      <c r="D135" s="401" t="s">
        <v>150</v>
      </c>
      <c r="E135" s="402">
        <v>2</v>
      </c>
      <c r="F135" s="403">
        <f t="shared" si="32"/>
        <v>0</v>
      </c>
      <c r="G135" s="403">
        <f t="shared" si="33"/>
        <v>0</v>
      </c>
      <c r="H135" s="710"/>
      <c r="I135" s="403">
        <f t="shared" si="34"/>
        <v>0</v>
      </c>
      <c r="J135" s="710"/>
      <c r="K135" s="403">
        <f t="shared" si="35"/>
        <v>0</v>
      </c>
      <c r="L135" s="403">
        <v>21</v>
      </c>
      <c r="M135" s="403">
        <f t="shared" si="36"/>
        <v>0</v>
      </c>
      <c r="N135" s="401">
        <v>3.7100000000000001E-2</v>
      </c>
      <c r="O135" s="401">
        <f t="shared" si="37"/>
        <v>7.4200000000000002E-2</v>
      </c>
      <c r="P135" s="401">
        <v>0</v>
      </c>
      <c r="Q135" s="401">
        <f t="shared" si="38"/>
        <v>0</v>
      </c>
      <c r="R135" s="401"/>
      <c r="S135" s="401"/>
      <c r="T135" s="405">
        <v>0</v>
      </c>
      <c r="U135" s="401">
        <f t="shared" si="39"/>
        <v>0</v>
      </c>
      <c r="V135" s="406"/>
      <c r="W135" s="406"/>
      <c r="X135" s="406"/>
      <c r="Y135" s="406"/>
      <c r="Z135" s="406"/>
      <c r="AA135" s="406"/>
      <c r="AB135" s="406"/>
      <c r="AC135" s="406"/>
      <c r="AD135" s="406"/>
      <c r="AE135" s="406" t="s">
        <v>2183</v>
      </c>
      <c r="AF135" s="406"/>
      <c r="AG135" s="406"/>
      <c r="AH135" s="406"/>
      <c r="AI135" s="406"/>
      <c r="AJ135" s="406"/>
      <c r="AK135" s="406"/>
      <c r="AL135" s="406"/>
      <c r="AM135" s="406"/>
      <c r="AN135" s="406"/>
      <c r="AO135" s="406"/>
      <c r="AP135" s="406"/>
      <c r="AQ135" s="406"/>
      <c r="AR135" s="406"/>
      <c r="AS135" s="406"/>
      <c r="AT135" s="406"/>
      <c r="AU135" s="406"/>
      <c r="AV135" s="406"/>
      <c r="AW135" s="406"/>
      <c r="AX135" s="406"/>
      <c r="AY135" s="406"/>
      <c r="AZ135" s="406"/>
      <c r="BA135" s="406"/>
      <c r="BB135" s="406"/>
      <c r="BC135" s="406"/>
      <c r="BD135" s="406"/>
      <c r="BE135" s="406"/>
      <c r="BF135" s="406"/>
      <c r="BG135" s="406"/>
      <c r="BH135" s="406"/>
    </row>
    <row r="136" spans="1:60" outlineLevel="1">
      <c r="A136" s="398">
        <v>116</v>
      </c>
      <c r="B136" s="399" t="s">
        <v>2400</v>
      </c>
      <c r="C136" s="400" t="s">
        <v>2401</v>
      </c>
      <c r="D136" s="401" t="s">
        <v>224</v>
      </c>
      <c r="E136" s="402">
        <v>197</v>
      </c>
      <c r="F136" s="403">
        <f t="shared" si="32"/>
        <v>0</v>
      </c>
      <c r="G136" s="403">
        <f t="shared" si="33"/>
        <v>0</v>
      </c>
      <c r="H136" s="710"/>
      <c r="I136" s="403">
        <f t="shared" si="34"/>
        <v>0</v>
      </c>
      <c r="J136" s="710"/>
      <c r="K136" s="403">
        <f t="shared" si="35"/>
        <v>0</v>
      </c>
      <c r="L136" s="403">
        <v>21</v>
      </c>
      <c r="M136" s="403">
        <f t="shared" si="36"/>
        <v>0</v>
      </c>
      <c r="N136" s="401">
        <v>0</v>
      </c>
      <c r="O136" s="401">
        <f t="shared" si="37"/>
        <v>0</v>
      </c>
      <c r="P136" s="401">
        <v>0</v>
      </c>
      <c r="Q136" s="401">
        <f t="shared" si="38"/>
        <v>0</v>
      </c>
      <c r="R136" s="401"/>
      <c r="S136" s="401"/>
      <c r="T136" s="405">
        <v>3.1E-2</v>
      </c>
      <c r="U136" s="401">
        <f t="shared" si="39"/>
        <v>6.11</v>
      </c>
      <c r="V136" s="406"/>
      <c r="W136" s="406"/>
      <c r="X136" s="406"/>
      <c r="Y136" s="406"/>
      <c r="Z136" s="406"/>
      <c r="AA136" s="406"/>
      <c r="AB136" s="406"/>
      <c r="AC136" s="406"/>
      <c r="AD136" s="406"/>
      <c r="AE136" s="406" t="s">
        <v>2168</v>
      </c>
      <c r="AF136" s="406"/>
      <c r="AG136" s="406"/>
      <c r="AH136" s="406"/>
      <c r="AI136" s="406"/>
      <c r="AJ136" s="406"/>
      <c r="AK136" s="406"/>
      <c r="AL136" s="406"/>
      <c r="AM136" s="406"/>
      <c r="AN136" s="406"/>
      <c r="AO136" s="406"/>
      <c r="AP136" s="406"/>
      <c r="AQ136" s="406"/>
      <c r="AR136" s="406"/>
      <c r="AS136" s="406"/>
      <c r="AT136" s="406"/>
      <c r="AU136" s="406"/>
      <c r="AV136" s="406"/>
      <c r="AW136" s="406"/>
      <c r="AX136" s="406"/>
      <c r="AY136" s="406"/>
      <c r="AZ136" s="406"/>
      <c r="BA136" s="406"/>
      <c r="BB136" s="406"/>
      <c r="BC136" s="406"/>
      <c r="BD136" s="406"/>
      <c r="BE136" s="406"/>
      <c r="BF136" s="406"/>
      <c r="BG136" s="406"/>
      <c r="BH136" s="406"/>
    </row>
    <row r="137" spans="1:60" outlineLevel="1">
      <c r="A137" s="398">
        <v>117</v>
      </c>
      <c r="B137" s="399" t="s">
        <v>2402</v>
      </c>
      <c r="C137" s="400" t="s">
        <v>2403</v>
      </c>
      <c r="D137" s="401" t="s">
        <v>186</v>
      </c>
      <c r="E137" s="402">
        <v>0.3</v>
      </c>
      <c r="F137" s="403">
        <f t="shared" si="32"/>
        <v>0</v>
      </c>
      <c r="G137" s="403">
        <f t="shared" si="33"/>
        <v>0</v>
      </c>
      <c r="H137" s="710"/>
      <c r="I137" s="403">
        <f t="shared" si="34"/>
        <v>0</v>
      </c>
      <c r="J137" s="710"/>
      <c r="K137" s="403">
        <f t="shared" si="35"/>
        <v>0</v>
      </c>
      <c r="L137" s="403">
        <v>21</v>
      </c>
      <c r="M137" s="403">
        <f t="shared" si="36"/>
        <v>0</v>
      </c>
      <c r="N137" s="401">
        <v>0</v>
      </c>
      <c r="O137" s="401">
        <f t="shared" si="37"/>
        <v>0</v>
      </c>
      <c r="P137" s="401">
        <v>0</v>
      </c>
      <c r="Q137" s="401">
        <f t="shared" si="38"/>
        <v>0</v>
      </c>
      <c r="R137" s="401"/>
      <c r="S137" s="401"/>
      <c r="T137" s="405">
        <v>1.3740000000000001</v>
      </c>
      <c r="U137" s="401">
        <f t="shared" si="39"/>
        <v>0.41</v>
      </c>
      <c r="V137" s="406"/>
      <c r="W137" s="406"/>
      <c r="X137" s="406"/>
      <c r="Y137" s="406"/>
      <c r="Z137" s="406"/>
      <c r="AA137" s="406"/>
      <c r="AB137" s="406"/>
      <c r="AC137" s="406"/>
      <c r="AD137" s="406"/>
      <c r="AE137" s="406" t="s">
        <v>2168</v>
      </c>
      <c r="AF137" s="406"/>
      <c r="AG137" s="406"/>
      <c r="AH137" s="406"/>
      <c r="AI137" s="406"/>
      <c r="AJ137" s="406"/>
      <c r="AK137" s="406"/>
      <c r="AL137" s="406"/>
      <c r="AM137" s="406"/>
      <c r="AN137" s="406"/>
      <c r="AO137" s="406"/>
      <c r="AP137" s="406"/>
      <c r="AQ137" s="406"/>
      <c r="AR137" s="406"/>
      <c r="AS137" s="406"/>
      <c r="AT137" s="406"/>
      <c r="AU137" s="406"/>
      <c r="AV137" s="406"/>
      <c r="AW137" s="406"/>
      <c r="AX137" s="406"/>
      <c r="AY137" s="406"/>
      <c r="AZ137" s="406"/>
      <c r="BA137" s="406"/>
      <c r="BB137" s="406"/>
      <c r="BC137" s="406"/>
      <c r="BD137" s="406"/>
      <c r="BE137" s="406"/>
      <c r="BF137" s="406"/>
      <c r="BG137" s="406"/>
      <c r="BH137" s="406"/>
    </row>
    <row r="138" spans="1:60" ht="20.399999999999999" outlineLevel="1">
      <c r="A138" s="398">
        <v>118</v>
      </c>
      <c r="B138" s="399" t="s">
        <v>2404</v>
      </c>
      <c r="C138" s="400" t="s">
        <v>2405</v>
      </c>
      <c r="D138" s="401" t="s">
        <v>150</v>
      </c>
      <c r="E138" s="402">
        <v>1</v>
      </c>
      <c r="F138" s="403">
        <f t="shared" si="32"/>
        <v>0</v>
      </c>
      <c r="G138" s="403">
        <f t="shared" si="33"/>
        <v>0</v>
      </c>
      <c r="H138" s="710"/>
      <c r="I138" s="403">
        <f t="shared" si="34"/>
        <v>0</v>
      </c>
      <c r="J138" s="710"/>
      <c r="K138" s="403">
        <f t="shared" si="35"/>
        <v>0</v>
      </c>
      <c r="L138" s="403">
        <v>21</v>
      </c>
      <c r="M138" s="403">
        <f t="shared" si="36"/>
        <v>0</v>
      </c>
      <c r="N138" s="401">
        <v>1.14E-3</v>
      </c>
      <c r="O138" s="401">
        <f t="shared" si="37"/>
        <v>1.14E-3</v>
      </c>
      <c r="P138" s="401">
        <v>0</v>
      </c>
      <c r="Q138" s="401">
        <f t="shared" si="38"/>
        <v>0</v>
      </c>
      <c r="R138" s="401"/>
      <c r="S138" s="401"/>
      <c r="T138" s="405">
        <v>0</v>
      </c>
      <c r="U138" s="401">
        <f t="shared" si="39"/>
        <v>0</v>
      </c>
      <c r="V138" s="406"/>
      <c r="W138" s="406"/>
      <c r="X138" s="406"/>
      <c r="Y138" s="406"/>
      <c r="Z138" s="406"/>
      <c r="AA138" s="406"/>
      <c r="AB138" s="406"/>
      <c r="AC138" s="406"/>
      <c r="AD138" s="406"/>
      <c r="AE138" s="406" t="s">
        <v>2183</v>
      </c>
      <c r="AF138" s="406"/>
      <c r="AG138" s="406"/>
      <c r="AH138" s="406"/>
      <c r="AI138" s="406"/>
      <c r="AJ138" s="406"/>
      <c r="AK138" s="406"/>
      <c r="AL138" s="406"/>
      <c r="AM138" s="406"/>
      <c r="AN138" s="406"/>
      <c r="AO138" s="406"/>
      <c r="AP138" s="406"/>
      <c r="AQ138" s="406"/>
      <c r="AR138" s="406"/>
      <c r="AS138" s="406"/>
      <c r="AT138" s="406"/>
      <c r="AU138" s="406"/>
      <c r="AV138" s="406"/>
      <c r="AW138" s="406"/>
      <c r="AX138" s="406"/>
      <c r="AY138" s="406"/>
      <c r="AZ138" s="406"/>
      <c r="BA138" s="406"/>
      <c r="BB138" s="406"/>
      <c r="BC138" s="406"/>
      <c r="BD138" s="406"/>
      <c r="BE138" s="406"/>
      <c r="BF138" s="406"/>
      <c r="BG138" s="406"/>
      <c r="BH138" s="406"/>
    </row>
    <row r="139" spans="1:60" outlineLevel="1">
      <c r="A139" s="398">
        <v>119</v>
      </c>
      <c r="B139" s="399" t="s">
        <v>2406</v>
      </c>
      <c r="C139" s="400" t="s">
        <v>2407</v>
      </c>
      <c r="D139" s="401" t="s">
        <v>150</v>
      </c>
      <c r="E139" s="402">
        <v>15</v>
      </c>
      <c r="F139" s="403">
        <f t="shared" si="32"/>
        <v>0</v>
      </c>
      <c r="G139" s="403">
        <f t="shared" si="33"/>
        <v>0</v>
      </c>
      <c r="H139" s="710"/>
      <c r="I139" s="403">
        <f t="shared" si="34"/>
        <v>0</v>
      </c>
      <c r="J139" s="710"/>
      <c r="K139" s="403">
        <f t="shared" si="35"/>
        <v>0</v>
      </c>
      <c r="L139" s="403">
        <v>21</v>
      </c>
      <c r="M139" s="403">
        <f t="shared" si="36"/>
        <v>0</v>
      </c>
      <c r="N139" s="401">
        <v>1.1E-4</v>
      </c>
      <c r="O139" s="401">
        <f t="shared" si="37"/>
        <v>1.65E-3</v>
      </c>
      <c r="P139" s="401">
        <v>0</v>
      </c>
      <c r="Q139" s="401">
        <f t="shared" si="38"/>
        <v>0</v>
      </c>
      <c r="R139" s="401"/>
      <c r="S139" s="401"/>
      <c r="T139" s="405">
        <v>0</v>
      </c>
      <c r="U139" s="401">
        <f t="shared" si="39"/>
        <v>0</v>
      </c>
      <c r="V139" s="406"/>
      <c r="W139" s="406"/>
      <c r="X139" s="406"/>
      <c r="Y139" s="406"/>
      <c r="Z139" s="406"/>
      <c r="AA139" s="406"/>
      <c r="AB139" s="406"/>
      <c r="AC139" s="406"/>
      <c r="AD139" s="406"/>
      <c r="AE139" s="406" t="s">
        <v>2183</v>
      </c>
      <c r="AF139" s="406"/>
      <c r="AG139" s="406"/>
      <c r="AH139" s="406"/>
      <c r="AI139" s="406"/>
      <c r="AJ139" s="406"/>
      <c r="AK139" s="406"/>
      <c r="AL139" s="406"/>
      <c r="AM139" s="406"/>
      <c r="AN139" s="406"/>
      <c r="AO139" s="406"/>
      <c r="AP139" s="406"/>
      <c r="AQ139" s="406"/>
      <c r="AR139" s="406"/>
      <c r="AS139" s="406"/>
      <c r="AT139" s="406"/>
      <c r="AU139" s="406"/>
      <c r="AV139" s="406"/>
      <c r="AW139" s="406"/>
      <c r="AX139" s="406"/>
      <c r="AY139" s="406"/>
      <c r="AZ139" s="406"/>
      <c r="BA139" s="406"/>
      <c r="BB139" s="406"/>
      <c r="BC139" s="406"/>
      <c r="BD139" s="406"/>
      <c r="BE139" s="406"/>
      <c r="BF139" s="406"/>
      <c r="BG139" s="406"/>
      <c r="BH139" s="406"/>
    </row>
    <row r="140" spans="1:60" outlineLevel="1">
      <c r="A140" s="398">
        <v>120</v>
      </c>
      <c r="B140" s="399" t="s">
        <v>2408</v>
      </c>
      <c r="C140" s="400" t="s">
        <v>2409</v>
      </c>
      <c r="D140" s="401" t="s">
        <v>224</v>
      </c>
      <c r="E140" s="402">
        <v>20</v>
      </c>
      <c r="F140" s="403">
        <f t="shared" si="32"/>
        <v>0</v>
      </c>
      <c r="G140" s="403">
        <f t="shared" si="33"/>
        <v>0</v>
      </c>
      <c r="H140" s="710"/>
      <c r="I140" s="403">
        <f t="shared" si="34"/>
        <v>0</v>
      </c>
      <c r="J140" s="710"/>
      <c r="K140" s="403">
        <f t="shared" si="35"/>
        <v>0</v>
      </c>
      <c r="L140" s="403">
        <v>21</v>
      </c>
      <c r="M140" s="403">
        <f t="shared" si="36"/>
        <v>0</v>
      </c>
      <c r="N140" s="401">
        <v>0</v>
      </c>
      <c r="O140" s="401">
        <f t="shared" si="37"/>
        <v>0</v>
      </c>
      <c r="P140" s="401">
        <v>2.1299999999999999E-3</v>
      </c>
      <c r="Q140" s="401">
        <f t="shared" si="38"/>
        <v>4.2599999999999999E-2</v>
      </c>
      <c r="R140" s="401"/>
      <c r="S140" s="401"/>
      <c r="T140" s="405">
        <v>0.17299999999999999</v>
      </c>
      <c r="U140" s="401">
        <f t="shared" si="39"/>
        <v>3.46</v>
      </c>
      <c r="V140" s="406"/>
      <c r="W140" s="406"/>
      <c r="X140" s="406"/>
      <c r="Y140" s="406"/>
      <c r="Z140" s="406"/>
      <c r="AA140" s="406"/>
      <c r="AB140" s="406"/>
      <c r="AC140" s="406"/>
      <c r="AD140" s="406"/>
      <c r="AE140" s="406" t="s">
        <v>2168</v>
      </c>
      <c r="AF140" s="406"/>
      <c r="AG140" s="406"/>
      <c r="AH140" s="406"/>
      <c r="AI140" s="406"/>
      <c r="AJ140" s="406"/>
      <c r="AK140" s="406"/>
      <c r="AL140" s="406"/>
      <c r="AM140" s="406"/>
      <c r="AN140" s="406"/>
      <c r="AO140" s="406"/>
      <c r="AP140" s="406"/>
      <c r="AQ140" s="406"/>
      <c r="AR140" s="406"/>
      <c r="AS140" s="406"/>
      <c r="AT140" s="406"/>
      <c r="AU140" s="406"/>
      <c r="AV140" s="406"/>
      <c r="AW140" s="406"/>
      <c r="AX140" s="406"/>
      <c r="AY140" s="406"/>
      <c r="AZ140" s="406"/>
      <c r="BA140" s="406"/>
      <c r="BB140" s="406"/>
      <c r="BC140" s="406"/>
      <c r="BD140" s="406"/>
      <c r="BE140" s="406"/>
      <c r="BF140" s="406"/>
      <c r="BG140" s="406"/>
      <c r="BH140" s="406"/>
    </row>
    <row r="141" spans="1:60">
      <c r="A141" s="407" t="s">
        <v>2161</v>
      </c>
      <c r="B141" s="408" t="s">
        <v>1299</v>
      </c>
      <c r="C141" s="409" t="s">
        <v>2133</v>
      </c>
      <c r="D141" s="410"/>
      <c r="E141" s="411"/>
      <c r="F141" s="412"/>
      <c r="G141" s="412">
        <f>SUMIF(AE142:AE185,"&lt;&gt;NOR",G142:G185)</f>
        <v>0</v>
      </c>
      <c r="H141" s="412"/>
      <c r="I141" s="412">
        <f>SUM(I142:I185)</f>
        <v>0</v>
      </c>
      <c r="J141" s="412"/>
      <c r="K141" s="412">
        <f>SUM(K142:K185)</f>
        <v>0</v>
      </c>
      <c r="L141" s="412"/>
      <c r="M141" s="412">
        <f>SUM(M142:M185)</f>
        <v>0</v>
      </c>
      <c r="N141" s="410"/>
      <c r="O141" s="410">
        <f>SUM(O142:O185)</f>
        <v>0.71284000000000003</v>
      </c>
      <c r="P141" s="410"/>
      <c r="Q141" s="410">
        <f>SUM(Q142:Q185)</f>
        <v>0.155</v>
      </c>
      <c r="R141" s="410"/>
      <c r="S141" s="410"/>
      <c r="T141" s="413"/>
      <c r="U141" s="410">
        <f>SUM(U142:U185)</f>
        <v>151.93999999999997</v>
      </c>
      <c r="Y141" s="248"/>
      <c r="AE141" s="248" t="s">
        <v>2162</v>
      </c>
    </row>
    <row r="142" spans="1:60" ht="20.399999999999999" outlineLevel="1">
      <c r="A142" s="398">
        <v>121</v>
      </c>
      <c r="B142" s="399" t="s">
        <v>2410</v>
      </c>
      <c r="C142" s="400" t="s">
        <v>2411</v>
      </c>
      <c r="D142" s="401" t="s">
        <v>150</v>
      </c>
      <c r="E142" s="402">
        <v>11</v>
      </c>
      <c r="F142" s="403">
        <f>H142+J142</f>
        <v>0</v>
      </c>
      <c r="G142" s="403">
        <f>E142*F142</f>
        <v>0</v>
      </c>
      <c r="H142" s="710"/>
      <c r="I142" s="403">
        <f>ROUND(E142*H142,2)</f>
        <v>0</v>
      </c>
      <c r="J142" s="710"/>
      <c r="K142" s="403">
        <f>ROUND(E142*J142,2)</f>
        <v>0</v>
      </c>
      <c r="L142" s="403">
        <v>21</v>
      </c>
      <c r="M142" s="403">
        <f>G142*(1+L142/100)</f>
        <v>0</v>
      </c>
      <c r="N142" s="401">
        <v>1.772E-2</v>
      </c>
      <c r="O142" s="401">
        <f>ROUND(E142*N142,5)</f>
        <v>0.19492000000000001</v>
      </c>
      <c r="P142" s="401">
        <v>0</v>
      </c>
      <c r="Q142" s="401">
        <f>ROUND(E142*P142,5)</f>
        <v>0</v>
      </c>
      <c r="R142" s="401"/>
      <c r="S142" s="401"/>
      <c r="T142" s="405">
        <v>0.97299999999999998</v>
      </c>
      <c r="U142" s="401">
        <f>ROUND(E142*T142,2)</f>
        <v>10.7</v>
      </c>
      <c r="V142" s="406"/>
      <c r="W142" s="406"/>
      <c r="X142" s="406"/>
      <c r="Y142" s="406"/>
      <c r="Z142" s="406"/>
      <c r="AA142" s="406"/>
      <c r="AB142" s="406"/>
      <c r="AC142" s="406"/>
      <c r="AD142" s="406"/>
      <c r="AE142" s="406" t="s">
        <v>2168</v>
      </c>
      <c r="AF142" s="406"/>
      <c r="AG142" s="406"/>
      <c r="AH142" s="406"/>
      <c r="AI142" s="406"/>
      <c r="AJ142" s="406"/>
      <c r="AK142" s="406"/>
      <c r="AL142" s="406"/>
      <c r="AM142" s="406"/>
      <c r="AN142" s="406"/>
      <c r="AO142" s="406"/>
      <c r="AP142" s="406"/>
      <c r="AQ142" s="406"/>
      <c r="AR142" s="406"/>
      <c r="AS142" s="406"/>
      <c r="AT142" s="406"/>
      <c r="AU142" s="406"/>
      <c r="AV142" s="406"/>
      <c r="AW142" s="406"/>
      <c r="AX142" s="406"/>
      <c r="AY142" s="406"/>
      <c r="AZ142" s="406"/>
      <c r="BA142" s="406"/>
      <c r="BB142" s="406"/>
      <c r="BC142" s="406"/>
      <c r="BD142" s="406"/>
      <c r="BE142" s="406"/>
      <c r="BF142" s="406"/>
      <c r="BG142" s="406"/>
      <c r="BH142" s="406"/>
    </row>
    <row r="143" spans="1:60" ht="20.399999999999999" outlineLevel="1">
      <c r="A143" s="398">
        <v>122</v>
      </c>
      <c r="B143" s="399" t="s">
        <v>2412</v>
      </c>
      <c r="C143" s="400" t="s">
        <v>2413</v>
      </c>
      <c r="D143" s="401" t="s">
        <v>150</v>
      </c>
      <c r="E143" s="402">
        <v>1</v>
      </c>
      <c r="F143" s="403">
        <f>H143+J143</f>
        <v>0</v>
      </c>
      <c r="G143" s="403">
        <f>E143*F143</f>
        <v>0</v>
      </c>
      <c r="H143" s="710"/>
      <c r="I143" s="403">
        <f>ROUND(E143*H143,2)</f>
        <v>0</v>
      </c>
      <c r="J143" s="710"/>
      <c r="K143" s="403">
        <f>ROUND(E143*J143,2)</f>
        <v>0</v>
      </c>
      <c r="L143" s="403">
        <v>21</v>
      </c>
      <c r="M143" s="403">
        <f>G143*(1+L143/100)</f>
        <v>0</v>
      </c>
      <c r="N143" s="401">
        <v>1.772E-2</v>
      </c>
      <c r="O143" s="401">
        <f>ROUND(E143*N143,5)</f>
        <v>1.772E-2</v>
      </c>
      <c r="P143" s="401">
        <v>0</v>
      </c>
      <c r="Q143" s="401">
        <f>ROUND(E143*P143,5)</f>
        <v>0</v>
      </c>
      <c r="R143" s="401"/>
      <c r="S143" s="401"/>
      <c r="T143" s="405">
        <v>0.97299999999999998</v>
      </c>
      <c r="U143" s="401">
        <f>ROUND(E143*T143,2)</f>
        <v>0.97</v>
      </c>
      <c r="V143" s="406"/>
      <c r="W143" s="406"/>
      <c r="X143" s="406"/>
      <c r="Y143" s="406"/>
      <c r="Z143" s="406"/>
      <c r="AA143" s="406"/>
      <c r="AB143" s="406"/>
      <c r="AC143" s="406"/>
      <c r="AD143" s="406"/>
      <c r="AE143" s="406" t="s">
        <v>2168</v>
      </c>
      <c r="AF143" s="406"/>
      <c r="AG143" s="406"/>
      <c r="AH143" s="406"/>
      <c r="AI143" s="406"/>
      <c r="AJ143" s="406"/>
      <c r="AK143" s="406"/>
      <c r="AL143" s="406"/>
      <c r="AM143" s="406"/>
      <c r="AN143" s="406"/>
      <c r="AO143" s="406"/>
      <c r="AP143" s="406"/>
      <c r="AQ143" s="406"/>
      <c r="AR143" s="406"/>
      <c r="AS143" s="406"/>
      <c r="AT143" s="406"/>
      <c r="AU143" s="406"/>
      <c r="AV143" s="406"/>
      <c r="AW143" s="406"/>
      <c r="AX143" s="406"/>
      <c r="AY143" s="406"/>
      <c r="AZ143" s="406"/>
      <c r="BA143" s="406"/>
      <c r="BB143" s="406"/>
      <c r="BC143" s="406"/>
      <c r="BD143" s="406"/>
      <c r="BE143" s="406"/>
      <c r="BF143" s="406"/>
      <c r="BG143" s="406"/>
      <c r="BH143" s="406"/>
    </row>
    <row r="144" spans="1:60" ht="20.399999999999999" outlineLevel="1">
      <c r="A144" s="398">
        <v>123</v>
      </c>
      <c r="B144" s="399" t="s">
        <v>2414</v>
      </c>
      <c r="C144" s="400" t="s">
        <v>2415</v>
      </c>
      <c r="D144" s="401" t="s">
        <v>150</v>
      </c>
      <c r="E144" s="402">
        <v>11</v>
      </c>
      <c r="F144" s="403">
        <f>H144+J144</f>
        <v>0</v>
      </c>
      <c r="G144" s="403">
        <f>E144*F144</f>
        <v>0</v>
      </c>
      <c r="H144" s="710"/>
      <c r="I144" s="403">
        <f>ROUND(E144*H144,2)</f>
        <v>0</v>
      </c>
      <c r="J144" s="710"/>
      <c r="K144" s="403">
        <f>ROUND(E144*J144,2)</f>
        <v>0</v>
      </c>
      <c r="L144" s="403">
        <v>21</v>
      </c>
      <c r="M144" s="403">
        <f>G144*(1+L144/100)</f>
        <v>0</v>
      </c>
      <c r="N144" s="401">
        <v>3.8000000000000002E-4</v>
      </c>
      <c r="O144" s="401">
        <f>ROUND(E144*N144,5)</f>
        <v>4.1799999999999997E-3</v>
      </c>
      <c r="P144" s="401">
        <v>0</v>
      </c>
      <c r="Q144" s="401">
        <f>ROUND(E144*P144,5)</f>
        <v>0</v>
      </c>
      <c r="R144" s="401"/>
      <c r="S144" s="401"/>
      <c r="T144" s="405">
        <v>0</v>
      </c>
      <c r="U144" s="401">
        <f>ROUND(E144*T144,2)</f>
        <v>0</v>
      </c>
      <c r="V144" s="406"/>
      <c r="W144" s="406"/>
      <c r="X144" s="406"/>
      <c r="Y144" s="406"/>
      <c r="Z144" s="406"/>
      <c r="AA144" s="406"/>
      <c r="AB144" s="406"/>
      <c r="AC144" s="406"/>
      <c r="AD144" s="406"/>
      <c r="AE144" s="406" t="s">
        <v>2183</v>
      </c>
      <c r="AF144" s="406"/>
      <c r="AG144" s="406"/>
      <c r="AH144" s="406"/>
      <c r="AI144" s="406"/>
      <c r="AJ144" s="406"/>
      <c r="AK144" s="406"/>
      <c r="AL144" s="406"/>
      <c r="AM144" s="406"/>
      <c r="AN144" s="406"/>
      <c r="AO144" s="406"/>
      <c r="AP144" s="406"/>
      <c r="AQ144" s="406"/>
      <c r="AR144" s="406"/>
      <c r="AS144" s="406"/>
      <c r="AT144" s="406"/>
      <c r="AU144" s="406"/>
      <c r="AV144" s="406"/>
      <c r="AW144" s="406"/>
      <c r="AX144" s="406"/>
      <c r="AY144" s="406"/>
      <c r="AZ144" s="406"/>
      <c r="BA144" s="406"/>
      <c r="BB144" s="406"/>
      <c r="BC144" s="406"/>
      <c r="BD144" s="406"/>
      <c r="BE144" s="406"/>
      <c r="BF144" s="406"/>
      <c r="BG144" s="406"/>
      <c r="BH144" s="406"/>
    </row>
    <row r="145" spans="1:60" outlineLevel="1">
      <c r="A145" s="398"/>
      <c r="B145" s="399"/>
      <c r="C145" s="816" t="s">
        <v>2416</v>
      </c>
      <c r="D145" s="817"/>
      <c r="E145" s="818"/>
      <c r="F145" s="819"/>
      <c r="G145" s="820"/>
      <c r="H145" s="710"/>
      <c r="I145" s="403"/>
      <c r="J145" s="710"/>
      <c r="K145" s="403"/>
      <c r="L145" s="403"/>
      <c r="M145" s="403"/>
      <c r="N145" s="401"/>
      <c r="O145" s="401"/>
      <c r="P145" s="401"/>
      <c r="Q145" s="401"/>
      <c r="R145" s="401"/>
      <c r="S145" s="401"/>
      <c r="T145" s="405"/>
      <c r="U145" s="401"/>
      <c r="V145" s="406"/>
      <c r="W145" s="406"/>
      <c r="X145" s="406"/>
      <c r="Y145" s="406"/>
      <c r="Z145" s="406"/>
      <c r="AA145" s="406"/>
      <c r="AB145" s="406"/>
      <c r="AC145" s="406"/>
      <c r="AD145" s="406"/>
      <c r="AE145" s="406" t="s">
        <v>2197</v>
      </c>
      <c r="AF145" s="406"/>
      <c r="AG145" s="406"/>
      <c r="AH145" s="406"/>
      <c r="AI145" s="406"/>
      <c r="AJ145" s="406"/>
      <c r="AK145" s="406"/>
      <c r="AL145" s="406"/>
      <c r="AM145" s="406"/>
      <c r="AN145" s="406"/>
      <c r="AO145" s="406"/>
      <c r="AP145" s="406"/>
      <c r="AQ145" s="406"/>
      <c r="AR145" s="406"/>
      <c r="AS145" s="406"/>
      <c r="AT145" s="406"/>
      <c r="AU145" s="406"/>
      <c r="AV145" s="406"/>
      <c r="AW145" s="406"/>
      <c r="AX145" s="406"/>
      <c r="AY145" s="406"/>
      <c r="AZ145" s="406"/>
      <c r="BA145" s="414" t="str">
        <f>C145</f>
        <v>(např. Grohe Arena Cosmopolitan S)</v>
      </c>
      <c r="BB145" s="406"/>
      <c r="BC145" s="406"/>
      <c r="BD145" s="406"/>
      <c r="BE145" s="406"/>
      <c r="BF145" s="406"/>
      <c r="BG145" s="406"/>
      <c r="BH145" s="406"/>
    </row>
    <row r="146" spans="1:60" ht="20.399999999999999" outlineLevel="1">
      <c r="A146" s="398">
        <v>124</v>
      </c>
      <c r="B146" s="399" t="s">
        <v>2417</v>
      </c>
      <c r="C146" s="400" t="s">
        <v>2418</v>
      </c>
      <c r="D146" s="401" t="s">
        <v>150</v>
      </c>
      <c r="E146" s="402">
        <v>7</v>
      </c>
      <c r="F146" s="403">
        <f>H146+J146</f>
        <v>0</v>
      </c>
      <c r="G146" s="403">
        <f>E146*F146</f>
        <v>0</v>
      </c>
      <c r="H146" s="710"/>
      <c r="I146" s="403">
        <f>ROUND(E146*H146,2)</f>
        <v>0</v>
      </c>
      <c r="J146" s="710"/>
      <c r="K146" s="403">
        <f>ROUND(E146*J146,2)</f>
        <v>0</v>
      </c>
      <c r="L146" s="403">
        <v>21</v>
      </c>
      <c r="M146" s="403">
        <f>G146*(1+L146/100)</f>
        <v>0</v>
      </c>
      <c r="N146" s="401">
        <v>1.8669999999999999E-2</v>
      </c>
      <c r="O146" s="401">
        <f>ROUND(E146*N146,5)</f>
        <v>0.13069</v>
      </c>
      <c r="P146" s="401">
        <v>0</v>
      </c>
      <c r="Q146" s="401">
        <f>ROUND(E146*P146,5)</f>
        <v>0</v>
      </c>
      <c r="R146" s="401"/>
      <c r="S146" s="401"/>
      <c r="T146" s="405">
        <v>2.92136</v>
      </c>
      <c r="U146" s="401">
        <f>ROUND(E146*T146,2)</f>
        <v>20.45</v>
      </c>
      <c r="V146" s="406"/>
      <c r="W146" s="406"/>
      <c r="X146" s="406"/>
      <c r="Y146" s="406"/>
      <c r="Z146" s="406"/>
      <c r="AA146" s="406"/>
      <c r="AB146" s="406"/>
      <c r="AC146" s="406"/>
      <c r="AD146" s="406"/>
      <c r="AE146" s="406" t="s">
        <v>2165</v>
      </c>
      <c r="AF146" s="406"/>
      <c r="AG146" s="406"/>
      <c r="AH146" s="406"/>
      <c r="AI146" s="406"/>
      <c r="AJ146" s="406"/>
      <c r="AK146" s="406"/>
      <c r="AL146" s="406"/>
      <c r="AM146" s="406"/>
      <c r="AN146" s="406"/>
      <c r="AO146" s="406"/>
      <c r="AP146" s="406"/>
      <c r="AQ146" s="406"/>
      <c r="AR146" s="406"/>
      <c r="AS146" s="406"/>
      <c r="AT146" s="406"/>
      <c r="AU146" s="406"/>
      <c r="AV146" s="406"/>
      <c r="AW146" s="406"/>
      <c r="AX146" s="406"/>
      <c r="AY146" s="406"/>
      <c r="AZ146" s="406"/>
      <c r="BA146" s="406"/>
      <c r="BB146" s="406"/>
      <c r="BC146" s="406"/>
      <c r="BD146" s="406"/>
      <c r="BE146" s="406"/>
      <c r="BF146" s="406"/>
      <c r="BG146" s="406"/>
      <c r="BH146" s="406"/>
    </row>
    <row r="147" spans="1:60" outlineLevel="1">
      <c r="A147" s="398"/>
      <c r="B147" s="399"/>
      <c r="C147" s="816" t="s">
        <v>2419</v>
      </c>
      <c r="D147" s="817"/>
      <c r="E147" s="818"/>
      <c r="F147" s="819"/>
      <c r="G147" s="820"/>
      <c r="H147" s="710"/>
      <c r="I147" s="403"/>
      <c r="J147" s="710"/>
      <c r="K147" s="403"/>
      <c r="L147" s="403"/>
      <c r="M147" s="403"/>
      <c r="N147" s="401"/>
      <c r="O147" s="401"/>
      <c r="P147" s="401"/>
      <c r="Q147" s="401"/>
      <c r="R147" s="401"/>
      <c r="S147" s="401"/>
      <c r="T147" s="405"/>
      <c r="U147" s="401"/>
      <c r="V147" s="406"/>
      <c r="W147" s="406"/>
      <c r="X147" s="406"/>
      <c r="Y147" s="406"/>
      <c r="Z147" s="406"/>
      <c r="AA147" s="406"/>
      <c r="AB147" s="406"/>
      <c r="AC147" s="406"/>
      <c r="AD147" s="406"/>
      <c r="AE147" s="406" t="s">
        <v>2197</v>
      </c>
      <c r="AF147" s="406"/>
      <c r="AG147" s="406"/>
      <c r="AH147" s="406"/>
      <c r="AI147" s="406"/>
      <c r="AJ147" s="406"/>
      <c r="AK147" s="406"/>
      <c r="AL147" s="406"/>
      <c r="AM147" s="406"/>
      <c r="AN147" s="406"/>
      <c r="AO147" s="406"/>
      <c r="AP147" s="406"/>
      <c r="AQ147" s="406"/>
      <c r="AR147" s="406"/>
      <c r="AS147" s="406"/>
      <c r="AT147" s="406"/>
      <c r="AU147" s="406"/>
      <c r="AV147" s="406"/>
      <c r="AW147" s="406"/>
      <c r="AX147" s="406"/>
      <c r="AY147" s="406"/>
      <c r="AZ147" s="406"/>
      <c r="BA147" s="414" t="str">
        <f>C147</f>
        <v>tento prvek je přesně specifikován v části D.1.1.C Specifikace - truhlářské prvky</v>
      </c>
      <c r="BB147" s="406"/>
      <c r="BC147" s="406"/>
      <c r="BD147" s="406"/>
      <c r="BE147" s="406"/>
      <c r="BF147" s="406"/>
      <c r="BG147" s="406"/>
      <c r="BH147" s="406"/>
    </row>
    <row r="148" spans="1:60" ht="20.399999999999999" outlineLevel="1">
      <c r="A148" s="398">
        <v>125</v>
      </c>
      <c r="B148" s="399" t="s">
        <v>2420</v>
      </c>
      <c r="C148" s="400" t="s">
        <v>2421</v>
      </c>
      <c r="D148" s="401" t="s">
        <v>150</v>
      </c>
      <c r="E148" s="402">
        <v>1</v>
      </c>
      <c r="F148" s="403">
        <f>H148+J148</f>
        <v>0</v>
      </c>
      <c r="G148" s="403">
        <f>E148*F148</f>
        <v>0</v>
      </c>
      <c r="H148" s="710"/>
      <c r="I148" s="403">
        <f>ROUND(E148*H148,2)</f>
        <v>0</v>
      </c>
      <c r="J148" s="710"/>
      <c r="K148" s="403">
        <f>ROUND(E148*J148,2)</f>
        <v>0</v>
      </c>
      <c r="L148" s="403">
        <v>21</v>
      </c>
      <c r="M148" s="403">
        <f>G148*(1+L148/100)</f>
        <v>0</v>
      </c>
      <c r="N148" s="401">
        <v>1.8669999999999999E-2</v>
      </c>
      <c r="O148" s="401">
        <f>ROUND(E148*N148,5)</f>
        <v>1.8669999999999999E-2</v>
      </c>
      <c r="P148" s="401">
        <v>0</v>
      </c>
      <c r="Q148" s="401">
        <f>ROUND(E148*P148,5)</f>
        <v>0</v>
      </c>
      <c r="R148" s="401"/>
      <c r="S148" s="401"/>
      <c r="T148" s="405">
        <v>2.92136</v>
      </c>
      <c r="U148" s="401">
        <f>ROUND(E148*T148,2)</f>
        <v>2.92</v>
      </c>
      <c r="V148" s="406"/>
      <c r="W148" s="406"/>
      <c r="X148" s="406"/>
      <c r="Y148" s="406"/>
      <c r="Z148" s="406"/>
      <c r="AA148" s="406"/>
      <c r="AB148" s="406"/>
      <c r="AC148" s="406"/>
      <c r="AD148" s="406"/>
      <c r="AE148" s="406" t="s">
        <v>2165</v>
      </c>
      <c r="AF148" s="406"/>
      <c r="AG148" s="406"/>
      <c r="AH148" s="406"/>
      <c r="AI148" s="406"/>
      <c r="AJ148" s="406"/>
      <c r="AK148" s="406"/>
      <c r="AL148" s="406"/>
      <c r="AM148" s="406"/>
      <c r="AN148" s="406"/>
      <c r="AO148" s="406"/>
      <c r="AP148" s="406"/>
      <c r="AQ148" s="406"/>
      <c r="AR148" s="406"/>
      <c r="AS148" s="406"/>
      <c r="AT148" s="406"/>
      <c r="AU148" s="406"/>
      <c r="AV148" s="406"/>
      <c r="AW148" s="406"/>
      <c r="AX148" s="406"/>
      <c r="AY148" s="406"/>
      <c r="AZ148" s="406"/>
      <c r="BA148" s="406"/>
      <c r="BB148" s="406"/>
      <c r="BC148" s="406"/>
      <c r="BD148" s="406"/>
      <c r="BE148" s="406"/>
      <c r="BF148" s="406"/>
      <c r="BG148" s="406"/>
      <c r="BH148" s="406"/>
    </row>
    <row r="149" spans="1:60" outlineLevel="1">
      <c r="A149" s="398"/>
      <c r="B149" s="399"/>
      <c r="C149" s="816" t="s">
        <v>2422</v>
      </c>
      <c r="D149" s="817"/>
      <c r="E149" s="818"/>
      <c r="F149" s="819"/>
      <c r="G149" s="820"/>
      <c r="H149" s="710"/>
      <c r="I149" s="403"/>
      <c r="J149" s="710"/>
      <c r="K149" s="403"/>
      <c r="L149" s="403"/>
      <c r="M149" s="403"/>
      <c r="N149" s="401"/>
      <c r="O149" s="401"/>
      <c r="P149" s="401"/>
      <c r="Q149" s="401"/>
      <c r="R149" s="401"/>
      <c r="S149" s="401"/>
      <c r="T149" s="405"/>
      <c r="U149" s="401"/>
      <c r="V149" s="406"/>
      <c r="W149" s="406"/>
      <c r="X149" s="406"/>
      <c r="Y149" s="406"/>
      <c r="Z149" s="406"/>
      <c r="AA149" s="406"/>
      <c r="AB149" s="406"/>
      <c r="AC149" s="406"/>
      <c r="AD149" s="406"/>
      <c r="AE149" s="406" t="s">
        <v>2197</v>
      </c>
      <c r="AF149" s="406"/>
      <c r="AG149" s="406"/>
      <c r="AH149" s="406"/>
      <c r="AI149" s="406"/>
      <c r="AJ149" s="406"/>
      <c r="AK149" s="406"/>
      <c r="AL149" s="406"/>
      <c r="AM149" s="406"/>
      <c r="AN149" s="406"/>
      <c r="AO149" s="406"/>
      <c r="AP149" s="406"/>
      <c r="AQ149" s="406"/>
      <c r="AR149" s="406"/>
      <c r="AS149" s="406"/>
      <c r="AT149" s="406"/>
      <c r="AU149" s="406"/>
      <c r="AV149" s="406"/>
      <c r="AW149" s="406"/>
      <c r="AX149" s="406"/>
      <c r="AY149" s="406"/>
      <c r="AZ149" s="406"/>
      <c r="BA149" s="414" t="str">
        <f>C149</f>
        <v>(např. AMUR)</v>
      </c>
      <c r="BB149" s="406"/>
      <c r="BC149" s="406"/>
      <c r="BD149" s="406"/>
      <c r="BE149" s="406"/>
      <c r="BF149" s="406"/>
      <c r="BG149" s="406"/>
      <c r="BH149" s="406"/>
    </row>
    <row r="150" spans="1:60" ht="20.399999999999999" outlineLevel="1">
      <c r="A150" s="398">
        <v>126</v>
      </c>
      <c r="B150" s="399" t="s">
        <v>2423</v>
      </c>
      <c r="C150" s="400" t="s">
        <v>2424</v>
      </c>
      <c r="D150" s="401" t="s">
        <v>150</v>
      </c>
      <c r="E150" s="402">
        <v>1</v>
      </c>
      <c r="F150" s="403">
        <f>H150+J150</f>
        <v>0</v>
      </c>
      <c r="G150" s="403">
        <f>E150*F150</f>
        <v>0</v>
      </c>
      <c r="H150" s="710"/>
      <c r="I150" s="403">
        <f>ROUND(E150*H150,2)</f>
        <v>0</v>
      </c>
      <c r="J150" s="710"/>
      <c r="K150" s="403">
        <f>ROUND(E150*J150,2)</f>
        <v>0</v>
      </c>
      <c r="L150" s="403">
        <v>21</v>
      </c>
      <c r="M150" s="403">
        <f>G150*(1+L150/100)</f>
        <v>0</v>
      </c>
      <c r="N150" s="401">
        <v>6.0000000000000001E-3</v>
      </c>
      <c r="O150" s="401">
        <f>ROUND(E150*N150,5)</f>
        <v>6.0000000000000001E-3</v>
      </c>
      <c r="P150" s="401">
        <v>0</v>
      </c>
      <c r="Q150" s="401">
        <f>ROUND(E150*P150,5)</f>
        <v>0</v>
      </c>
      <c r="R150" s="401"/>
      <c r="S150" s="401"/>
      <c r="T150" s="405">
        <v>0</v>
      </c>
      <c r="U150" s="401">
        <f>ROUND(E150*T150,2)</f>
        <v>0</v>
      </c>
      <c r="V150" s="406"/>
      <c r="W150" s="406"/>
      <c r="X150" s="406"/>
      <c r="Y150" s="406"/>
      <c r="Z150" s="406"/>
      <c r="AA150" s="406"/>
      <c r="AB150" s="406"/>
      <c r="AC150" s="406"/>
      <c r="AD150" s="406"/>
      <c r="AE150" s="406" t="s">
        <v>2183</v>
      </c>
      <c r="AF150" s="406"/>
      <c r="AG150" s="406"/>
      <c r="AH150" s="406"/>
      <c r="AI150" s="406"/>
      <c r="AJ150" s="406"/>
      <c r="AK150" s="406"/>
      <c r="AL150" s="406"/>
      <c r="AM150" s="406"/>
      <c r="AN150" s="406"/>
      <c r="AO150" s="406"/>
      <c r="AP150" s="406"/>
      <c r="AQ150" s="406"/>
      <c r="AR150" s="406"/>
      <c r="AS150" s="406"/>
      <c r="AT150" s="406"/>
      <c r="AU150" s="406"/>
      <c r="AV150" s="406"/>
      <c r="AW150" s="406"/>
      <c r="AX150" s="406"/>
      <c r="AY150" s="406"/>
      <c r="AZ150" s="406"/>
      <c r="BA150" s="406"/>
      <c r="BB150" s="406"/>
      <c r="BC150" s="406"/>
      <c r="BD150" s="406"/>
      <c r="BE150" s="406"/>
      <c r="BF150" s="406"/>
      <c r="BG150" s="406"/>
      <c r="BH150" s="406"/>
    </row>
    <row r="151" spans="1:60" outlineLevel="1">
      <c r="A151" s="398">
        <v>127</v>
      </c>
      <c r="B151" s="399" t="s">
        <v>2425</v>
      </c>
      <c r="C151" s="400" t="s">
        <v>2426</v>
      </c>
      <c r="D151" s="401" t="s">
        <v>150</v>
      </c>
      <c r="E151" s="402">
        <v>1</v>
      </c>
      <c r="F151" s="403">
        <f>H151+J151</f>
        <v>0</v>
      </c>
      <c r="G151" s="403">
        <f>E151*F151</f>
        <v>0</v>
      </c>
      <c r="H151" s="710"/>
      <c r="I151" s="403">
        <f>ROUND(E151*H151,2)</f>
        <v>0</v>
      </c>
      <c r="J151" s="710"/>
      <c r="K151" s="403">
        <f>ROUND(E151*J151,2)</f>
        <v>0</v>
      </c>
      <c r="L151" s="403">
        <v>21</v>
      </c>
      <c r="M151" s="403">
        <f>G151*(1+L151/100)</f>
        <v>0</v>
      </c>
      <c r="N151" s="401">
        <v>1.95E-2</v>
      </c>
      <c r="O151" s="401">
        <f>ROUND(E151*N151,5)</f>
        <v>1.95E-2</v>
      </c>
      <c r="P151" s="401">
        <v>0</v>
      </c>
      <c r="Q151" s="401">
        <f>ROUND(E151*P151,5)</f>
        <v>0</v>
      </c>
      <c r="R151" s="401"/>
      <c r="S151" s="401"/>
      <c r="T151" s="405">
        <v>2.92136</v>
      </c>
      <c r="U151" s="401">
        <f>ROUND(E151*T151,2)</f>
        <v>2.92</v>
      </c>
      <c r="V151" s="406"/>
      <c r="W151" s="406"/>
      <c r="X151" s="406"/>
      <c r="Y151" s="406"/>
      <c r="Z151" s="406"/>
      <c r="AA151" s="406"/>
      <c r="AB151" s="406"/>
      <c r="AC151" s="406"/>
      <c r="AD151" s="406"/>
      <c r="AE151" s="406" t="s">
        <v>2165</v>
      </c>
      <c r="AF151" s="406"/>
      <c r="AG151" s="406"/>
      <c r="AH151" s="406"/>
      <c r="AI151" s="406"/>
      <c r="AJ151" s="406"/>
      <c r="AK151" s="406"/>
      <c r="AL151" s="406"/>
      <c r="AM151" s="406"/>
      <c r="AN151" s="406"/>
      <c r="AO151" s="406"/>
      <c r="AP151" s="406"/>
      <c r="AQ151" s="406"/>
      <c r="AR151" s="406"/>
      <c r="AS151" s="406"/>
      <c r="AT151" s="406"/>
      <c r="AU151" s="406"/>
      <c r="AV151" s="406"/>
      <c r="AW151" s="406"/>
      <c r="AX151" s="406"/>
      <c r="AY151" s="406"/>
      <c r="AZ151" s="406"/>
      <c r="BA151" s="406"/>
      <c r="BB151" s="406"/>
      <c r="BC151" s="406"/>
      <c r="BD151" s="406"/>
      <c r="BE151" s="406"/>
      <c r="BF151" s="406"/>
      <c r="BG151" s="406"/>
      <c r="BH151" s="406"/>
    </row>
    <row r="152" spans="1:60" ht="20.399999999999999" outlineLevel="1">
      <c r="A152" s="398">
        <v>128</v>
      </c>
      <c r="B152" s="399" t="s">
        <v>2427</v>
      </c>
      <c r="C152" s="400" t="s">
        <v>2428</v>
      </c>
      <c r="D152" s="401" t="s">
        <v>150</v>
      </c>
      <c r="E152" s="402">
        <v>1</v>
      </c>
      <c r="F152" s="403">
        <f>H152+J152</f>
        <v>0</v>
      </c>
      <c r="G152" s="403">
        <f>E152*F152</f>
        <v>0</v>
      </c>
      <c r="H152" s="710"/>
      <c r="I152" s="403">
        <f>ROUND(E152*H152,2)</f>
        <v>0</v>
      </c>
      <c r="J152" s="710"/>
      <c r="K152" s="403">
        <f>ROUND(E152*J152,2)</f>
        <v>0</v>
      </c>
      <c r="L152" s="403">
        <v>21</v>
      </c>
      <c r="M152" s="403">
        <f>G152*(1+L152/100)</f>
        <v>0</v>
      </c>
      <c r="N152" s="401">
        <v>3.9E-2</v>
      </c>
      <c r="O152" s="401">
        <f>ROUND(E152*N152,5)</f>
        <v>3.9E-2</v>
      </c>
      <c r="P152" s="401">
        <v>0</v>
      </c>
      <c r="Q152" s="401">
        <f>ROUND(E152*P152,5)</f>
        <v>0</v>
      </c>
      <c r="R152" s="401"/>
      <c r="S152" s="401"/>
      <c r="T152" s="405">
        <v>0</v>
      </c>
      <c r="U152" s="401">
        <f>ROUND(E152*T152,2)</f>
        <v>0</v>
      </c>
      <c r="V152" s="406"/>
      <c r="W152" s="406"/>
      <c r="X152" s="406"/>
      <c r="Y152" s="406"/>
      <c r="Z152" s="406"/>
      <c r="AA152" s="406"/>
      <c r="AB152" s="406"/>
      <c r="AC152" s="406"/>
      <c r="AD152" s="406"/>
      <c r="AE152" s="406" t="s">
        <v>2183</v>
      </c>
      <c r="AF152" s="406"/>
      <c r="AG152" s="406"/>
      <c r="AH152" s="406"/>
      <c r="AI152" s="406"/>
      <c r="AJ152" s="406"/>
      <c r="AK152" s="406"/>
      <c r="AL152" s="406"/>
      <c r="AM152" s="406"/>
      <c r="AN152" s="406"/>
      <c r="AO152" s="406"/>
      <c r="AP152" s="406"/>
      <c r="AQ152" s="406"/>
      <c r="AR152" s="406"/>
      <c r="AS152" s="406"/>
      <c r="AT152" s="406"/>
      <c r="AU152" s="406"/>
      <c r="AV152" s="406"/>
      <c r="AW152" s="406"/>
      <c r="AX152" s="406"/>
      <c r="AY152" s="406"/>
      <c r="AZ152" s="406"/>
      <c r="BA152" s="406"/>
      <c r="BB152" s="406"/>
      <c r="BC152" s="406"/>
      <c r="BD152" s="406"/>
      <c r="BE152" s="406"/>
      <c r="BF152" s="406"/>
      <c r="BG152" s="406"/>
      <c r="BH152" s="406"/>
    </row>
    <row r="153" spans="1:60" outlineLevel="1">
      <c r="A153" s="398"/>
      <c r="B153" s="399"/>
      <c r="C153" s="816" t="s">
        <v>2429</v>
      </c>
      <c r="D153" s="817"/>
      <c r="E153" s="818"/>
      <c r="F153" s="819"/>
      <c r="G153" s="820"/>
      <c r="H153" s="710"/>
      <c r="I153" s="403"/>
      <c r="J153" s="710"/>
      <c r="K153" s="403"/>
      <c r="L153" s="403"/>
      <c r="M153" s="403"/>
      <c r="N153" s="401"/>
      <c r="O153" s="401"/>
      <c r="P153" s="401"/>
      <c r="Q153" s="401"/>
      <c r="R153" s="401"/>
      <c r="S153" s="401"/>
      <c r="T153" s="405"/>
      <c r="U153" s="401"/>
      <c r="V153" s="406"/>
      <c r="W153" s="406"/>
      <c r="X153" s="406"/>
      <c r="Y153" s="406"/>
      <c r="Z153" s="406"/>
      <c r="AA153" s="406"/>
      <c r="AB153" s="406"/>
      <c r="AC153" s="406"/>
      <c r="AD153" s="406"/>
      <c r="AE153" s="406" t="s">
        <v>2197</v>
      </c>
      <c r="AF153" s="406"/>
      <c r="AG153" s="406"/>
      <c r="AH153" s="406"/>
      <c r="AI153" s="406"/>
      <c r="AJ153" s="406"/>
      <c r="AK153" s="406"/>
      <c r="AL153" s="406"/>
      <c r="AM153" s="406"/>
      <c r="AN153" s="406"/>
      <c r="AO153" s="406"/>
      <c r="AP153" s="406"/>
      <c r="AQ153" s="406"/>
      <c r="AR153" s="406"/>
      <c r="AS153" s="406"/>
      <c r="AT153" s="406"/>
      <c r="AU153" s="406"/>
      <c r="AV153" s="406"/>
      <c r="AW153" s="406"/>
      <c r="AX153" s="406"/>
      <c r="AY153" s="406"/>
      <c r="AZ153" s="406"/>
      <c r="BA153" s="414" t="str">
        <f>C153</f>
        <v>(např. AURA LIGHT)</v>
      </c>
      <c r="BB153" s="406"/>
      <c r="BC153" s="406"/>
      <c r="BD153" s="406"/>
      <c r="BE153" s="406"/>
      <c r="BF153" s="406"/>
      <c r="BG153" s="406"/>
      <c r="BH153" s="406"/>
    </row>
    <row r="154" spans="1:60" ht="20.399999999999999" outlineLevel="1">
      <c r="A154" s="398">
        <v>129</v>
      </c>
      <c r="B154" s="399" t="s">
        <v>2430</v>
      </c>
      <c r="C154" s="400" t="s">
        <v>2431</v>
      </c>
      <c r="D154" s="401" t="s">
        <v>150</v>
      </c>
      <c r="E154" s="402">
        <v>1</v>
      </c>
      <c r="F154" s="403">
        <f>H154+J154</f>
        <v>0</v>
      </c>
      <c r="G154" s="403">
        <f>E154*F154</f>
        <v>0</v>
      </c>
      <c r="H154" s="710"/>
      <c r="I154" s="403">
        <f>ROUND(E154*H154,2)</f>
        <v>0</v>
      </c>
      <c r="J154" s="710"/>
      <c r="K154" s="403">
        <f>ROUND(E154*J154,2)</f>
        <v>0</v>
      </c>
      <c r="L154" s="403">
        <v>21</v>
      </c>
      <c r="M154" s="403">
        <f>G154*(1+L154/100)</f>
        <v>0</v>
      </c>
      <c r="N154" s="401">
        <v>0.01</v>
      </c>
      <c r="O154" s="401">
        <f>ROUND(E154*N154,5)</f>
        <v>0.01</v>
      </c>
      <c r="P154" s="401">
        <v>0</v>
      </c>
      <c r="Q154" s="401">
        <f>ROUND(E154*P154,5)</f>
        <v>0</v>
      </c>
      <c r="R154" s="401"/>
      <c r="S154" s="401"/>
      <c r="T154" s="405">
        <v>0</v>
      </c>
      <c r="U154" s="401">
        <f>ROUND(E154*T154,2)</f>
        <v>0</v>
      </c>
      <c r="V154" s="406"/>
      <c r="W154" s="406"/>
      <c r="X154" s="406"/>
      <c r="Y154" s="406"/>
      <c r="Z154" s="406"/>
      <c r="AA154" s="406"/>
      <c r="AB154" s="406"/>
      <c r="AC154" s="406"/>
      <c r="AD154" s="406"/>
      <c r="AE154" s="406" t="s">
        <v>2183</v>
      </c>
      <c r="AF154" s="406"/>
      <c r="AG154" s="406"/>
      <c r="AH154" s="406"/>
      <c r="AI154" s="406"/>
      <c r="AJ154" s="406"/>
      <c r="AK154" s="406"/>
      <c r="AL154" s="406"/>
      <c r="AM154" s="406"/>
      <c r="AN154" s="406"/>
      <c r="AO154" s="406"/>
      <c r="AP154" s="406"/>
      <c r="AQ154" s="406"/>
      <c r="AR154" s="406"/>
      <c r="AS154" s="406"/>
      <c r="AT154" s="406"/>
      <c r="AU154" s="406"/>
      <c r="AV154" s="406"/>
      <c r="AW154" s="406"/>
      <c r="AX154" s="406"/>
      <c r="AY154" s="406"/>
      <c r="AZ154" s="406"/>
      <c r="BA154" s="406"/>
      <c r="BB154" s="406"/>
      <c r="BC154" s="406"/>
      <c r="BD154" s="406"/>
      <c r="BE154" s="406"/>
      <c r="BF154" s="406"/>
      <c r="BG154" s="406"/>
      <c r="BH154" s="406"/>
    </row>
    <row r="155" spans="1:60" outlineLevel="1">
      <c r="A155" s="398">
        <v>130</v>
      </c>
      <c r="B155" s="399" t="s">
        <v>2432</v>
      </c>
      <c r="C155" s="400" t="s">
        <v>2433</v>
      </c>
      <c r="D155" s="401" t="s">
        <v>150</v>
      </c>
      <c r="E155" s="402">
        <v>1</v>
      </c>
      <c r="F155" s="403">
        <f>H155+J155</f>
        <v>0</v>
      </c>
      <c r="G155" s="403">
        <f>E155*F155</f>
        <v>0</v>
      </c>
      <c r="H155" s="710"/>
      <c r="I155" s="403">
        <f>ROUND(E155*H155,2)</f>
        <v>0</v>
      </c>
      <c r="J155" s="710"/>
      <c r="K155" s="403">
        <f>ROUND(E155*J155,2)</f>
        <v>0</v>
      </c>
      <c r="L155" s="403">
        <v>21</v>
      </c>
      <c r="M155" s="403">
        <f>G155*(1+L155/100)</f>
        <v>0</v>
      </c>
      <c r="N155" s="401">
        <v>5.0000000000000001E-4</v>
      </c>
      <c r="O155" s="401">
        <f>ROUND(E155*N155,5)</f>
        <v>5.0000000000000001E-4</v>
      </c>
      <c r="P155" s="401">
        <v>0</v>
      </c>
      <c r="Q155" s="401">
        <f>ROUND(E155*P155,5)</f>
        <v>0</v>
      </c>
      <c r="R155" s="401"/>
      <c r="S155" s="401"/>
      <c r="T155" s="405">
        <v>0</v>
      </c>
      <c r="U155" s="401">
        <f>ROUND(E155*T155,2)</f>
        <v>0</v>
      </c>
      <c r="V155" s="406"/>
      <c r="W155" s="406"/>
      <c r="X155" s="406"/>
      <c r="Y155" s="406"/>
      <c r="Z155" s="406"/>
      <c r="AA155" s="406"/>
      <c r="AB155" s="406"/>
      <c r="AC155" s="406"/>
      <c r="AD155" s="406"/>
      <c r="AE155" s="406" t="s">
        <v>2183</v>
      </c>
      <c r="AF155" s="406"/>
      <c r="AG155" s="406"/>
      <c r="AH155" s="406"/>
      <c r="AI155" s="406"/>
      <c r="AJ155" s="406"/>
      <c r="AK155" s="406"/>
      <c r="AL155" s="406"/>
      <c r="AM155" s="406"/>
      <c r="AN155" s="406"/>
      <c r="AO155" s="406"/>
      <c r="AP155" s="406"/>
      <c r="AQ155" s="406"/>
      <c r="AR155" s="406"/>
      <c r="AS155" s="406"/>
      <c r="AT155" s="406"/>
      <c r="AU155" s="406"/>
      <c r="AV155" s="406"/>
      <c r="AW155" s="406"/>
      <c r="AX155" s="406"/>
      <c r="AY155" s="406"/>
      <c r="AZ155" s="406"/>
      <c r="BA155" s="406"/>
      <c r="BB155" s="406"/>
      <c r="BC155" s="406"/>
      <c r="BD155" s="406"/>
      <c r="BE155" s="406"/>
      <c r="BF155" s="406"/>
      <c r="BG155" s="406"/>
      <c r="BH155" s="406"/>
    </row>
    <row r="156" spans="1:60" outlineLevel="1">
      <c r="A156" s="398">
        <v>131</v>
      </c>
      <c r="B156" s="399" t="s">
        <v>2434</v>
      </c>
      <c r="C156" s="400" t="s">
        <v>2435</v>
      </c>
      <c r="D156" s="401" t="s">
        <v>150</v>
      </c>
      <c r="E156" s="402">
        <v>4</v>
      </c>
      <c r="F156" s="403">
        <f>H156+J156</f>
        <v>0</v>
      </c>
      <c r="G156" s="403">
        <f>E156*F156</f>
        <v>0</v>
      </c>
      <c r="H156" s="710"/>
      <c r="I156" s="403">
        <f>ROUND(E156*H156,2)</f>
        <v>0</v>
      </c>
      <c r="J156" s="710"/>
      <c r="K156" s="403">
        <f>ROUND(E156*J156,2)</f>
        <v>0</v>
      </c>
      <c r="L156" s="403">
        <v>21</v>
      </c>
      <c r="M156" s="403">
        <f>G156*(1+L156/100)</f>
        <v>0</v>
      </c>
      <c r="N156" s="401">
        <v>1.35E-2</v>
      </c>
      <c r="O156" s="401">
        <f>ROUND(E156*N156,5)</f>
        <v>5.3999999999999999E-2</v>
      </c>
      <c r="P156" s="401">
        <v>0</v>
      </c>
      <c r="Q156" s="401">
        <f>ROUND(E156*P156,5)</f>
        <v>0</v>
      </c>
      <c r="R156" s="401"/>
      <c r="S156" s="401"/>
      <c r="T156" s="405">
        <v>0</v>
      </c>
      <c r="U156" s="401">
        <f>ROUND(E156*T156,2)</f>
        <v>0</v>
      </c>
      <c r="V156" s="406"/>
      <c r="W156" s="406"/>
      <c r="X156" s="406"/>
      <c r="Y156" s="406"/>
      <c r="Z156" s="406"/>
      <c r="AA156" s="406"/>
      <c r="AB156" s="406"/>
      <c r="AC156" s="406"/>
      <c r="AD156" s="406"/>
      <c r="AE156" s="406" t="s">
        <v>2183</v>
      </c>
      <c r="AF156" s="406"/>
      <c r="AG156" s="406"/>
      <c r="AH156" s="406"/>
      <c r="AI156" s="406"/>
      <c r="AJ156" s="406"/>
      <c r="AK156" s="406"/>
      <c r="AL156" s="406"/>
      <c r="AM156" s="406"/>
      <c r="AN156" s="406"/>
      <c r="AO156" s="406"/>
      <c r="AP156" s="406"/>
      <c r="AQ156" s="406"/>
      <c r="AR156" s="406"/>
      <c r="AS156" s="406"/>
      <c r="AT156" s="406"/>
      <c r="AU156" s="406"/>
      <c r="AV156" s="406"/>
      <c r="AW156" s="406"/>
      <c r="AX156" s="406"/>
      <c r="AY156" s="406"/>
      <c r="AZ156" s="406"/>
      <c r="BA156" s="406"/>
      <c r="BB156" s="406"/>
      <c r="BC156" s="406"/>
      <c r="BD156" s="406"/>
      <c r="BE156" s="406"/>
      <c r="BF156" s="406"/>
      <c r="BG156" s="406"/>
      <c r="BH156" s="406"/>
    </row>
    <row r="157" spans="1:60" outlineLevel="1">
      <c r="A157" s="398"/>
      <c r="B157" s="399"/>
      <c r="C157" s="816" t="s">
        <v>2436</v>
      </c>
      <c r="D157" s="817"/>
      <c r="E157" s="818"/>
      <c r="F157" s="819"/>
      <c r="G157" s="820"/>
      <c r="H157" s="710"/>
      <c r="I157" s="403"/>
      <c r="J157" s="710"/>
      <c r="K157" s="403"/>
      <c r="L157" s="403"/>
      <c r="M157" s="403"/>
      <c r="N157" s="401"/>
      <c r="O157" s="401"/>
      <c r="P157" s="401"/>
      <c r="Q157" s="401"/>
      <c r="R157" s="401"/>
      <c r="S157" s="401"/>
      <c r="T157" s="405"/>
      <c r="U157" s="401"/>
      <c r="V157" s="406"/>
      <c r="W157" s="406"/>
      <c r="X157" s="406"/>
      <c r="Y157" s="406"/>
      <c r="Z157" s="406"/>
      <c r="AA157" s="406"/>
      <c r="AB157" s="406"/>
      <c r="AC157" s="406"/>
      <c r="AD157" s="406"/>
      <c r="AE157" s="406" t="s">
        <v>2197</v>
      </c>
      <c r="AF157" s="406"/>
      <c r="AG157" s="406"/>
      <c r="AH157" s="406"/>
      <c r="AI157" s="406"/>
      <c r="AJ157" s="406"/>
      <c r="AK157" s="406"/>
      <c r="AL157" s="406"/>
      <c r="AM157" s="406"/>
      <c r="AN157" s="406"/>
      <c r="AO157" s="406"/>
      <c r="AP157" s="406"/>
      <c r="AQ157" s="406"/>
      <c r="AR157" s="406"/>
      <c r="AS157" s="406"/>
      <c r="AT157" s="406"/>
      <c r="AU157" s="406"/>
      <c r="AV157" s="406"/>
      <c r="AW157" s="406"/>
      <c r="AX157" s="406"/>
      <c r="AY157" s="406"/>
      <c r="AZ157" s="406"/>
      <c r="BA157" s="414" t="str">
        <f>C157</f>
        <v>230 V-integrovaný zdroj</v>
      </c>
      <c r="BB157" s="406"/>
      <c r="BC157" s="406"/>
      <c r="BD157" s="406"/>
      <c r="BE157" s="406"/>
      <c r="BF157" s="406"/>
      <c r="BG157" s="406"/>
      <c r="BH157" s="406"/>
    </row>
    <row r="158" spans="1:60" ht="20.399999999999999" outlineLevel="1">
      <c r="A158" s="398">
        <v>132</v>
      </c>
      <c r="B158" s="399" t="s">
        <v>2437</v>
      </c>
      <c r="C158" s="400" t="s">
        <v>2438</v>
      </c>
      <c r="D158" s="401" t="s">
        <v>150</v>
      </c>
      <c r="E158" s="402">
        <v>1</v>
      </c>
      <c r="F158" s="403">
        <f>H158+J158</f>
        <v>0</v>
      </c>
      <c r="G158" s="403">
        <f>E158*F158</f>
        <v>0</v>
      </c>
      <c r="H158" s="710"/>
      <c r="I158" s="403">
        <f>ROUND(E158*H158,2)</f>
        <v>0</v>
      </c>
      <c r="J158" s="710"/>
      <c r="K158" s="403">
        <f>ROUND(E158*J158,2)</f>
        <v>0</v>
      </c>
      <c r="L158" s="403">
        <v>21</v>
      </c>
      <c r="M158" s="403">
        <f>G158*(1+L158/100)</f>
        <v>0</v>
      </c>
      <c r="N158" s="401">
        <v>3.5999999999999997E-2</v>
      </c>
      <c r="O158" s="401">
        <f>ROUND(E158*N158,5)</f>
        <v>3.5999999999999997E-2</v>
      </c>
      <c r="P158" s="401">
        <v>0</v>
      </c>
      <c r="Q158" s="401">
        <f>ROUND(E158*P158,5)</f>
        <v>0</v>
      </c>
      <c r="R158" s="401"/>
      <c r="S158" s="401"/>
      <c r="T158" s="405">
        <v>0</v>
      </c>
      <c r="U158" s="401">
        <f>ROUND(E158*T158,2)</f>
        <v>0</v>
      </c>
      <c r="V158" s="406"/>
      <c r="W158" s="406"/>
      <c r="X158" s="406"/>
      <c r="Y158" s="406"/>
      <c r="Z158" s="406"/>
      <c r="AA158" s="406"/>
      <c r="AB158" s="406"/>
      <c r="AC158" s="406"/>
      <c r="AD158" s="406"/>
      <c r="AE158" s="406" t="s">
        <v>2183</v>
      </c>
      <c r="AF158" s="406"/>
      <c r="AG158" s="406"/>
      <c r="AH158" s="406"/>
      <c r="AI158" s="406"/>
      <c r="AJ158" s="406"/>
      <c r="AK158" s="406"/>
      <c r="AL158" s="406"/>
      <c r="AM158" s="406"/>
      <c r="AN158" s="406"/>
      <c r="AO158" s="406"/>
      <c r="AP158" s="406"/>
      <c r="AQ158" s="406"/>
      <c r="AR158" s="406"/>
      <c r="AS158" s="406"/>
      <c r="AT158" s="406"/>
      <c r="AU158" s="406"/>
      <c r="AV158" s="406"/>
      <c r="AW158" s="406"/>
      <c r="AX158" s="406"/>
      <c r="AY158" s="406"/>
      <c r="AZ158" s="406"/>
      <c r="BA158" s="406"/>
      <c r="BB158" s="406"/>
      <c r="BC158" s="406"/>
      <c r="BD158" s="406"/>
      <c r="BE158" s="406"/>
      <c r="BF158" s="406"/>
      <c r="BG158" s="406"/>
      <c r="BH158" s="406"/>
    </row>
    <row r="159" spans="1:60" outlineLevel="1">
      <c r="A159" s="398">
        <v>133</v>
      </c>
      <c r="B159" s="399" t="s">
        <v>2439</v>
      </c>
      <c r="C159" s="400" t="s">
        <v>2440</v>
      </c>
      <c r="D159" s="401" t="s">
        <v>150</v>
      </c>
      <c r="E159" s="402">
        <v>1</v>
      </c>
      <c r="F159" s="403">
        <f>H159+J159</f>
        <v>0</v>
      </c>
      <c r="G159" s="403">
        <f>E159*F159</f>
        <v>0</v>
      </c>
      <c r="H159" s="710"/>
      <c r="I159" s="403">
        <f>ROUND(E159*H159,2)</f>
        <v>0</v>
      </c>
      <c r="J159" s="710"/>
      <c r="K159" s="403">
        <f>ROUND(E159*J159,2)</f>
        <v>0</v>
      </c>
      <c r="L159" s="403">
        <v>21</v>
      </c>
      <c r="M159" s="403">
        <f>G159*(1+L159/100)</f>
        <v>0</v>
      </c>
      <c r="N159" s="401">
        <v>3.2000000000000002E-3</v>
      </c>
      <c r="O159" s="401">
        <f>ROUND(E159*N159,5)</f>
        <v>3.2000000000000002E-3</v>
      </c>
      <c r="P159" s="401">
        <v>0</v>
      </c>
      <c r="Q159" s="401">
        <f>ROUND(E159*P159,5)</f>
        <v>0</v>
      </c>
      <c r="R159" s="401"/>
      <c r="S159" s="401"/>
      <c r="T159" s="405">
        <v>0</v>
      </c>
      <c r="U159" s="401">
        <f>ROUND(E159*T159,2)</f>
        <v>0</v>
      </c>
      <c r="V159" s="406"/>
      <c r="W159" s="406"/>
      <c r="X159" s="406"/>
      <c r="Y159" s="406"/>
      <c r="Z159" s="406"/>
      <c r="AA159" s="406"/>
      <c r="AB159" s="406"/>
      <c r="AC159" s="406"/>
      <c r="AD159" s="406"/>
      <c r="AE159" s="406" t="s">
        <v>2183</v>
      </c>
      <c r="AF159" s="406"/>
      <c r="AG159" s="406"/>
      <c r="AH159" s="406"/>
      <c r="AI159" s="406"/>
      <c r="AJ159" s="406"/>
      <c r="AK159" s="406"/>
      <c r="AL159" s="406"/>
      <c r="AM159" s="406"/>
      <c r="AN159" s="406"/>
      <c r="AO159" s="406"/>
      <c r="AP159" s="406"/>
      <c r="AQ159" s="406"/>
      <c r="AR159" s="406"/>
      <c r="AS159" s="406"/>
      <c r="AT159" s="406"/>
      <c r="AU159" s="406"/>
      <c r="AV159" s="406"/>
      <c r="AW159" s="406"/>
      <c r="AX159" s="406"/>
      <c r="AY159" s="406"/>
      <c r="AZ159" s="406"/>
      <c r="BA159" s="406"/>
      <c r="BB159" s="406"/>
      <c r="BC159" s="406"/>
      <c r="BD159" s="406"/>
      <c r="BE159" s="406"/>
      <c r="BF159" s="406"/>
      <c r="BG159" s="406"/>
      <c r="BH159" s="406"/>
    </row>
    <row r="160" spans="1:60" outlineLevel="1">
      <c r="A160" s="398"/>
      <c r="B160" s="399"/>
      <c r="C160" s="816" t="s">
        <v>2441</v>
      </c>
      <c r="D160" s="817"/>
      <c r="E160" s="818"/>
      <c r="F160" s="819"/>
      <c r="G160" s="820"/>
      <c r="H160" s="710"/>
      <c r="I160" s="403"/>
      <c r="J160" s="710"/>
      <c r="K160" s="403"/>
      <c r="L160" s="403"/>
      <c r="M160" s="403"/>
      <c r="N160" s="401"/>
      <c r="O160" s="401"/>
      <c r="P160" s="401"/>
      <c r="Q160" s="401"/>
      <c r="R160" s="401"/>
      <c r="S160" s="401"/>
      <c r="T160" s="405"/>
      <c r="U160" s="401"/>
      <c r="V160" s="406"/>
      <c r="W160" s="406"/>
      <c r="X160" s="406"/>
      <c r="Y160" s="406"/>
      <c r="Z160" s="406"/>
      <c r="AA160" s="406"/>
      <c r="AB160" s="406"/>
      <c r="AC160" s="406"/>
      <c r="AD160" s="406"/>
      <c r="AE160" s="406" t="s">
        <v>2197</v>
      </c>
      <c r="AF160" s="406"/>
      <c r="AG160" s="406"/>
      <c r="AH160" s="406"/>
      <c r="AI160" s="406"/>
      <c r="AJ160" s="406"/>
      <c r="AK160" s="406"/>
      <c r="AL160" s="406"/>
      <c r="AM160" s="406"/>
      <c r="AN160" s="406"/>
      <c r="AO160" s="406"/>
      <c r="AP160" s="406"/>
      <c r="AQ160" s="406"/>
      <c r="AR160" s="406"/>
      <c r="AS160" s="406"/>
      <c r="AT160" s="406"/>
      <c r="AU160" s="406"/>
      <c r="AV160" s="406"/>
      <c r="AW160" s="406"/>
      <c r="AX160" s="406"/>
      <c r="AY160" s="406"/>
      <c r="AZ160" s="406"/>
      <c r="BA160" s="414" t="str">
        <f>C160</f>
        <v>vsazen do kuchyňské linky</v>
      </c>
      <c r="BB160" s="406"/>
      <c r="BC160" s="406"/>
      <c r="BD160" s="406"/>
      <c r="BE160" s="406"/>
      <c r="BF160" s="406"/>
      <c r="BG160" s="406"/>
      <c r="BH160" s="406"/>
    </row>
    <row r="161" spans="1:60" outlineLevel="1">
      <c r="A161" s="398">
        <v>134</v>
      </c>
      <c r="B161" s="399" t="s">
        <v>2442</v>
      </c>
      <c r="C161" s="400" t="s">
        <v>2443</v>
      </c>
      <c r="D161" s="401" t="s">
        <v>1297</v>
      </c>
      <c r="E161" s="402">
        <v>1</v>
      </c>
      <c r="F161" s="403">
        <f>H161+J161</f>
        <v>0</v>
      </c>
      <c r="G161" s="403">
        <f>E161*F161</f>
        <v>0</v>
      </c>
      <c r="H161" s="710"/>
      <c r="I161" s="403">
        <f>ROUND(E161*H161,2)</f>
        <v>0</v>
      </c>
      <c r="J161" s="710"/>
      <c r="K161" s="403">
        <f>ROUND(E161*J161,2)</f>
        <v>0</v>
      </c>
      <c r="L161" s="403">
        <v>21</v>
      </c>
      <c r="M161" s="403">
        <f>G161*(1+L161/100)</f>
        <v>0</v>
      </c>
      <c r="N161" s="401">
        <v>2.5000000000000001E-4</v>
      </c>
      <c r="O161" s="401">
        <f>ROUND(E161*N161,5)</f>
        <v>2.5000000000000001E-4</v>
      </c>
      <c r="P161" s="401">
        <v>0</v>
      </c>
      <c r="Q161" s="401">
        <f>ROUND(E161*P161,5)</f>
        <v>0</v>
      </c>
      <c r="R161" s="401"/>
      <c r="S161" s="401"/>
      <c r="T161" s="405">
        <v>0.25800000000000001</v>
      </c>
      <c r="U161" s="401">
        <f>ROUND(E161*T161,2)</f>
        <v>0.26</v>
      </c>
      <c r="V161" s="406"/>
      <c r="W161" s="406"/>
      <c r="X161" s="406"/>
      <c r="Y161" s="406"/>
      <c r="Z161" s="406"/>
      <c r="AA161" s="406"/>
      <c r="AB161" s="406"/>
      <c r="AC161" s="406"/>
      <c r="AD161" s="406"/>
      <c r="AE161" s="406" t="s">
        <v>2168</v>
      </c>
      <c r="AF161" s="406"/>
      <c r="AG161" s="406"/>
      <c r="AH161" s="406"/>
      <c r="AI161" s="406"/>
      <c r="AJ161" s="406"/>
      <c r="AK161" s="406"/>
      <c r="AL161" s="406"/>
      <c r="AM161" s="406"/>
      <c r="AN161" s="406"/>
      <c r="AO161" s="406"/>
      <c r="AP161" s="406"/>
      <c r="AQ161" s="406"/>
      <c r="AR161" s="406"/>
      <c r="AS161" s="406"/>
      <c r="AT161" s="406"/>
      <c r="AU161" s="406"/>
      <c r="AV161" s="406"/>
      <c r="AW161" s="406"/>
      <c r="AX161" s="406"/>
      <c r="AY161" s="406"/>
      <c r="AZ161" s="406"/>
      <c r="BA161" s="406"/>
      <c r="BB161" s="406"/>
      <c r="BC161" s="406"/>
      <c r="BD161" s="406"/>
      <c r="BE161" s="406"/>
      <c r="BF161" s="406"/>
      <c r="BG161" s="406"/>
      <c r="BH161" s="406"/>
    </row>
    <row r="162" spans="1:60" outlineLevel="1">
      <c r="A162" s="398">
        <v>135</v>
      </c>
      <c r="B162" s="399" t="s">
        <v>2444</v>
      </c>
      <c r="C162" s="400" t="s">
        <v>2445</v>
      </c>
      <c r="D162" s="401" t="s">
        <v>186</v>
      </c>
      <c r="E162" s="402">
        <v>0.4</v>
      </c>
      <c r="F162" s="403">
        <f>H162+J162</f>
        <v>0</v>
      </c>
      <c r="G162" s="403">
        <f>E162*F162</f>
        <v>0</v>
      </c>
      <c r="H162" s="710"/>
      <c r="I162" s="403">
        <f>ROUND(E162*H162,2)</f>
        <v>0</v>
      </c>
      <c r="J162" s="710"/>
      <c r="K162" s="403">
        <f>ROUND(E162*J162,2)</f>
        <v>0</v>
      </c>
      <c r="L162" s="403">
        <v>21</v>
      </c>
      <c r="M162" s="403">
        <f>G162*(1+L162/100)</f>
        <v>0</v>
      </c>
      <c r="N162" s="401">
        <v>0</v>
      </c>
      <c r="O162" s="401">
        <f>ROUND(E162*N162,5)</f>
        <v>0</v>
      </c>
      <c r="P162" s="401">
        <v>0</v>
      </c>
      <c r="Q162" s="401">
        <f>ROUND(E162*P162,5)</f>
        <v>0</v>
      </c>
      <c r="R162" s="401"/>
      <c r="S162" s="401"/>
      <c r="T162" s="405">
        <v>1.573</v>
      </c>
      <c r="U162" s="401">
        <f>ROUND(E162*T162,2)</f>
        <v>0.63</v>
      </c>
      <c r="V162" s="406"/>
      <c r="W162" s="406"/>
      <c r="X162" s="406"/>
      <c r="Y162" s="406"/>
      <c r="Z162" s="406"/>
      <c r="AA162" s="406"/>
      <c r="AB162" s="406"/>
      <c r="AC162" s="406"/>
      <c r="AD162" s="406"/>
      <c r="AE162" s="406" t="s">
        <v>2168</v>
      </c>
      <c r="AF162" s="406"/>
      <c r="AG162" s="406"/>
      <c r="AH162" s="406"/>
      <c r="AI162" s="406"/>
      <c r="AJ162" s="406"/>
      <c r="AK162" s="406"/>
      <c r="AL162" s="406"/>
      <c r="AM162" s="406"/>
      <c r="AN162" s="406"/>
      <c r="AO162" s="406"/>
      <c r="AP162" s="406"/>
      <c r="AQ162" s="406"/>
      <c r="AR162" s="406"/>
      <c r="AS162" s="406"/>
      <c r="AT162" s="406"/>
      <c r="AU162" s="406"/>
      <c r="AV162" s="406"/>
      <c r="AW162" s="406"/>
      <c r="AX162" s="406"/>
      <c r="AY162" s="406"/>
      <c r="AZ162" s="406"/>
      <c r="BA162" s="406"/>
      <c r="BB162" s="406"/>
      <c r="BC162" s="406"/>
      <c r="BD162" s="406"/>
      <c r="BE162" s="406"/>
      <c r="BF162" s="406"/>
      <c r="BG162" s="406"/>
      <c r="BH162" s="406"/>
    </row>
    <row r="163" spans="1:60" ht="20.399999999999999" outlineLevel="1">
      <c r="A163" s="398">
        <v>136</v>
      </c>
      <c r="B163" s="399" t="s">
        <v>2446</v>
      </c>
      <c r="C163" s="400" t="s">
        <v>2447</v>
      </c>
      <c r="D163" s="401" t="s">
        <v>150</v>
      </c>
      <c r="E163" s="402">
        <v>1</v>
      </c>
      <c r="F163" s="403">
        <f>H163+J163</f>
        <v>0</v>
      </c>
      <c r="G163" s="403">
        <f>E163*F163</f>
        <v>0</v>
      </c>
      <c r="H163" s="710"/>
      <c r="I163" s="403">
        <f>ROUND(E163*H163,2)</f>
        <v>0</v>
      </c>
      <c r="J163" s="710"/>
      <c r="K163" s="403">
        <f>ROUND(E163*J163,2)</f>
        <v>0</v>
      </c>
      <c r="L163" s="403">
        <v>21</v>
      </c>
      <c r="M163" s="403">
        <f>G163*(1+L163/100)</f>
        <v>0</v>
      </c>
      <c r="N163" s="401">
        <v>1.64E-3</v>
      </c>
      <c r="O163" s="401">
        <f>ROUND(E163*N163,5)</f>
        <v>1.64E-3</v>
      </c>
      <c r="P163" s="401">
        <v>0</v>
      </c>
      <c r="Q163" s="401">
        <f>ROUND(E163*P163,5)</f>
        <v>0</v>
      </c>
      <c r="R163" s="401"/>
      <c r="S163" s="401"/>
      <c r="T163" s="405">
        <v>0.44500000000000001</v>
      </c>
      <c r="U163" s="401">
        <f>ROUND(E163*T163,2)</f>
        <v>0.45</v>
      </c>
      <c r="V163" s="406"/>
      <c r="W163" s="406"/>
      <c r="X163" s="406"/>
      <c r="Y163" s="406"/>
      <c r="Z163" s="406"/>
      <c r="AA163" s="406"/>
      <c r="AB163" s="406"/>
      <c r="AC163" s="406"/>
      <c r="AD163" s="406"/>
      <c r="AE163" s="406" t="s">
        <v>2168</v>
      </c>
      <c r="AF163" s="406"/>
      <c r="AG163" s="406"/>
      <c r="AH163" s="406"/>
      <c r="AI163" s="406"/>
      <c r="AJ163" s="406"/>
      <c r="AK163" s="406"/>
      <c r="AL163" s="406"/>
      <c r="AM163" s="406"/>
      <c r="AN163" s="406"/>
      <c r="AO163" s="406"/>
      <c r="AP163" s="406"/>
      <c r="AQ163" s="406"/>
      <c r="AR163" s="406"/>
      <c r="AS163" s="406"/>
      <c r="AT163" s="406"/>
      <c r="AU163" s="406"/>
      <c r="AV163" s="406"/>
      <c r="AW163" s="406"/>
      <c r="AX163" s="406"/>
      <c r="AY163" s="406"/>
      <c r="AZ163" s="406"/>
      <c r="BA163" s="406"/>
      <c r="BB163" s="406"/>
      <c r="BC163" s="406"/>
      <c r="BD163" s="406"/>
      <c r="BE163" s="406"/>
      <c r="BF163" s="406"/>
      <c r="BG163" s="406"/>
      <c r="BH163" s="406"/>
    </row>
    <row r="164" spans="1:60" outlineLevel="1">
      <c r="A164" s="398"/>
      <c r="B164" s="399"/>
      <c r="C164" s="816" t="s">
        <v>2448</v>
      </c>
      <c r="D164" s="817"/>
      <c r="E164" s="818"/>
      <c r="F164" s="819"/>
      <c r="G164" s="820"/>
      <c r="H164" s="710"/>
      <c r="I164" s="403"/>
      <c r="J164" s="710"/>
      <c r="K164" s="403"/>
      <c r="L164" s="403"/>
      <c r="M164" s="403"/>
      <c r="N164" s="401"/>
      <c r="O164" s="401"/>
      <c r="P164" s="401"/>
      <c r="Q164" s="401"/>
      <c r="R164" s="401"/>
      <c r="S164" s="401"/>
      <c r="T164" s="405"/>
      <c r="U164" s="401"/>
      <c r="V164" s="406"/>
      <c r="W164" s="406"/>
      <c r="X164" s="406"/>
      <c r="Y164" s="406"/>
      <c r="Z164" s="406"/>
      <c r="AA164" s="406"/>
      <c r="AB164" s="406"/>
      <c r="AC164" s="406"/>
      <c r="AD164" s="406"/>
      <c r="AE164" s="406" t="s">
        <v>2197</v>
      </c>
      <c r="AF164" s="406"/>
      <c r="AG164" s="406"/>
      <c r="AH164" s="406"/>
      <c r="AI164" s="406"/>
      <c r="AJ164" s="406"/>
      <c r="AK164" s="406"/>
      <c r="AL164" s="406"/>
      <c r="AM164" s="406"/>
      <c r="AN164" s="406"/>
      <c r="AO164" s="406"/>
      <c r="AP164" s="406"/>
      <c r="AQ164" s="406"/>
      <c r="AR164" s="406"/>
      <c r="AS164" s="406"/>
      <c r="AT164" s="406"/>
      <c r="AU164" s="406"/>
      <c r="AV164" s="406"/>
      <c r="AW164" s="406"/>
      <c r="AX164" s="406"/>
      <c r="AY164" s="406"/>
      <c r="AZ164" s="406"/>
      <c r="BA164" s="414" t="str">
        <f>C164</f>
        <v>keramická kartuš</v>
      </c>
      <c r="BB164" s="406"/>
      <c r="BC164" s="406"/>
      <c r="BD164" s="406"/>
      <c r="BE164" s="406"/>
      <c r="BF164" s="406"/>
      <c r="BG164" s="406"/>
      <c r="BH164" s="406"/>
    </row>
    <row r="165" spans="1:60" ht="20.399999999999999" outlineLevel="1">
      <c r="A165" s="398">
        <v>137</v>
      </c>
      <c r="B165" s="399" t="s">
        <v>2449</v>
      </c>
      <c r="C165" s="400" t="s">
        <v>2450</v>
      </c>
      <c r="D165" s="401" t="s">
        <v>150</v>
      </c>
      <c r="E165" s="402">
        <v>7</v>
      </c>
      <c r="F165" s="403">
        <f>H165+J165</f>
        <v>0</v>
      </c>
      <c r="G165" s="403">
        <f>E165*F165</f>
        <v>0</v>
      </c>
      <c r="H165" s="710"/>
      <c r="I165" s="403">
        <f>ROUND(E165*H165,2)</f>
        <v>0</v>
      </c>
      <c r="J165" s="710"/>
      <c r="K165" s="403">
        <f>ROUND(E165*J165,2)</f>
        <v>0</v>
      </c>
      <c r="L165" s="403">
        <v>21</v>
      </c>
      <c r="M165" s="403">
        <f>G165*(1+L165/100)</f>
        <v>0</v>
      </c>
      <c r="N165" s="401">
        <v>1.2999999999999999E-3</v>
      </c>
      <c r="O165" s="401">
        <f>ROUND(E165*N165,5)</f>
        <v>9.1000000000000004E-3</v>
      </c>
      <c r="P165" s="401">
        <v>0</v>
      </c>
      <c r="Q165" s="401">
        <f>ROUND(E165*P165,5)</f>
        <v>0</v>
      </c>
      <c r="R165" s="401"/>
      <c r="S165" s="401"/>
      <c r="T165" s="405">
        <v>0.48499999999999999</v>
      </c>
      <c r="U165" s="401">
        <f>ROUND(E165*T165,2)</f>
        <v>3.4</v>
      </c>
      <c r="V165" s="406"/>
      <c r="W165" s="406"/>
      <c r="X165" s="406"/>
      <c r="Y165" s="406"/>
      <c r="Z165" s="406"/>
      <c r="AA165" s="406"/>
      <c r="AB165" s="406"/>
      <c r="AC165" s="406"/>
      <c r="AD165" s="406"/>
      <c r="AE165" s="406" t="s">
        <v>2168</v>
      </c>
      <c r="AF165" s="406"/>
      <c r="AG165" s="406"/>
      <c r="AH165" s="406"/>
      <c r="AI165" s="406"/>
      <c r="AJ165" s="406"/>
      <c r="AK165" s="406"/>
      <c r="AL165" s="406"/>
      <c r="AM165" s="406"/>
      <c r="AN165" s="406"/>
      <c r="AO165" s="406"/>
      <c r="AP165" s="406"/>
      <c r="AQ165" s="406"/>
      <c r="AR165" s="406"/>
      <c r="AS165" s="406"/>
      <c r="AT165" s="406"/>
      <c r="AU165" s="406"/>
      <c r="AV165" s="406"/>
      <c r="AW165" s="406"/>
      <c r="AX165" s="406"/>
      <c r="AY165" s="406"/>
      <c r="AZ165" s="406"/>
      <c r="BA165" s="406"/>
      <c r="BB165" s="406"/>
      <c r="BC165" s="406"/>
      <c r="BD165" s="406"/>
      <c r="BE165" s="406"/>
      <c r="BF165" s="406"/>
      <c r="BG165" s="406"/>
      <c r="BH165" s="406"/>
    </row>
    <row r="166" spans="1:60" outlineLevel="1">
      <c r="A166" s="398"/>
      <c r="B166" s="399"/>
      <c r="C166" s="816" t="s">
        <v>2451</v>
      </c>
      <c r="D166" s="817"/>
      <c r="E166" s="818"/>
      <c r="F166" s="819"/>
      <c r="G166" s="820"/>
      <c r="H166" s="710"/>
      <c r="I166" s="403"/>
      <c r="J166" s="710"/>
      <c r="K166" s="403"/>
      <c r="L166" s="403"/>
      <c r="M166" s="403"/>
      <c r="N166" s="401"/>
      <c r="O166" s="401"/>
      <c r="P166" s="401"/>
      <c r="Q166" s="401"/>
      <c r="R166" s="401"/>
      <c r="S166" s="401"/>
      <c r="T166" s="405"/>
      <c r="U166" s="401"/>
      <c r="V166" s="406"/>
      <c r="W166" s="406"/>
      <c r="X166" s="406"/>
      <c r="Y166" s="406"/>
      <c r="Z166" s="406"/>
      <c r="AA166" s="406"/>
      <c r="AB166" s="406"/>
      <c r="AC166" s="406"/>
      <c r="AD166" s="406"/>
      <c r="AE166" s="406" t="s">
        <v>2197</v>
      </c>
      <c r="AF166" s="406"/>
      <c r="AG166" s="406"/>
      <c r="AH166" s="406"/>
      <c r="AI166" s="406"/>
      <c r="AJ166" s="406"/>
      <c r="AK166" s="406"/>
      <c r="AL166" s="406"/>
      <c r="AM166" s="406"/>
      <c r="AN166" s="406"/>
      <c r="AO166" s="406"/>
      <c r="AP166" s="406"/>
      <c r="AQ166" s="406"/>
      <c r="AR166" s="406"/>
      <c r="AS166" s="406"/>
      <c r="AT166" s="406"/>
      <c r="AU166" s="406"/>
      <c r="AV166" s="406"/>
      <c r="AW166" s="406"/>
      <c r="AX166" s="406"/>
      <c r="AY166" s="406"/>
      <c r="AZ166" s="406"/>
      <c r="BA166" s="414" t="str">
        <f>C166</f>
        <v>pro umyvadlo vsazené do desky</v>
      </c>
      <c r="BB166" s="406"/>
      <c r="BC166" s="406"/>
      <c r="BD166" s="406"/>
      <c r="BE166" s="406"/>
      <c r="BF166" s="406"/>
      <c r="BG166" s="406"/>
      <c r="BH166" s="406"/>
    </row>
    <row r="167" spans="1:60" outlineLevel="1">
      <c r="A167" s="398"/>
      <c r="B167" s="399"/>
      <c r="C167" s="816" t="s">
        <v>2452</v>
      </c>
      <c r="D167" s="817"/>
      <c r="E167" s="818"/>
      <c r="F167" s="819"/>
      <c r="G167" s="820"/>
      <c r="H167" s="710"/>
      <c r="I167" s="403"/>
      <c r="J167" s="710"/>
      <c r="K167" s="403"/>
      <c r="L167" s="403"/>
      <c r="M167" s="403"/>
      <c r="N167" s="401"/>
      <c r="O167" s="401"/>
      <c r="P167" s="401"/>
      <c r="Q167" s="401"/>
      <c r="R167" s="401"/>
      <c r="S167" s="401"/>
      <c r="T167" s="405"/>
      <c r="U167" s="401"/>
      <c r="V167" s="406"/>
      <c r="W167" s="406"/>
      <c r="X167" s="406"/>
      <c r="Y167" s="406"/>
      <c r="Z167" s="406"/>
      <c r="AA167" s="406"/>
      <c r="AB167" s="406"/>
      <c r="AC167" s="406"/>
      <c r="AD167" s="406"/>
      <c r="AE167" s="406" t="s">
        <v>2197</v>
      </c>
      <c r="AF167" s="406"/>
      <c r="AG167" s="406"/>
      <c r="AH167" s="406"/>
      <c r="AI167" s="406"/>
      <c r="AJ167" s="406"/>
      <c r="AK167" s="406"/>
      <c r="AL167" s="406"/>
      <c r="AM167" s="406"/>
      <c r="AN167" s="406"/>
      <c r="AO167" s="406"/>
      <c r="AP167" s="406"/>
      <c r="AQ167" s="406"/>
      <c r="AR167" s="406"/>
      <c r="AS167" s="406"/>
      <c r="AT167" s="406"/>
      <c r="AU167" s="406"/>
      <c r="AV167" s="406"/>
      <c r="AW167" s="406"/>
      <c r="AX167" s="406"/>
      <c r="AY167" s="406"/>
      <c r="AZ167" s="406"/>
      <c r="BA167" s="414" t="str">
        <f>C167</f>
        <v>chrom, kartuš keramická</v>
      </c>
      <c r="BB167" s="406"/>
      <c r="BC167" s="406"/>
      <c r="BD167" s="406"/>
      <c r="BE167" s="406"/>
      <c r="BF167" s="406"/>
      <c r="BG167" s="406"/>
      <c r="BH167" s="406"/>
    </row>
    <row r="168" spans="1:60" outlineLevel="1">
      <c r="A168" s="398">
        <v>138</v>
      </c>
      <c r="B168" s="399" t="s">
        <v>2453</v>
      </c>
      <c r="C168" s="400" t="s">
        <v>2454</v>
      </c>
      <c r="D168" s="401" t="s">
        <v>150</v>
      </c>
      <c r="E168" s="402">
        <v>2</v>
      </c>
      <c r="F168" s="403">
        <f>H168+J168</f>
        <v>0</v>
      </c>
      <c r="G168" s="403">
        <f>E168*F168</f>
        <v>0</v>
      </c>
      <c r="H168" s="710"/>
      <c r="I168" s="403">
        <f>ROUND(E168*H168,2)</f>
        <v>0</v>
      </c>
      <c r="J168" s="710"/>
      <c r="K168" s="403">
        <f>ROUND(E168*J168,2)</f>
        <v>0</v>
      </c>
      <c r="L168" s="403">
        <v>21</v>
      </c>
      <c r="M168" s="403">
        <f>G168*(1+L168/100)</f>
        <v>0</v>
      </c>
      <c r="N168" s="401">
        <v>1.2999999999999999E-3</v>
      </c>
      <c r="O168" s="401">
        <f>ROUND(E168*N168,5)</f>
        <v>2.5999999999999999E-3</v>
      </c>
      <c r="P168" s="401">
        <v>0</v>
      </c>
      <c r="Q168" s="401">
        <f>ROUND(E168*P168,5)</f>
        <v>0</v>
      </c>
      <c r="R168" s="401"/>
      <c r="S168" s="401"/>
      <c r="T168" s="405">
        <v>0.48499999999999999</v>
      </c>
      <c r="U168" s="401">
        <f>ROUND(E168*T168,2)</f>
        <v>0.97</v>
      </c>
      <c r="V168" s="406"/>
      <c r="W168" s="406"/>
      <c r="X168" s="406"/>
      <c r="Y168" s="406"/>
      <c r="Z168" s="406"/>
      <c r="AA168" s="406"/>
      <c r="AB168" s="406"/>
      <c r="AC168" s="406"/>
      <c r="AD168" s="406"/>
      <c r="AE168" s="406" t="s">
        <v>2168</v>
      </c>
      <c r="AF168" s="406"/>
      <c r="AG168" s="406"/>
      <c r="AH168" s="406"/>
      <c r="AI168" s="406"/>
      <c r="AJ168" s="406"/>
      <c r="AK168" s="406"/>
      <c r="AL168" s="406"/>
      <c r="AM168" s="406"/>
      <c r="AN168" s="406"/>
      <c r="AO168" s="406"/>
      <c r="AP168" s="406"/>
      <c r="AQ168" s="406"/>
      <c r="AR168" s="406"/>
      <c r="AS168" s="406"/>
      <c r="AT168" s="406"/>
      <c r="AU168" s="406"/>
      <c r="AV168" s="406"/>
      <c r="AW168" s="406"/>
      <c r="AX168" s="406"/>
      <c r="AY168" s="406"/>
      <c r="AZ168" s="406"/>
      <c r="BA168" s="406"/>
      <c r="BB168" s="406"/>
      <c r="BC168" s="406"/>
      <c r="BD168" s="406"/>
      <c r="BE168" s="406"/>
      <c r="BF168" s="406"/>
      <c r="BG168" s="406"/>
      <c r="BH168" s="406"/>
    </row>
    <row r="169" spans="1:60" outlineLevel="1">
      <c r="A169" s="398"/>
      <c r="B169" s="399"/>
      <c r="C169" s="816" t="s">
        <v>2448</v>
      </c>
      <c r="D169" s="817"/>
      <c r="E169" s="818"/>
      <c r="F169" s="819"/>
      <c r="G169" s="820"/>
      <c r="H169" s="710"/>
      <c r="I169" s="403"/>
      <c r="J169" s="710"/>
      <c r="K169" s="403"/>
      <c r="L169" s="403"/>
      <c r="M169" s="403"/>
      <c r="N169" s="401"/>
      <c r="O169" s="401"/>
      <c r="P169" s="401"/>
      <c r="Q169" s="401"/>
      <c r="R169" s="401"/>
      <c r="S169" s="401"/>
      <c r="T169" s="405"/>
      <c r="U169" s="401"/>
      <c r="V169" s="406"/>
      <c r="W169" s="406"/>
      <c r="X169" s="406"/>
      <c r="Y169" s="406"/>
      <c r="Z169" s="406"/>
      <c r="AA169" s="406"/>
      <c r="AB169" s="406"/>
      <c r="AC169" s="406"/>
      <c r="AD169" s="406"/>
      <c r="AE169" s="406" t="s">
        <v>2197</v>
      </c>
      <c r="AF169" s="406"/>
      <c r="AG169" s="406"/>
      <c r="AH169" s="406"/>
      <c r="AI169" s="406"/>
      <c r="AJ169" s="406"/>
      <c r="AK169" s="406"/>
      <c r="AL169" s="406"/>
      <c r="AM169" s="406"/>
      <c r="AN169" s="406"/>
      <c r="AO169" s="406"/>
      <c r="AP169" s="406"/>
      <c r="AQ169" s="406"/>
      <c r="AR169" s="406"/>
      <c r="AS169" s="406"/>
      <c r="AT169" s="406"/>
      <c r="AU169" s="406"/>
      <c r="AV169" s="406"/>
      <c r="AW169" s="406"/>
      <c r="AX169" s="406"/>
      <c r="AY169" s="406"/>
      <c r="AZ169" s="406"/>
      <c r="BA169" s="414" t="str">
        <f>C169</f>
        <v>keramická kartuš</v>
      </c>
      <c r="BB169" s="406"/>
      <c r="BC169" s="406"/>
      <c r="BD169" s="406"/>
      <c r="BE169" s="406"/>
      <c r="BF169" s="406"/>
      <c r="BG169" s="406"/>
      <c r="BH169" s="406"/>
    </row>
    <row r="170" spans="1:60" ht="20.399999999999999" outlineLevel="1">
      <c r="A170" s="398">
        <v>139</v>
      </c>
      <c r="B170" s="399" t="s">
        <v>2455</v>
      </c>
      <c r="C170" s="400" t="s">
        <v>2456</v>
      </c>
      <c r="D170" s="401" t="s">
        <v>2457</v>
      </c>
      <c r="E170" s="402">
        <v>1</v>
      </c>
      <c r="F170" s="403">
        <f>H170+J170</f>
        <v>0</v>
      </c>
      <c r="G170" s="403">
        <f>E170*F170</f>
        <v>0</v>
      </c>
      <c r="H170" s="710"/>
      <c r="I170" s="403">
        <f>ROUND(E170*H170,2)</f>
        <v>0</v>
      </c>
      <c r="J170" s="710"/>
      <c r="K170" s="403">
        <f>ROUND(E170*J170,2)</f>
        <v>0</v>
      </c>
      <c r="L170" s="403">
        <v>21</v>
      </c>
      <c r="M170" s="403">
        <f>G170*(1+L170/100)</f>
        <v>0</v>
      </c>
      <c r="N170" s="401">
        <v>1.34E-3</v>
      </c>
      <c r="O170" s="401">
        <f>ROUND(E170*N170,5)</f>
        <v>1.34E-3</v>
      </c>
      <c r="P170" s="401">
        <v>0</v>
      </c>
      <c r="Q170" s="401">
        <f>ROUND(E170*P170,5)</f>
        <v>0</v>
      </c>
      <c r="R170" s="401"/>
      <c r="S170" s="401"/>
      <c r="T170" s="405">
        <v>0.58699999999999997</v>
      </c>
      <c r="U170" s="401">
        <f>ROUND(E170*T170,2)</f>
        <v>0.59</v>
      </c>
      <c r="V170" s="406"/>
      <c r="W170" s="406"/>
      <c r="X170" s="406"/>
      <c r="Y170" s="406"/>
      <c r="Z170" s="406"/>
      <c r="AA170" s="406"/>
      <c r="AB170" s="406"/>
      <c r="AC170" s="406"/>
      <c r="AD170" s="406"/>
      <c r="AE170" s="406" t="s">
        <v>2168</v>
      </c>
      <c r="AF170" s="406"/>
      <c r="AG170" s="406"/>
      <c r="AH170" s="406"/>
      <c r="AI170" s="406"/>
      <c r="AJ170" s="406"/>
      <c r="AK170" s="406"/>
      <c r="AL170" s="406"/>
      <c r="AM170" s="406"/>
      <c r="AN170" s="406"/>
      <c r="AO170" s="406"/>
      <c r="AP170" s="406"/>
      <c r="AQ170" s="406"/>
      <c r="AR170" s="406"/>
      <c r="AS170" s="406"/>
      <c r="AT170" s="406"/>
      <c r="AU170" s="406"/>
      <c r="AV170" s="406"/>
      <c r="AW170" s="406"/>
      <c r="AX170" s="406"/>
      <c r="AY170" s="406"/>
      <c r="AZ170" s="406"/>
      <c r="BA170" s="406"/>
      <c r="BB170" s="406"/>
      <c r="BC170" s="406"/>
      <c r="BD170" s="406"/>
      <c r="BE170" s="406"/>
      <c r="BF170" s="406"/>
      <c r="BG170" s="406"/>
      <c r="BH170" s="406"/>
    </row>
    <row r="171" spans="1:60" outlineLevel="1">
      <c r="A171" s="398"/>
      <c r="B171" s="399"/>
      <c r="C171" s="816" t="s">
        <v>2448</v>
      </c>
      <c r="D171" s="817"/>
      <c r="E171" s="818"/>
      <c r="F171" s="819"/>
      <c r="G171" s="820"/>
      <c r="H171" s="710"/>
      <c r="I171" s="403"/>
      <c r="J171" s="710"/>
      <c r="K171" s="403"/>
      <c r="L171" s="403"/>
      <c r="M171" s="403"/>
      <c r="N171" s="401"/>
      <c r="O171" s="401"/>
      <c r="P171" s="401"/>
      <c r="Q171" s="401"/>
      <c r="R171" s="401"/>
      <c r="S171" s="401"/>
      <c r="T171" s="405"/>
      <c r="U171" s="401"/>
      <c r="V171" s="406"/>
      <c r="W171" s="406"/>
      <c r="X171" s="406"/>
      <c r="Y171" s="406"/>
      <c r="Z171" s="406"/>
      <c r="AA171" s="406"/>
      <c r="AB171" s="406"/>
      <c r="AC171" s="406"/>
      <c r="AD171" s="406"/>
      <c r="AE171" s="406" t="s">
        <v>2197</v>
      </c>
      <c r="AF171" s="406"/>
      <c r="AG171" s="406"/>
      <c r="AH171" s="406"/>
      <c r="AI171" s="406"/>
      <c r="AJ171" s="406"/>
      <c r="AK171" s="406"/>
      <c r="AL171" s="406"/>
      <c r="AM171" s="406"/>
      <c r="AN171" s="406"/>
      <c r="AO171" s="406"/>
      <c r="AP171" s="406"/>
      <c r="AQ171" s="406"/>
      <c r="AR171" s="406"/>
      <c r="AS171" s="406"/>
      <c r="AT171" s="406"/>
      <c r="AU171" s="406"/>
      <c r="AV171" s="406"/>
      <c r="AW171" s="406"/>
      <c r="AX171" s="406"/>
      <c r="AY171" s="406"/>
      <c r="AZ171" s="406"/>
      <c r="BA171" s="414" t="str">
        <f>C171</f>
        <v>keramická kartuš</v>
      </c>
      <c r="BB171" s="406"/>
      <c r="BC171" s="406"/>
      <c r="BD171" s="406"/>
      <c r="BE171" s="406"/>
      <c r="BF171" s="406"/>
      <c r="BG171" s="406"/>
      <c r="BH171" s="406"/>
    </row>
    <row r="172" spans="1:60" ht="20.399999999999999" outlineLevel="1">
      <c r="A172" s="398">
        <v>140</v>
      </c>
      <c r="B172" s="399" t="s">
        <v>2458</v>
      </c>
      <c r="C172" s="400" t="s">
        <v>2459</v>
      </c>
      <c r="D172" s="401" t="s">
        <v>150</v>
      </c>
      <c r="E172" s="402">
        <v>1</v>
      </c>
      <c r="F172" s="403">
        <f t="shared" ref="F172:F185" si="40">H172+J172</f>
        <v>0</v>
      </c>
      <c r="G172" s="403">
        <f t="shared" ref="G172:G185" si="41">E172*F172</f>
        <v>0</v>
      </c>
      <c r="H172" s="710"/>
      <c r="I172" s="403">
        <f t="shared" ref="I172:I185" si="42">ROUND(E172*H172,2)</f>
        <v>0</v>
      </c>
      <c r="J172" s="710"/>
      <c r="K172" s="403">
        <f t="shared" ref="K172:K185" si="43">ROUND(E172*J172,2)</f>
        <v>0</v>
      </c>
      <c r="L172" s="403">
        <v>21</v>
      </c>
      <c r="M172" s="403">
        <f t="shared" ref="M172:M185" si="44">G172*(1+L172/100)</f>
        <v>0</v>
      </c>
      <c r="N172" s="401">
        <v>1.5200000000000001E-3</v>
      </c>
      <c r="O172" s="401">
        <f t="shared" ref="O172:O185" si="45">ROUND(E172*N172,5)</f>
        <v>1.5200000000000001E-3</v>
      </c>
      <c r="P172" s="401">
        <v>0</v>
      </c>
      <c r="Q172" s="401">
        <f t="shared" ref="Q172:Q185" si="46">ROUND(E172*P172,5)</f>
        <v>0</v>
      </c>
      <c r="R172" s="401"/>
      <c r="S172" s="401"/>
      <c r="T172" s="405">
        <v>0.58699999999999997</v>
      </c>
      <c r="U172" s="401">
        <f t="shared" ref="U172:U185" si="47">ROUND(E172*T172,2)</f>
        <v>0.59</v>
      </c>
      <c r="V172" s="406"/>
      <c r="W172" s="406"/>
      <c r="X172" s="406"/>
      <c r="Y172" s="406"/>
      <c r="Z172" s="406"/>
      <c r="AA172" s="406"/>
      <c r="AB172" s="406"/>
      <c r="AC172" s="406"/>
      <c r="AD172" s="406"/>
      <c r="AE172" s="406" t="s">
        <v>2168</v>
      </c>
      <c r="AF172" s="406"/>
      <c r="AG172" s="406"/>
      <c r="AH172" s="406"/>
      <c r="AI172" s="406"/>
      <c r="AJ172" s="406"/>
      <c r="AK172" s="406"/>
      <c r="AL172" s="406"/>
      <c r="AM172" s="406"/>
      <c r="AN172" s="406"/>
      <c r="AO172" s="406"/>
      <c r="AP172" s="406"/>
      <c r="AQ172" s="406"/>
      <c r="AR172" s="406"/>
      <c r="AS172" s="406"/>
      <c r="AT172" s="406"/>
      <c r="AU172" s="406"/>
      <c r="AV172" s="406"/>
      <c r="AW172" s="406"/>
      <c r="AX172" s="406"/>
      <c r="AY172" s="406"/>
      <c r="AZ172" s="406"/>
      <c r="BA172" s="406"/>
      <c r="BB172" s="406"/>
      <c r="BC172" s="406"/>
      <c r="BD172" s="406"/>
      <c r="BE172" s="406"/>
      <c r="BF172" s="406"/>
      <c r="BG172" s="406"/>
      <c r="BH172" s="406"/>
    </row>
    <row r="173" spans="1:60" outlineLevel="1">
      <c r="A173" s="398">
        <v>141</v>
      </c>
      <c r="B173" s="399" t="s">
        <v>2460</v>
      </c>
      <c r="C173" s="400" t="s">
        <v>2461</v>
      </c>
      <c r="D173" s="401" t="s">
        <v>150</v>
      </c>
      <c r="E173" s="402">
        <v>12</v>
      </c>
      <c r="F173" s="403">
        <f t="shared" si="40"/>
        <v>0</v>
      </c>
      <c r="G173" s="403">
        <f t="shared" si="41"/>
        <v>0</v>
      </c>
      <c r="H173" s="710"/>
      <c r="I173" s="403">
        <f t="shared" si="42"/>
        <v>0</v>
      </c>
      <c r="J173" s="710"/>
      <c r="K173" s="403">
        <f t="shared" si="43"/>
        <v>0</v>
      </c>
      <c r="L173" s="403">
        <v>21</v>
      </c>
      <c r="M173" s="403">
        <f t="shared" si="44"/>
        <v>0</v>
      </c>
      <c r="N173" s="401">
        <v>8.8999999999999995E-4</v>
      </c>
      <c r="O173" s="401">
        <f t="shared" si="45"/>
        <v>1.068E-2</v>
      </c>
      <c r="P173" s="401">
        <v>0</v>
      </c>
      <c r="Q173" s="401">
        <f t="shared" si="46"/>
        <v>0</v>
      </c>
      <c r="R173" s="401"/>
      <c r="S173" s="401"/>
      <c r="T173" s="405">
        <v>1.1200000000000001</v>
      </c>
      <c r="U173" s="401">
        <f t="shared" si="47"/>
        <v>13.44</v>
      </c>
      <c r="V173" s="406"/>
      <c r="W173" s="406"/>
      <c r="X173" s="406"/>
      <c r="Y173" s="406"/>
      <c r="Z173" s="406"/>
      <c r="AA173" s="406"/>
      <c r="AB173" s="406"/>
      <c r="AC173" s="406"/>
      <c r="AD173" s="406"/>
      <c r="AE173" s="406" t="s">
        <v>2168</v>
      </c>
      <c r="AF173" s="406"/>
      <c r="AG173" s="406"/>
      <c r="AH173" s="406"/>
      <c r="AI173" s="406"/>
      <c r="AJ173" s="406"/>
      <c r="AK173" s="406"/>
      <c r="AL173" s="406"/>
      <c r="AM173" s="406"/>
      <c r="AN173" s="406"/>
      <c r="AO173" s="406"/>
      <c r="AP173" s="406"/>
      <c r="AQ173" s="406"/>
      <c r="AR173" s="406"/>
      <c r="AS173" s="406"/>
      <c r="AT173" s="406"/>
      <c r="AU173" s="406"/>
      <c r="AV173" s="406"/>
      <c r="AW173" s="406"/>
      <c r="AX173" s="406"/>
      <c r="AY173" s="406"/>
      <c r="AZ173" s="406"/>
      <c r="BA173" s="406"/>
      <c r="BB173" s="406"/>
      <c r="BC173" s="406"/>
      <c r="BD173" s="406"/>
      <c r="BE173" s="406"/>
      <c r="BF173" s="406"/>
      <c r="BG173" s="406"/>
      <c r="BH173" s="406"/>
    </row>
    <row r="174" spans="1:60" outlineLevel="1">
      <c r="A174" s="398">
        <v>142</v>
      </c>
      <c r="B174" s="399" t="s">
        <v>2462</v>
      </c>
      <c r="C174" s="400" t="s">
        <v>2463</v>
      </c>
      <c r="D174" s="401" t="s">
        <v>1297</v>
      </c>
      <c r="E174" s="402">
        <v>17</v>
      </c>
      <c r="F174" s="403">
        <f t="shared" si="40"/>
        <v>0</v>
      </c>
      <c r="G174" s="403">
        <f t="shared" si="41"/>
        <v>0</v>
      </c>
      <c r="H174" s="710"/>
      <c r="I174" s="403">
        <f t="shared" si="42"/>
        <v>0</v>
      </c>
      <c r="J174" s="710"/>
      <c r="K174" s="403">
        <f t="shared" si="43"/>
        <v>0</v>
      </c>
      <c r="L174" s="403">
        <v>21</v>
      </c>
      <c r="M174" s="403">
        <f t="shared" si="44"/>
        <v>0</v>
      </c>
      <c r="N174" s="401">
        <v>0</v>
      </c>
      <c r="O174" s="401">
        <f t="shared" si="45"/>
        <v>0</v>
      </c>
      <c r="P174" s="401">
        <v>0</v>
      </c>
      <c r="Q174" s="401">
        <f t="shared" si="46"/>
        <v>0</v>
      </c>
      <c r="R174" s="401"/>
      <c r="S174" s="401"/>
      <c r="T174" s="405">
        <v>1.9</v>
      </c>
      <c r="U174" s="401">
        <f t="shared" si="47"/>
        <v>32.299999999999997</v>
      </c>
      <c r="V174" s="406"/>
      <c r="W174" s="406"/>
      <c r="X174" s="406"/>
      <c r="Y174" s="406"/>
      <c r="Z174" s="406"/>
      <c r="AA174" s="406"/>
      <c r="AB174" s="406"/>
      <c r="AC174" s="406"/>
      <c r="AD174" s="406"/>
      <c r="AE174" s="406" t="s">
        <v>2168</v>
      </c>
      <c r="AF174" s="406"/>
      <c r="AG174" s="406"/>
      <c r="AH174" s="406"/>
      <c r="AI174" s="406"/>
      <c r="AJ174" s="406"/>
      <c r="AK174" s="406"/>
      <c r="AL174" s="406"/>
      <c r="AM174" s="406"/>
      <c r="AN174" s="406"/>
      <c r="AO174" s="406"/>
      <c r="AP174" s="406"/>
      <c r="AQ174" s="406"/>
      <c r="AR174" s="406"/>
      <c r="AS174" s="406"/>
      <c r="AT174" s="406"/>
      <c r="AU174" s="406"/>
      <c r="AV174" s="406"/>
      <c r="AW174" s="406"/>
      <c r="AX174" s="406"/>
      <c r="AY174" s="406"/>
      <c r="AZ174" s="406"/>
      <c r="BA174" s="406"/>
      <c r="BB174" s="406"/>
      <c r="BC174" s="406"/>
      <c r="BD174" s="406"/>
      <c r="BE174" s="406"/>
      <c r="BF174" s="406"/>
      <c r="BG174" s="406"/>
      <c r="BH174" s="406"/>
    </row>
    <row r="175" spans="1:60" outlineLevel="1">
      <c r="A175" s="398">
        <v>143</v>
      </c>
      <c r="B175" s="399" t="s">
        <v>2464</v>
      </c>
      <c r="C175" s="400" t="s">
        <v>2465</v>
      </c>
      <c r="D175" s="401" t="s">
        <v>150</v>
      </c>
      <c r="E175" s="402">
        <v>10</v>
      </c>
      <c r="F175" s="403">
        <f t="shared" si="40"/>
        <v>0</v>
      </c>
      <c r="G175" s="403">
        <f t="shared" si="41"/>
        <v>0</v>
      </c>
      <c r="H175" s="710"/>
      <c r="I175" s="403">
        <f t="shared" si="42"/>
        <v>0</v>
      </c>
      <c r="J175" s="710"/>
      <c r="K175" s="403">
        <f t="shared" si="43"/>
        <v>0</v>
      </c>
      <c r="L175" s="403">
        <v>21</v>
      </c>
      <c r="M175" s="403">
        <f t="shared" si="44"/>
        <v>0</v>
      </c>
      <c r="N175" s="401">
        <v>1.41E-3</v>
      </c>
      <c r="O175" s="401">
        <f t="shared" si="45"/>
        <v>1.41E-2</v>
      </c>
      <c r="P175" s="401">
        <v>0</v>
      </c>
      <c r="Q175" s="401">
        <f t="shared" si="46"/>
        <v>0</v>
      </c>
      <c r="R175" s="401"/>
      <c r="S175" s="401"/>
      <c r="T175" s="405">
        <v>2.46922</v>
      </c>
      <c r="U175" s="401">
        <f t="shared" si="47"/>
        <v>24.69</v>
      </c>
      <c r="V175" s="406"/>
      <c r="W175" s="406"/>
      <c r="X175" s="406"/>
      <c r="Y175" s="406"/>
      <c r="Z175" s="406"/>
      <c r="AA175" s="406"/>
      <c r="AB175" s="406"/>
      <c r="AC175" s="406"/>
      <c r="AD175" s="406"/>
      <c r="AE175" s="406" t="s">
        <v>2165</v>
      </c>
      <c r="AF175" s="406"/>
      <c r="AG175" s="406"/>
      <c r="AH175" s="406"/>
      <c r="AI175" s="406"/>
      <c r="AJ175" s="406"/>
      <c r="AK175" s="406"/>
      <c r="AL175" s="406"/>
      <c r="AM175" s="406"/>
      <c r="AN175" s="406"/>
      <c r="AO175" s="406"/>
      <c r="AP175" s="406"/>
      <c r="AQ175" s="406"/>
      <c r="AR175" s="406"/>
      <c r="AS175" s="406"/>
      <c r="AT175" s="406"/>
      <c r="AU175" s="406"/>
      <c r="AV175" s="406"/>
      <c r="AW175" s="406"/>
      <c r="AX175" s="406"/>
      <c r="AY175" s="406"/>
      <c r="AZ175" s="406"/>
      <c r="BA175" s="406"/>
      <c r="BB175" s="406"/>
      <c r="BC175" s="406"/>
      <c r="BD175" s="406"/>
      <c r="BE175" s="406"/>
      <c r="BF175" s="406"/>
      <c r="BG175" s="406"/>
      <c r="BH175" s="406"/>
    </row>
    <row r="176" spans="1:60" outlineLevel="1">
      <c r="A176" s="398">
        <v>144</v>
      </c>
      <c r="B176" s="399" t="s">
        <v>2466</v>
      </c>
      <c r="C176" s="400" t="s">
        <v>2467</v>
      </c>
      <c r="D176" s="401" t="s">
        <v>150</v>
      </c>
      <c r="E176" s="402">
        <v>1</v>
      </c>
      <c r="F176" s="403">
        <f t="shared" si="40"/>
        <v>0</v>
      </c>
      <c r="G176" s="403">
        <f t="shared" si="41"/>
        <v>0</v>
      </c>
      <c r="H176" s="710"/>
      <c r="I176" s="403">
        <f t="shared" si="42"/>
        <v>0</v>
      </c>
      <c r="J176" s="710"/>
      <c r="K176" s="403">
        <f t="shared" si="43"/>
        <v>0</v>
      </c>
      <c r="L176" s="403">
        <v>21</v>
      </c>
      <c r="M176" s="403">
        <f t="shared" si="44"/>
        <v>0</v>
      </c>
      <c r="N176" s="401">
        <v>1.57E-3</v>
      </c>
      <c r="O176" s="401">
        <f t="shared" si="45"/>
        <v>1.57E-3</v>
      </c>
      <c r="P176" s="401">
        <v>0</v>
      </c>
      <c r="Q176" s="401">
        <f t="shared" si="46"/>
        <v>0</v>
      </c>
      <c r="R176" s="401"/>
      <c r="S176" s="401"/>
      <c r="T176" s="405">
        <v>8.7904699999999991</v>
      </c>
      <c r="U176" s="401">
        <f t="shared" si="47"/>
        <v>8.7899999999999991</v>
      </c>
      <c r="V176" s="406"/>
      <c r="W176" s="406"/>
      <c r="X176" s="406"/>
      <c r="Y176" s="406"/>
      <c r="Z176" s="406"/>
      <c r="AA176" s="406"/>
      <c r="AB176" s="406"/>
      <c r="AC176" s="406"/>
      <c r="AD176" s="406"/>
      <c r="AE176" s="406" t="s">
        <v>2165</v>
      </c>
      <c r="AF176" s="406"/>
      <c r="AG176" s="406"/>
      <c r="AH176" s="406"/>
      <c r="AI176" s="406"/>
      <c r="AJ176" s="406"/>
      <c r="AK176" s="406"/>
      <c r="AL176" s="406"/>
      <c r="AM176" s="406"/>
      <c r="AN176" s="406"/>
      <c r="AO176" s="406"/>
      <c r="AP176" s="406"/>
      <c r="AQ176" s="406"/>
      <c r="AR176" s="406"/>
      <c r="AS176" s="406"/>
      <c r="AT176" s="406"/>
      <c r="AU176" s="406"/>
      <c r="AV176" s="406"/>
      <c r="AW176" s="406"/>
      <c r="AX176" s="406"/>
      <c r="AY176" s="406"/>
      <c r="AZ176" s="406"/>
      <c r="BA176" s="406"/>
      <c r="BB176" s="406"/>
      <c r="BC176" s="406"/>
      <c r="BD176" s="406"/>
      <c r="BE176" s="406"/>
      <c r="BF176" s="406"/>
      <c r="BG176" s="406"/>
      <c r="BH176" s="406"/>
    </row>
    <row r="177" spans="1:60" outlineLevel="1">
      <c r="A177" s="398">
        <v>145</v>
      </c>
      <c r="B177" s="399" t="s">
        <v>2468</v>
      </c>
      <c r="C177" s="400" t="s">
        <v>2469</v>
      </c>
      <c r="D177" s="401" t="s">
        <v>150</v>
      </c>
      <c r="E177" s="402">
        <v>4</v>
      </c>
      <c r="F177" s="403">
        <f t="shared" si="40"/>
        <v>0</v>
      </c>
      <c r="G177" s="403">
        <f t="shared" si="41"/>
        <v>0</v>
      </c>
      <c r="H177" s="710"/>
      <c r="I177" s="403">
        <f t="shared" si="42"/>
        <v>0</v>
      </c>
      <c r="J177" s="710"/>
      <c r="K177" s="403">
        <f t="shared" si="43"/>
        <v>0</v>
      </c>
      <c r="L177" s="403">
        <v>21</v>
      </c>
      <c r="M177" s="403">
        <f t="shared" si="44"/>
        <v>0</v>
      </c>
      <c r="N177" s="401">
        <v>4.3899999999999998E-3</v>
      </c>
      <c r="O177" s="401">
        <f t="shared" si="45"/>
        <v>1.7559999999999999E-2</v>
      </c>
      <c r="P177" s="401">
        <v>0</v>
      </c>
      <c r="Q177" s="401">
        <f t="shared" si="46"/>
        <v>0</v>
      </c>
      <c r="R177" s="401"/>
      <c r="S177" s="401"/>
      <c r="T177" s="405">
        <v>1.4769099999999999</v>
      </c>
      <c r="U177" s="401">
        <f t="shared" si="47"/>
        <v>5.91</v>
      </c>
      <c r="V177" s="406"/>
      <c r="W177" s="406"/>
      <c r="X177" s="406"/>
      <c r="Y177" s="406"/>
      <c r="Z177" s="406"/>
      <c r="AA177" s="406"/>
      <c r="AB177" s="406"/>
      <c r="AC177" s="406"/>
      <c r="AD177" s="406"/>
      <c r="AE177" s="406" t="s">
        <v>2165</v>
      </c>
      <c r="AF177" s="406"/>
      <c r="AG177" s="406"/>
      <c r="AH177" s="406"/>
      <c r="AI177" s="406"/>
      <c r="AJ177" s="406"/>
      <c r="AK177" s="406"/>
      <c r="AL177" s="406"/>
      <c r="AM177" s="406"/>
      <c r="AN177" s="406"/>
      <c r="AO177" s="406"/>
      <c r="AP177" s="406"/>
      <c r="AQ177" s="406"/>
      <c r="AR177" s="406"/>
      <c r="AS177" s="406"/>
      <c r="AT177" s="406"/>
      <c r="AU177" s="406"/>
      <c r="AV177" s="406"/>
      <c r="AW177" s="406"/>
      <c r="AX177" s="406"/>
      <c r="AY177" s="406"/>
      <c r="AZ177" s="406"/>
      <c r="BA177" s="406"/>
      <c r="BB177" s="406"/>
      <c r="BC177" s="406"/>
      <c r="BD177" s="406"/>
      <c r="BE177" s="406"/>
      <c r="BF177" s="406"/>
      <c r="BG177" s="406"/>
      <c r="BH177" s="406"/>
    </row>
    <row r="178" spans="1:60" outlineLevel="1">
      <c r="A178" s="398">
        <v>146</v>
      </c>
      <c r="B178" s="399" t="s">
        <v>2470</v>
      </c>
      <c r="C178" s="400" t="s">
        <v>2471</v>
      </c>
      <c r="D178" s="401" t="s">
        <v>150</v>
      </c>
      <c r="E178" s="402">
        <v>1</v>
      </c>
      <c r="F178" s="403">
        <f t="shared" si="40"/>
        <v>0</v>
      </c>
      <c r="G178" s="403">
        <f t="shared" si="41"/>
        <v>0</v>
      </c>
      <c r="H178" s="710"/>
      <c r="I178" s="403">
        <f t="shared" si="42"/>
        <v>0</v>
      </c>
      <c r="J178" s="710"/>
      <c r="K178" s="403">
        <f t="shared" si="43"/>
        <v>0</v>
      </c>
      <c r="L178" s="403">
        <v>21</v>
      </c>
      <c r="M178" s="403">
        <f t="shared" si="44"/>
        <v>0</v>
      </c>
      <c r="N178" s="401">
        <v>1.41E-3</v>
      </c>
      <c r="O178" s="401">
        <f t="shared" si="45"/>
        <v>1.41E-3</v>
      </c>
      <c r="P178" s="401">
        <v>0</v>
      </c>
      <c r="Q178" s="401">
        <f t="shared" si="46"/>
        <v>0</v>
      </c>
      <c r="R178" s="401"/>
      <c r="S178" s="401"/>
      <c r="T178" s="405">
        <v>2.46922</v>
      </c>
      <c r="U178" s="401">
        <f t="shared" si="47"/>
        <v>2.4700000000000002</v>
      </c>
      <c r="V178" s="406"/>
      <c r="W178" s="406"/>
      <c r="X178" s="406"/>
      <c r="Y178" s="406"/>
      <c r="Z178" s="406"/>
      <c r="AA178" s="406"/>
      <c r="AB178" s="406"/>
      <c r="AC178" s="406"/>
      <c r="AD178" s="406"/>
      <c r="AE178" s="406" t="s">
        <v>2165</v>
      </c>
      <c r="AF178" s="406"/>
      <c r="AG178" s="406"/>
      <c r="AH178" s="406"/>
      <c r="AI178" s="406"/>
      <c r="AJ178" s="406"/>
      <c r="AK178" s="406"/>
      <c r="AL178" s="406"/>
      <c r="AM178" s="406"/>
      <c r="AN178" s="406"/>
      <c r="AO178" s="406"/>
      <c r="AP178" s="406"/>
      <c r="AQ178" s="406"/>
      <c r="AR178" s="406"/>
      <c r="AS178" s="406"/>
      <c r="AT178" s="406"/>
      <c r="AU178" s="406"/>
      <c r="AV178" s="406"/>
      <c r="AW178" s="406"/>
      <c r="AX178" s="406"/>
      <c r="AY178" s="406"/>
      <c r="AZ178" s="406"/>
      <c r="BA178" s="406"/>
      <c r="BB178" s="406"/>
      <c r="BC178" s="406"/>
      <c r="BD178" s="406"/>
      <c r="BE178" s="406"/>
      <c r="BF178" s="406"/>
      <c r="BG178" s="406"/>
      <c r="BH178" s="406"/>
    </row>
    <row r="179" spans="1:60" outlineLevel="1">
      <c r="A179" s="398">
        <v>147</v>
      </c>
      <c r="B179" s="399" t="s">
        <v>2472</v>
      </c>
      <c r="C179" s="400" t="s">
        <v>2473</v>
      </c>
      <c r="D179" s="401" t="s">
        <v>1297</v>
      </c>
      <c r="E179" s="402">
        <v>1</v>
      </c>
      <c r="F179" s="403">
        <f t="shared" si="40"/>
        <v>0</v>
      </c>
      <c r="G179" s="403">
        <f t="shared" si="41"/>
        <v>0</v>
      </c>
      <c r="H179" s="710"/>
      <c r="I179" s="403">
        <f t="shared" si="42"/>
        <v>0</v>
      </c>
      <c r="J179" s="710"/>
      <c r="K179" s="403">
        <f t="shared" si="43"/>
        <v>0</v>
      </c>
      <c r="L179" s="403">
        <v>21</v>
      </c>
      <c r="M179" s="403">
        <f t="shared" si="44"/>
        <v>0</v>
      </c>
      <c r="N179" s="401">
        <v>7.2000000000000005E-4</v>
      </c>
      <c r="O179" s="401">
        <f t="shared" si="45"/>
        <v>7.2000000000000005E-4</v>
      </c>
      <c r="P179" s="401">
        <v>0</v>
      </c>
      <c r="Q179" s="401">
        <f t="shared" si="46"/>
        <v>0</v>
      </c>
      <c r="R179" s="401"/>
      <c r="S179" s="401"/>
      <c r="T179" s="405">
        <v>0.50600000000000001</v>
      </c>
      <c r="U179" s="401">
        <f t="shared" si="47"/>
        <v>0.51</v>
      </c>
      <c r="V179" s="406"/>
      <c r="W179" s="406"/>
      <c r="X179" s="406"/>
      <c r="Y179" s="406"/>
      <c r="Z179" s="406"/>
      <c r="AA179" s="406"/>
      <c r="AB179" s="406"/>
      <c r="AC179" s="406"/>
      <c r="AD179" s="406"/>
      <c r="AE179" s="406" t="s">
        <v>2168</v>
      </c>
      <c r="AF179" s="406"/>
      <c r="AG179" s="406"/>
      <c r="AH179" s="406"/>
      <c r="AI179" s="406"/>
      <c r="AJ179" s="406"/>
      <c r="AK179" s="406"/>
      <c r="AL179" s="406"/>
      <c r="AM179" s="406"/>
      <c r="AN179" s="406"/>
      <c r="AO179" s="406"/>
      <c r="AP179" s="406"/>
      <c r="AQ179" s="406"/>
      <c r="AR179" s="406"/>
      <c r="AS179" s="406"/>
      <c r="AT179" s="406"/>
      <c r="AU179" s="406"/>
      <c r="AV179" s="406"/>
      <c r="AW179" s="406"/>
      <c r="AX179" s="406"/>
      <c r="AY179" s="406"/>
      <c r="AZ179" s="406"/>
      <c r="BA179" s="406"/>
      <c r="BB179" s="406"/>
      <c r="BC179" s="406"/>
      <c r="BD179" s="406"/>
      <c r="BE179" s="406"/>
      <c r="BF179" s="406"/>
      <c r="BG179" s="406"/>
      <c r="BH179" s="406"/>
    </row>
    <row r="180" spans="1:60" outlineLevel="1">
      <c r="A180" s="398">
        <v>148</v>
      </c>
      <c r="B180" s="399" t="s">
        <v>2474</v>
      </c>
      <c r="C180" s="400" t="s">
        <v>2475</v>
      </c>
      <c r="D180" s="401" t="s">
        <v>150</v>
      </c>
      <c r="E180" s="402">
        <v>1</v>
      </c>
      <c r="F180" s="403">
        <f t="shared" si="40"/>
        <v>0</v>
      </c>
      <c r="G180" s="403">
        <f t="shared" si="41"/>
        <v>0</v>
      </c>
      <c r="H180" s="710"/>
      <c r="I180" s="403">
        <f t="shared" si="42"/>
        <v>0</v>
      </c>
      <c r="J180" s="710"/>
      <c r="K180" s="403">
        <f t="shared" si="43"/>
        <v>0</v>
      </c>
      <c r="L180" s="403">
        <v>21</v>
      </c>
      <c r="M180" s="403">
        <f t="shared" si="44"/>
        <v>0</v>
      </c>
      <c r="N180" s="401">
        <v>1.2999999999999999E-4</v>
      </c>
      <c r="O180" s="401">
        <f t="shared" si="45"/>
        <v>1.2999999999999999E-4</v>
      </c>
      <c r="P180" s="401">
        <v>0</v>
      </c>
      <c r="Q180" s="401">
        <f t="shared" si="46"/>
        <v>0</v>
      </c>
      <c r="R180" s="401"/>
      <c r="S180" s="401"/>
      <c r="T180" s="405">
        <v>0.65500000000000003</v>
      </c>
      <c r="U180" s="401">
        <f t="shared" si="47"/>
        <v>0.66</v>
      </c>
      <c r="V180" s="406"/>
      <c r="W180" s="406"/>
      <c r="X180" s="406"/>
      <c r="Y180" s="406"/>
      <c r="Z180" s="406"/>
      <c r="AA180" s="406"/>
      <c r="AB180" s="406"/>
      <c r="AC180" s="406"/>
      <c r="AD180" s="406"/>
      <c r="AE180" s="406" t="s">
        <v>2168</v>
      </c>
      <c r="AF180" s="406"/>
      <c r="AG180" s="406"/>
      <c r="AH180" s="406"/>
      <c r="AI180" s="406"/>
      <c r="AJ180" s="406"/>
      <c r="AK180" s="406"/>
      <c r="AL180" s="406"/>
      <c r="AM180" s="406"/>
      <c r="AN180" s="406"/>
      <c r="AO180" s="406"/>
      <c r="AP180" s="406"/>
      <c r="AQ180" s="406"/>
      <c r="AR180" s="406"/>
      <c r="AS180" s="406"/>
      <c r="AT180" s="406"/>
      <c r="AU180" s="406"/>
      <c r="AV180" s="406"/>
      <c r="AW180" s="406"/>
      <c r="AX180" s="406"/>
      <c r="AY180" s="406"/>
      <c r="AZ180" s="406"/>
      <c r="BA180" s="406"/>
      <c r="BB180" s="406"/>
      <c r="BC180" s="406"/>
      <c r="BD180" s="406"/>
      <c r="BE180" s="406"/>
      <c r="BF180" s="406"/>
      <c r="BG180" s="406"/>
      <c r="BH180" s="406"/>
    </row>
    <row r="181" spans="1:60" outlineLevel="1">
      <c r="A181" s="398">
        <v>149</v>
      </c>
      <c r="B181" s="399" t="s">
        <v>2476</v>
      </c>
      <c r="C181" s="400" t="s">
        <v>2477</v>
      </c>
      <c r="D181" s="401" t="s">
        <v>150</v>
      </c>
      <c r="E181" s="402">
        <v>11</v>
      </c>
      <c r="F181" s="403">
        <f t="shared" si="40"/>
        <v>0</v>
      </c>
      <c r="G181" s="403">
        <f t="shared" si="41"/>
        <v>0</v>
      </c>
      <c r="H181" s="710"/>
      <c r="I181" s="403">
        <f t="shared" si="42"/>
        <v>0</v>
      </c>
      <c r="J181" s="710"/>
      <c r="K181" s="403">
        <f t="shared" si="43"/>
        <v>0</v>
      </c>
      <c r="L181" s="403">
        <v>21</v>
      </c>
      <c r="M181" s="403">
        <f t="shared" si="44"/>
        <v>0</v>
      </c>
      <c r="N181" s="401">
        <v>4.0000000000000003E-5</v>
      </c>
      <c r="O181" s="401">
        <f t="shared" si="45"/>
        <v>4.4000000000000002E-4</v>
      </c>
      <c r="P181" s="401">
        <v>0</v>
      </c>
      <c r="Q181" s="401">
        <f t="shared" si="46"/>
        <v>0</v>
      </c>
      <c r="R181" s="401"/>
      <c r="S181" s="401"/>
      <c r="T181" s="405">
        <v>0.44500000000000001</v>
      </c>
      <c r="U181" s="401">
        <f t="shared" si="47"/>
        <v>4.9000000000000004</v>
      </c>
      <c r="V181" s="406"/>
      <c r="W181" s="406"/>
      <c r="X181" s="406"/>
      <c r="Y181" s="406"/>
      <c r="Z181" s="406"/>
      <c r="AA181" s="406"/>
      <c r="AB181" s="406"/>
      <c r="AC181" s="406"/>
      <c r="AD181" s="406"/>
      <c r="AE181" s="406" t="s">
        <v>2168</v>
      </c>
      <c r="AF181" s="406"/>
      <c r="AG181" s="406"/>
      <c r="AH181" s="406"/>
      <c r="AI181" s="406"/>
      <c r="AJ181" s="406"/>
      <c r="AK181" s="406"/>
      <c r="AL181" s="406"/>
      <c r="AM181" s="406"/>
      <c r="AN181" s="406"/>
      <c r="AO181" s="406"/>
      <c r="AP181" s="406"/>
      <c r="AQ181" s="406"/>
      <c r="AR181" s="406"/>
      <c r="AS181" s="406"/>
      <c r="AT181" s="406"/>
      <c r="AU181" s="406"/>
      <c r="AV181" s="406"/>
      <c r="AW181" s="406"/>
      <c r="AX181" s="406"/>
      <c r="AY181" s="406"/>
      <c r="AZ181" s="406"/>
      <c r="BA181" s="406"/>
      <c r="BB181" s="406"/>
      <c r="BC181" s="406"/>
      <c r="BD181" s="406"/>
      <c r="BE181" s="406"/>
      <c r="BF181" s="406"/>
      <c r="BG181" s="406"/>
      <c r="BH181" s="406"/>
    </row>
    <row r="182" spans="1:60" outlineLevel="1">
      <c r="A182" s="398">
        <v>150</v>
      </c>
      <c r="B182" s="399" t="s">
        <v>2478</v>
      </c>
      <c r="C182" s="400" t="s">
        <v>2479</v>
      </c>
      <c r="D182" s="401" t="s">
        <v>2457</v>
      </c>
      <c r="E182" s="402">
        <v>1</v>
      </c>
      <c r="F182" s="403">
        <f t="shared" si="40"/>
        <v>0</v>
      </c>
      <c r="G182" s="403">
        <f t="shared" si="41"/>
        <v>0</v>
      </c>
      <c r="H182" s="710"/>
      <c r="I182" s="403">
        <f t="shared" si="42"/>
        <v>0</v>
      </c>
      <c r="J182" s="710"/>
      <c r="K182" s="403">
        <f t="shared" si="43"/>
        <v>0</v>
      </c>
      <c r="L182" s="403">
        <v>21</v>
      </c>
      <c r="M182" s="403">
        <f t="shared" si="44"/>
        <v>0</v>
      </c>
      <c r="N182" s="401">
        <v>1.2E-4</v>
      </c>
      <c r="O182" s="401">
        <f t="shared" si="45"/>
        <v>1.2E-4</v>
      </c>
      <c r="P182" s="401">
        <v>0</v>
      </c>
      <c r="Q182" s="401">
        <f t="shared" si="46"/>
        <v>0</v>
      </c>
      <c r="R182" s="401"/>
      <c r="S182" s="401"/>
      <c r="T182" s="405">
        <v>0.51700000000000002</v>
      </c>
      <c r="U182" s="401">
        <f t="shared" si="47"/>
        <v>0.52</v>
      </c>
      <c r="V182" s="406"/>
      <c r="W182" s="406"/>
      <c r="X182" s="406"/>
      <c r="Y182" s="406"/>
      <c r="Z182" s="406"/>
      <c r="AA182" s="406"/>
      <c r="AB182" s="406"/>
      <c r="AC182" s="406"/>
      <c r="AD182" s="406"/>
      <c r="AE182" s="406" t="s">
        <v>2168</v>
      </c>
      <c r="AF182" s="406"/>
      <c r="AG182" s="406"/>
      <c r="AH182" s="406"/>
      <c r="AI182" s="406"/>
      <c r="AJ182" s="406"/>
      <c r="AK182" s="406"/>
      <c r="AL182" s="406"/>
      <c r="AM182" s="406"/>
      <c r="AN182" s="406"/>
      <c r="AO182" s="406"/>
      <c r="AP182" s="406"/>
      <c r="AQ182" s="406"/>
      <c r="AR182" s="406"/>
      <c r="AS182" s="406"/>
      <c r="AT182" s="406"/>
      <c r="AU182" s="406"/>
      <c r="AV182" s="406"/>
      <c r="AW182" s="406"/>
      <c r="AX182" s="406"/>
      <c r="AY182" s="406"/>
      <c r="AZ182" s="406"/>
      <c r="BA182" s="406"/>
      <c r="BB182" s="406"/>
      <c r="BC182" s="406"/>
      <c r="BD182" s="406"/>
      <c r="BE182" s="406"/>
      <c r="BF182" s="406"/>
      <c r="BG182" s="406"/>
      <c r="BH182" s="406"/>
    </row>
    <row r="183" spans="1:60" outlineLevel="1">
      <c r="A183" s="398">
        <v>151</v>
      </c>
      <c r="B183" s="399" t="s">
        <v>2480</v>
      </c>
      <c r="C183" s="400" t="s">
        <v>2481</v>
      </c>
      <c r="D183" s="401" t="s">
        <v>1297</v>
      </c>
      <c r="E183" s="402">
        <v>2</v>
      </c>
      <c r="F183" s="403">
        <f t="shared" si="40"/>
        <v>0</v>
      </c>
      <c r="G183" s="403">
        <f t="shared" si="41"/>
        <v>0</v>
      </c>
      <c r="H183" s="710"/>
      <c r="I183" s="403">
        <f t="shared" si="42"/>
        <v>0</v>
      </c>
      <c r="J183" s="710"/>
      <c r="K183" s="403">
        <f t="shared" si="43"/>
        <v>0</v>
      </c>
      <c r="L183" s="403">
        <v>21</v>
      </c>
      <c r="M183" s="403">
        <f t="shared" si="44"/>
        <v>0</v>
      </c>
      <c r="N183" s="401">
        <v>2.8819999999999998E-2</v>
      </c>
      <c r="O183" s="401">
        <f t="shared" si="45"/>
        <v>5.7639999999999997E-2</v>
      </c>
      <c r="P183" s="401">
        <v>0</v>
      </c>
      <c r="Q183" s="401">
        <f t="shared" si="46"/>
        <v>0</v>
      </c>
      <c r="R183" s="401"/>
      <c r="S183" s="401"/>
      <c r="T183" s="405">
        <v>2.9580000000000002</v>
      </c>
      <c r="U183" s="401">
        <f t="shared" si="47"/>
        <v>5.92</v>
      </c>
      <c r="V183" s="406"/>
      <c r="W183" s="406"/>
      <c r="X183" s="406"/>
      <c r="Y183" s="406"/>
      <c r="Z183" s="406"/>
      <c r="AA183" s="406"/>
      <c r="AB183" s="406"/>
      <c r="AC183" s="406"/>
      <c r="AD183" s="406"/>
      <c r="AE183" s="406" t="s">
        <v>2168</v>
      </c>
      <c r="AF183" s="406"/>
      <c r="AG183" s="406"/>
      <c r="AH183" s="406"/>
      <c r="AI183" s="406"/>
      <c r="AJ183" s="406"/>
      <c r="AK183" s="406"/>
      <c r="AL183" s="406"/>
      <c r="AM183" s="406"/>
      <c r="AN183" s="406"/>
      <c r="AO183" s="406"/>
      <c r="AP183" s="406"/>
      <c r="AQ183" s="406"/>
      <c r="AR183" s="406"/>
      <c r="AS183" s="406"/>
      <c r="AT183" s="406"/>
      <c r="AU183" s="406"/>
      <c r="AV183" s="406"/>
      <c r="AW183" s="406"/>
      <c r="AX183" s="406"/>
      <c r="AY183" s="406"/>
      <c r="AZ183" s="406"/>
      <c r="BA183" s="406"/>
      <c r="BB183" s="406"/>
      <c r="BC183" s="406"/>
      <c r="BD183" s="406"/>
      <c r="BE183" s="406"/>
      <c r="BF183" s="406"/>
      <c r="BG183" s="406"/>
      <c r="BH183" s="406"/>
    </row>
    <row r="184" spans="1:60" outlineLevel="1">
      <c r="A184" s="398">
        <v>152</v>
      </c>
      <c r="B184" s="399" t="s">
        <v>2482</v>
      </c>
      <c r="C184" s="400" t="s">
        <v>2483</v>
      </c>
      <c r="D184" s="401" t="s">
        <v>1297</v>
      </c>
      <c r="E184" s="402">
        <v>2</v>
      </c>
      <c r="F184" s="403">
        <f t="shared" si="40"/>
        <v>0</v>
      </c>
      <c r="G184" s="403">
        <f t="shared" si="41"/>
        <v>0</v>
      </c>
      <c r="H184" s="710"/>
      <c r="I184" s="403">
        <f t="shared" si="42"/>
        <v>0</v>
      </c>
      <c r="J184" s="710"/>
      <c r="K184" s="403">
        <f t="shared" si="43"/>
        <v>0</v>
      </c>
      <c r="L184" s="403">
        <v>21</v>
      </c>
      <c r="M184" s="403">
        <f t="shared" si="44"/>
        <v>0</v>
      </c>
      <c r="N184" s="401">
        <v>2.8819999999999998E-2</v>
      </c>
      <c r="O184" s="401">
        <f t="shared" si="45"/>
        <v>5.7639999999999997E-2</v>
      </c>
      <c r="P184" s="401">
        <v>0</v>
      </c>
      <c r="Q184" s="401">
        <f t="shared" si="46"/>
        <v>0</v>
      </c>
      <c r="R184" s="401"/>
      <c r="S184" s="401"/>
      <c r="T184" s="405">
        <v>3.0720000000000001</v>
      </c>
      <c r="U184" s="401">
        <f t="shared" si="47"/>
        <v>6.14</v>
      </c>
      <c r="V184" s="406"/>
      <c r="W184" s="406"/>
      <c r="X184" s="406"/>
      <c r="Y184" s="406"/>
      <c r="Z184" s="406"/>
      <c r="AA184" s="406"/>
      <c r="AB184" s="406"/>
      <c r="AC184" s="406"/>
      <c r="AD184" s="406"/>
      <c r="AE184" s="406" t="s">
        <v>2168</v>
      </c>
      <c r="AF184" s="406"/>
      <c r="AG184" s="406"/>
      <c r="AH184" s="406"/>
      <c r="AI184" s="406"/>
      <c r="AJ184" s="406"/>
      <c r="AK184" s="406"/>
      <c r="AL184" s="406"/>
      <c r="AM184" s="406"/>
      <c r="AN184" s="406"/>
      <c r="AO184" s="406"/>
      <c r="AP184" s="406"/>
      <c r="AQ184" s="406"/>
      <c r="AR184" s="406"/>
      <c r="AS184" s="406"/>
      <c r="AT184" s="406"/>
      <c r="AU184" s="406"/>
      <c r="AV184" s="406"/>
      <c r="AW184" s="406"/>
      <c r="AX184" s="406"/>
      <c r="AY184" s="406"/>
      <c r="AZ184" s="406"/>
      <c r="BA184" s="406"/>
      <c r="BB184" s="406"/>
      <c r="BC184" s="406"/>
      <c r="BD184" s="406"/>
      <c r="BE184" s="406"/>
      <c r="BF184" s="406"/>
      <c r="BG184" s="406"/>
      <c r="BH184" s="406"/>
    </row>
    <row r="185" spans="1:60" outlineLevel="1">
      <c r="A185" s="398">
        <v>153</v>
      </c>
      <c r="B185" s="399" t="s">
        <v>2484</v>
      </c>
      <c r="C185" s="400" t="s">
        <v>2485</v>
      </c>
      <c r="D185" s="401" t="s">
        <v>1297</v>
      </c>
      <c r="E185" s="402">
        <v>1</v>
      </c>
      <c r="F185" s="403">
        <f t="shared" si="40"/>
        <v>0</v>
      </c>
      <c r="G185" s="403">
        <f t="shared" si="41"/>
        <v>0</v>
      </c>
      <c r="H185" s="710"/>
      <c r="I185" s="403">
        <f t="shared" si="42"/>
        <v>0</v>
      </c>
      <c r="J185" s="710"/>
      <c r="K185" s="403">
        <f t="shared" si="43"/>
        <v>0</v>
      </c>
      <c r="L185" s="403">
        <v>21</v>
      </c>
      <c r="M185" s="403">
        <f t="shared" si="44"/>
        <v>0</v>
      </c>
      <c r="N185" s="401">
        <v>0</v>
      </c>
      <c r="O185" s="401">
        <f t="shared" si="45"/>
        <v>0</v>
      </c>
      <c r="P185" s="401">
        <v>0.155</v>
      </c>
      <c r="Q185" s="401">
        <f t="shared" si="46"/>
        <v>0.155</v>
      </c>
      <c r="R185" s="401"/>
      <c r="S185" s="401"/>
      <c r="T185" s="405">
        <v>0.83699999999999997</v>
      </c>
      <c r="U185" s="401">
        <f t="shared" si="47"/>
        <v>0.84</v>
      </c>
      <c r="V185" s="406"/>
      <c r="W185" s="406"/>
      <c r="X185" s="406"/>
      <c r="Y185" s="406"/>
      <c r="Z185" s="406"/>
      <c r="AA185" s="406"/>
      <c r="AB185" s="406"/>
      <c r="AC185" s="406"/>
      <c r="AD185" s="406"/>
      <c r="AE185" s="406" t="s">
        <v>2168</v>
      </c>
      <c r="AF185" s="406"/>
      <c r="AG185" s="406"/>
      <c r="AH185" s="406"/>
      <c r="AI185" s="406"/>
      <c r="AJ185" s="406"/>
      <c r="AK185" s="406"/>
      <c r="AL185" s="406"/>
      <c r="AM185" s="406"/>
      <c r="AN185" s="406"/>
      <c r="AO185" s="406"/>
      <c r="AP185" s="406"/>
      <c r="AQ185" s="406"/>
      <c r="AR185" s="406"/>
      <c r="AS185" s="406"/>
      <c r="AT185" s="406"/>
      <c r="AU185" s="406"/>
      <c r="AV185" s="406"/>
      <c r="AW185" s="406"/>
      <c r="AX185" s="406"/>
      <c r="AY185" s="406"/>
      <c r="AZ185" s="406"/>
      <c r="BA185" s="406"/>
      <c r="BB185" s="406"/>
      <c r="BC185" s="406"/>
      <c r="BD185" s="406"/>
      <c r="BE185" s="406"/>
      <c r="BF185" s="406"/>
      <c r="BG185" s="406"/>
      <c r="BH185" s="406"/>
    </row>
    <row r="186" spans="1:60">
      <c r="A186" s="407" t="s">
        <v>2161</v>
      </c>
      <c r="B186" s="408" t="s">
        <v>2134</v>
      </c>
      <c r="C186" s="409" t="s">
        <v>2135</v>
      </c>
      <c r="D186" s="410"/>
      <c r="E186" s="411"/>
      <c r="F186" s="412"/>
      <c r="G186" s="412">
        <f>SUMIF(AE187:AE191,"&lt;&gt;NOR",G187:G191)</f>
        <v>0</v>
      </c>
      <c r="H186" s="412"/>
      <c r="I186" s="412">
        <f>SUM(I187:I191)</f>
        <v>0</v>
      </c>
      <c r="J186" s="412"/>
      <c r="K186" s="412">
        <f>SUM(K187:K191)</f>
        <v>0</v>
      </c>
      <c r="L186" s="412"/>
      <c r="M186" s="412">
        <f>SUM(M187:M191)</f>
        <v>0</v>
      </c>
      <c r="N186" s="410"/>
      <c r="O186" s="410">
        <f>SUM(O187:O191)</f>
        <v>0.22517000000000001</v>
      </c>
      <c r="P186" s="410"/>
      <c r="Q186" s="410">
        <f>SUM(Q187:Q191)</f>
        <v>0</v>
      </c>
      <c r="R186" s="410"/>
      <c r="S186" s="410"/>
      <c r="T186" s="413"/>
      <c r="U186" s="410">
        <f>SUM(U187:U191)</f>
        <v>30.869999999999997</v>
      </c>
      <c r="Y186" s="248"/>
      <c r="AE186" s="248" t="s">
        <v>2162</v>
      </c>
    </row>
    <row r="187" spans="1:60" ht="20.399999999999999" outlineLevel="1">
      <c r="A187" s="398">
        <v>154</v>
      </c>
      <c r="B187" s="399" t="s">
        <v>2486</v>
      </c>
      <c r="C187" s="400" t="s">
        <v>2487</v>
      </c>
      <c r="D187" s="401" t="s">
        <v>186</v>
      </c>
      <c r="E187" s="402">
        <v>0.1</v>
      </c>
      <c r="F187" s="403">
        <f>H187+J187</f>
        <v>0</v>
      </c>
      <c r="G187" s="403">
        <f>E187*F187</f>
        <v>0</v>
      </c>
      <c r="H187" s="710"/>
      <c r="I187" s="403">
        <f>ROUND(E187*H187,2)</f>
        <v>0</v>
      </c>
      <c r="J187" s="710"/>
      <c r="K187" s="403">
        <f>ROUND(E187*J187,2)</f>
        <v>0</v>
      </c>
      <c r="L187" s="403">
        <v>21</v>
      </c>
      <c r="M187" s="403">
        <f>G187*(1+L187/100)</f>
        <v>0</v>
      </c>
      <c r="N187" s="401">
        <v>0</v>
      </c>
      <c r="O187" s="401">
        <f>ROUND(E187*N187,5)</f>
        <v>0</v>
      </c>
      <c r="P187" s="401">
        <v>0</v>
      </c>
      <c r="Q187" s="401">
        <f>ROUND(E187*P187,5)</f>
        <v>0</v>
      </c>
      <c r="R187" s="401"/>
      <c r="S187" s="401"/>
      <c r="T187" s="405">
        <v>1.7230000000000001</v>
      </c>
      <c r="U187" s="401">
        <f>ROUND(E187*T187,2)</f>
        <v>0.17</v>
      </c>
      <c r="V187" s="406"/>
      <c r="W187" s="406"/>
      <c r="X187" s="406"/>
      <c r="Y187" s="406"/>
      <c r="Z187" s="406"/>
      <c r="AA187" s="406"/>
      <c r="AB187" s="406"/>
      <c r="AC187" s="406"/>
      <c r="AD187" s="406"/>
      <c r="AE187" s="406" t="s">
        <v>2168</v>
      </c>
      <c r="AF187" s="406"/>
      <c r="AG187" s="406"/>
      <c r="AH187" s="406"/>
      <c r="AI187" s="406"/>
      <c r="AJ187" s="406"/>
      <c r="AK187" s="406"/>
      <c r="AL187" s="406"/>
      <c r="AM187" s="406"/>
      <c r="AN187" s="406"/>
      <c r="AO187" s="406"/>
      <c r="AP187" s="406"/>
      <c r="AQ187" s="406"/>
      <c r="AR187" s="406"/>
      <c r="AS187" s="406"/>
      <c r="AT187" s="406"/>
      <c r="AU187" s="406"/>
      <c r="AV187" s="406"/>
      <c r="AW187" s="406"/>
      <c r="AX187" s="406"/>
      <c r="AY187" s="406"/>
      <c r="AZ187" s="406"/>
      <c r="BA187" s="406"/>
      <c r="BB187" s="406"/>
      <c r="BC187" s="406"/>
      <c r="BD187" s="406"/>
      <c r="BE187" s="406"/>
      <c r="BF187" s="406"/>
      <c r="BG187" s="406"/>
      <c r="BH187" s="406"/>
    </row>
    <row r="188" spans="1:60" outlineLevel="1">
      <c r="A188" s="398">
        <v>155</v>
      </c>
      <c r="B188" s="399" t="s">
        <v>2488</v>
      </c>
      <c r="C188" s="400" t="s">
        <v>2489</v>
      </c>
      <c r="D188" s="401" t="s">
        <v>150</v>
      </c>
      <c r="E188" s="402">
        <v>11</v>
      </c>
      <c r="F188" s="403">
        <f>H188+J188</f>
        <v>0</v>
      </c>
      <c r="G188" s="403">
        <f>E188*F188</f>
        <v>0</v>
      </c>
      <c r="H188" s="710"/>
      <c r="I188" s="403">
        <f>ROUND(E188*H188,2)</f>
        <v>0</v>
      </c>
      <c r="J188" s="710"/>
      <c r="K188" s="403">
        <f>ROUND(E188*J188,2)</f>
        <v>0</v>
      </c>
      <c r="L188" s="403">
        <v>21</v>
      </c>
      <c r="M188" s="403">
        <f>G188*(1+L188/100)</f>
        <v>0</v>
      </c>
      <c r="N188" s="401">
        <v>1.2970000000000001E-2</v>
      </c>
      <c r="O188" s="401">
        <f>ROUND(E188*N188,5)</f>
        <v>0.14266999999999999</v>
      </c>
      <c r="P188" s="401">
        <v>0</v>
      </c>
      <c r="Q188" s="401">
        <f>ROUND(E188*P188,5)</f>
        <v>0</v>
      </c>
      <c r="R188" s="401"/>
      <c r="S188" s="401"/>
      <c r="T188" s="405">
        <v>1.9</v>
      </c>
      <c r="U188" s="401">
        <f>ROUND(E188*T188,2)</f>
        <v>20.9</v>
      </c>
      <c r="V188" s="406"/>
      <c r="W188" s="406"/>
      <c r="X188" s="406"/>
      <c r="Y188" s="406"/>
      <c r="Z188" s="406"/>
      <c r="AA188" s="406"/>
      <c r="AB188" s="406"/>
      <c r="AC188" s="406"/>
      <c r="AD188" s="406"/>
      <c r="AE188" s="406" t="s">
        <v>2168</v>
      </c>
      <c r="AF188" s="406"/>
      <c r="AG188" s="406"/>
      <c r="AH188" s="406"/>
      <c r="AI188" s="406"/>
      <c r="AJ188" s="406"/>
      <c r="AK188" s="406"/>
      <c r="AL188" s="406"/>
      <c r="AM188" s="406"/>
      <c r="AN188" s="406"/>
      <c r="AO188" s="406"/>
      <c r="AP188" s="406"/>
      <c r="AQ188" s="406"/>
      <c r="AR188" s="406"/>
      <c r="AS188" s="406"/>
      <c r="AT188" s="406"/>
      <c r="AU188" s="406"/>
      <c r="AV188" s="406"/>
      <c r="AW188" s="406"/>
      <c r="AX188" s="406"/>
      <c r="AY188" s="406"/>
      <c r="AZ188" s="406"/>
      <c r="BA188" s="406"/>
      <c r="BB188" s="406"/>
      <c r="BC188" s="406"/>
      <c r="BD188" s="406"/>
      <c r="BE188" s="406"/>
      <c r="BF188" s="406"/>
      <c r="BG188" s="406"/>
      <c r="BH188" s="406"/>
    </row>
    <row r="189" spans="1:60" ht="20.399999999999999" outlineLevel="1">
      <c r="A189" s="398">
        <v>156</v>
      </c>
      <c r="B189" s="399" t="s">
        <v>2490</v>
      </c>
      <c r="C189" s="400" t="s">
        <v>2491</v>
      </c>
      <c r="D189" s="401" t="s">
        <v>1297</v>
      </c>
      <c r="E189" s="402">
        <v>1</v>
      </c>
      <c r="F189" s="403">
        <f>H189+J189</f>
        <v>0</v>
      </c>
      <c r="G189" s="403">
        <f>E189*F189</f>
        <v>0</v>
      </c>
      <c r="H189" s="710"/>
      <c r="I189" s="403">
        <f>ROUND(E189*H189,2)</f>
        <v>0</v>
      </c>
      <c r="J189" s="710"/>
      <c r="K189" s="403">
        <f>ROUND(E189*J189,2)</f>
        <v>0</v>
      </c>
      <c r="L189" s="403">
        <v>21</v>
      </c>
      <c r="M189" s="403">
        <f>G189*(1+L189/100)</f>
        <v>0</v>
      </c>
      <c r="N189" s="401">
        <v>1.4500000000000001E-2</v>
      </c>
      <c r="O189" s="401">
        <f>ROUND(E189*N189,5)</f>
        <v>1.4500000000000001E-2</v>
      </c>
      <c r="P189" s="401">
        <v>0</v>
      </c>
      <c r="Q189" s="401">
        <f>ROUND(E189*P189,5)</f>
        <v>0</v>
      </c>
      <c r="R189" s="401"/>
      <c r="S189" s="401"/>
      <c r="T189" s="405">
        <v>1.9</v>
      </c>
      <c r="U189" s="401">
        <f>ROUND(E189*T189,2)</f>
        <v>1.9</v>
      </c>
      <c r="V189" s="406"/>
      <c r="W189" s="406"/>
      <c r="X189" s="406"/>
      <c r="Y189" s="406"/>
      <c r="Z189" s="406"/>
      <c r="AA189" s="406"/>
      <c r="AB189" s="406"/>
      <c r="AC189" s="406"/>
      <c r="AD189" s="406"/>
      <c r="AE189" s="406" t="s">
        <v>2168</v>
      </c>
      <c r="AF189" s="406"/>
      <c r="AG189" s="406"/>
      <c r="AH189" s="406"/>
      <c r="AI189" s="406"/>
      <c r="AJ189" s="406"/>
      <c r="AK189" s="406"/>
      <c r="AL189" s="406"/>
      <c r="AM189" s="406"/>
      <c r="AN189" s="406"/>
      <c r="AO189" s="406"/>
      <c r="AP189" s="406"/>
      <c r="AQ189" s="406"/>
      <c r="AR189" s="406"/>
      <c r="AS189" s="406"/>
      <c r="AT189" s="406"/>
      <c r="AU189" s="406"/>
      <c r="AV189" s="406"/>
      <c r="AW189" s="406"/>
      <c r="AX189" s="406"/>
      <c r="AY189" s="406"/>
      <c r="AZ189" s="406"/>
      <c r="BA189" s="406"/>
      <c r="BB189" s="406"/>
      <c r="BC189" s="406"/>
      <c r="BD189" s="406"/>
      <c r="BE189" s="406"/>
      <c r="BF189" s="406"/>
      <c r="BG189" s="406"/>
      <c r="BH189" s="406"/>
    </row>
    <row r="190" spans="1:60" outlineLevel="1">
      <c r="A190" s="398">
        <v>157</v>
      </c>
      <c r="B190" s="399" t="s">
        <v>2492</v>
      </c>
      <c r="C190" s="400" t="s">
        <v>2493</v>
      </c>
      <c r="D190" s="401" t="s">
        <v>1297</v>
      </c>
      <c r="E190" s="402">
        <v>4</v>
      </c>
      <c r="F190" s="403">
        <f>H190+J190</f>
        <v>0</v>
      </c>
      <c r="G190" s="403">
        <f>E190*F190</f>
        <v>0</v>
      </c>
      <c r="H190" s="710"/>
      <c r="I190" s="403">
        <f>ROUND(E190*H190,2)</f>
        <v>0</v>
      </c>
      <c r="J190" s="710"/>
      <c r="K190" s="403">
        <f>ROUND(E190*J190,2)</f>
        <v>0</v>
      </c>
      <c r="L190" s="403">
        <v>21</v>
      </c>
      <c r="M190" s="403">
        <f>G190*(1+L190/100)</f>
        <v>0</v>
      </c>
      <c r="N190" s="401">
        <v>1.4E-2</v>
      </c>
      <c r="O190" s="401">
        <f>ROUND(E190*N190,5)</f>
        <v>5.6000000000000001E-2</v>
      </c>
      <c r="P190" s="401">
        <v>0</v>
      </c>
      <c r="Q190" s="401">
        <f>ROUND(E190*P190,5)</f>
        <v>0</v>
      </c>
      <c r="R190" s="401"/>
      <c r="S190" s="401"/>
      <c r="T190" s="405">
        <v>1.6</v>
      </c>
      <c r="U190" s="401">
        <f>ROUND(E190*T190,2)</f>
        <v>6.4</v>
      </c>
      <c r="V190" s="406"/>
      <c r="W190" s="406"/>
      <c r="X190" s="406"/>
      <c r="Y190" s="406"/>
      <c r="Z190" s="406"/>
      <c r="AA190" s="406"/>
      <c r="AB190" s="406"/>
      <c r="AC190" s="406"/>
      <c r="AD190" s="406"/>
      <c r="AE190" s="406" t="s">
        <v>2168</v>
      </c>
      <c r="AF190" s="406"/>
      <c r="AG190" s="406"/>
      <c r="AH190" s="406"/>
      <c r="AI190" s="406"/>
      <c r="AJ190" s="406"/>
      <c r="AK190" s="406"/>
      <c r="AL190" s="406"/>
      <c r="AM190" s="406"/>
      <c r="AN190" s="406"/>
      <c r="AO190" s="406"/>
      <c r="AP190" s="406"/>
      <c r="AQ190" s="406"/>
      <c r="AR190" s="406"/>
      <c r="AS190" s="406"/>
      <c r="AT190" s="406"/>
      <c r="AU190" s="406"/>
      <c r="AV190" s="406"/>
      <c r="AW190" s="406"/>
      <c r="AX190" s="406"/>
      <c r="AY190" s="406"/>
      <c r="AZ190" s="406"/>
      <c r="BA190" s="406"/>
      <c r="BB190" s="406"/>
      <c r="BC190" s="406"/>
      <c r="BD190" s="406"/>
      <c r="BE190" s="406"/>
      <c r="BF190" s="406"/>
      <c r="BG190" s="406"/>
      <c r="BH190" s="406"/>
    </row>
    <row r="191" spans="1:60" outlineLevel="1">
      <c r="A191" s="415">
        <v>158</v>
      </c>
      <c r="B191" s="416" t="s">
        <v>2494</v>
      </c>
      <c r="C191" s="417" t="s">
        <v>2495</v>
      </c>
      <c r="D191" s="418" t="s">
        <v>1297</v>
      </c>
      <c r="E191" s="419">
        <v>1</v>
      </c>
      <c r="F191" s="420">
        <f>H191+J191</f>
        <v>0</v>
      </c>
      <c r="G191" s="420">
        <f>E191*F191</f>
        <v>0</v>
      </c>
      <c r="H191" s="712"/>
      <c r="I191" s="420">
        <f>ROUND(E191*H191,2)</f>
        <v>0</v>
      </c>
      <c r="J191" s="712"/>
      <c r="K191" s="420">
        <f>ROUND(E191*J191,2)</f>
        <v>0</v>
      </c>
      <c r="L191" s="420">
        <v>21</v>
      </c>
      <c r="M191" s="420">
        <f>G191*(1+L191/100)</f>
        <v>0</v>
      </c>
      <c r="N191" s="418">
        <v>1.2E-2</v>
      </c>
      <c r="O191" s="418">
        <f>ROUND(E191*N191,5)</f>
        <v>1.2E-2</v>
      </c>
      <c r="P191" s="418">
        <v>0</v>
      </c>
      <c r="Q191" s="418">
        <f>ROUND(E191*P191,5)</f>
        <v>0</v>
      </c>
      <c r="R191" s="418"/>
      <c r="S191" s="418"/>
      <c r="T191" s="421">
        <v>1.5</v>
      </c>
      <c r="U191" s="418">
        <f>ROUND(E191*T191,2)</f>
        <v>1.5</v>
      </c>
      <c r="V191" s="406"/>
      <c r="W191" s="406"/>
      <c r="X191" s="406"/>
      <c r="Y191" s="406"/>
      <c r="Z191" s="406"/>
      <c r="AA191" s="406"/>
      <c r="AB191" s="406"/>
      <c r="AC191" s="406"/>
      <c r="AD191" s="406"/>
      <c r="AE191" s="406" t="s">
        <v>2168</v>
      </c>
      <c r="AF191" s="406"/>
      <c r="AG191" s="406"/>
      <c r="AH191" s="406"/>
      <c r="AI191" s="406"/>
      <c r="AJ191" s="406"/>
      <c r="AK191" s="406"/>
      <c r="AL191" s="406"/>
      <c r="AM191" s="406"/>
      <c r="AN191" s="406"/>
      <c r="AO191" s="406"/>
      <c r="AP191" s="406"/>
      <c r="AQ191" s="406"/>
      <c r="AR191" s="406"/>
      <c r="AS191" s="406"/>
      <c r="AT191" s="406"/>
      <c r="AU191" s="406"/>
      <c r="AV191" s="406"/>
      <c r="AW191" s="406"/>
      <c r="AX191" s="406"/>
      <c r="AY191" s="406"/>
      <c r="AZ191" s="406"/>
      <c r="BA191" s="406"/>
      <c r="BB191" s="406"/>
      <c r="BC191" s="406"/>
      <c r="BD191" s="406"/>
      <c r="BE191" s="406"/>
      <c r="BF191" s="406"/>
      <c r="BG191" s="406"/>
      <c r="BH191" s="406"/>
    </row>
    <row r="192" spans="1:60">
      <c r="A192" s="422"/>
      <c r="B192" s="423" t="s">
        <v>1</v>
      </c>
      <c r="C192" s="424" t="s">
        <v>1</v>
      </c>
      <c r="D192" s="422"/>
      <c r="E192" s="422"/>
      <c r="F192" s="422"/>
      <c r="G192" s="422"/>
      <c r="H192" s="422"/>
      <c r="I192" s="422"/>
      <c r="J192" s="422"/>
      <c r="K192" s="422"/>
      <c r="L192" s="422"/>
      <c r="M192" s="422"/>
      <c r="N192" s="422"/>
      <c r="O192" s="422"/>
      <c r="P192" s="422"/>
      <c r="Q192" s="422"/>
      <c r="R192" s="422"/>
      <c r="S192" s="422"/>
      <c r="T192" s="422"/>
      <c r="U192" s="422"/>
      <c r="Y192" s="248"/>
      <c r="AC192" s="248">
        <v>15</v>
      </c>
      <c r="AD192" s="248">
        <v>21</v>
      </c>
    </row>
    <row r="193" spans="3:31" s="248" customFormat="1">
      <c r="C193" s="425"/>
      <c r="Y193" s="380"/>
      <c r="AE193" s="248" t="s">
        <v>2496</v>
      </c>
    </row>
  </sheetData>
  <mergeCells count="20">
    <mergeCell ref="C169:G169"/>
    <mergeCell ref="C171:G171"/>
    <mergeCell ref="C153:G153"/>
    <mergeCell ref="C157:G157"/>
    <mergeCell ref="C160:G160"/>
    <mergeCell ref="C164:G164"/>
    <mergeCell ref="C166:G166"/>
    <mergeCell ref="C167:G167"/>
    <mergeCell ref="C149:G149"/>
    <mergeCell ref="A1:G1"/>
    <mergeCell ref="C2:G2"/>
    <mergeCell ref="C3:G3"/>
    <mergeCell ref="C4:G4"/>
    <mergeCell ref="C25:G25"/>
    <mergeCell ref="C26:G26"/>
    <mergeCell ref="C27:G27"/>
    <mergeCell ref="C40:G40"/>
    <mergeCell ref="C46:G46"/>
    <mergeCell ref="C145:G145"/>
    <mergeCell ref="C147:G147"/>
  </mergeCells>
  <pageMargins left="0.39370078740157499" right="0.196850393700787" top="0.78740157499999996" bottom="0.78740157499999996" header="0.3" footer="0.3"/>
  <pageSetup paperSize="9" orientation="landscape" horizont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I81"/>
  <sheetViews>
    <sheetView zoomScaleNormal="100" zoomScalePageLayoutView="60" workbookViewId="0">
      <selection activeCell="F75" sqref="F75"/>
    </sheetView>
  </sheetViews>
  <sheetFormatPr defaultColWidth="8.85546875" defaultRowHeight="13.2"/>
  <cols>
    <col min="1" max="1" width="5.28515625" style="433" customWidth="1"/>
    <col min="2" max="2" width="8.140625" style="433" customWidth="1"/>
    <col min="3" max="3" width="46.5703125" style="433" customWidth="1"/>
    <col min="4" max="4" width="11.28515625" style="433" customWidth="1"/>
    <col min="5" max="5" width="11.28515625" style="498" customWidth="1"/>
    <col min="6" max="6" width="11.28515625" style="499" customWidth="1"/>
    <col min="7" max="11" width="11.28515625" style="433" customWidth="1"/>
    <col min="12" max="16" width="8.85546875" style="433"/>
    <col min="17" max="17" width="11.140625" style="433" customWidth="1"/>
    <col min="18" max="1023" width="8.85546875" style="433"/>
    <col min="1024" max="16384" width="8.85546875" style="434"/>
  </cols>
  <sheetData>
    <row r="1" spans="1:17" s="434" customFormat="1" ht="21.75" customHeight="1">
      <c r="A1" s="427"/>
      <c r="B1" s="428"/>
      <c r="C1" s="428" t="s">
        <v>2497</v>
      </c>
      <c r="D1" s="428"/>
      <c r="E1" s="429"/>
      <c r="F1" s="430"/>
      <c r="G1" s="431"/>
      <c r="H1" s="431"/>
      <c r="I1" s="431"/>
      <c r="J1" s="431"/>
      <c r="K1" s="432"/>
      <c r="L1" s="433"/>
      <c r="M1" s="433"/>
      <c r="N1" s="433"/>
      <c r="O1" s="433"/>
      <c r="P1" s="433"/>
      <c r="Q1" s="433"/>
    </row>
    <row r="2" spans="1:17" s="434" customFormat="1" ht="21.75" customHeight="1">
      <c r="A2" s="427"/>
      <c r="B2" s="428"/>
      <c r="C2" s="428" t="s">
        <v>2498</v>
      </c>
      <c r="D2" s="428"/>
      <c r="E2" s="429"/>
      <c r="F2" s="430"/>
      <c r="G2" s="431"/>
      <c r="H2" s="431"/>
      <c r="I2" s="431"/>
      <c r="J2" s="431"/>
      <c r="K2" s="432"/>
      <c r="L2" s="433"/>
      <c r="M2" s="433"/>
      <c r="N2" s="433"/>
      <c r="O2" s="433"/>
      <c r="P2" s="433"/>
      <c r="Q2" s="433"/>
    </row>
    <row r="3" spans="1:17" s="434" customFormat="1" ht="11.55" customHeight="1" thickBot="1">
      <c r="A3" s="435"/>
      <c r="B3" s="436"/>
      <c r="C3" s="436"/>
      <c r="D3" s="435"/>
      <c r="E3" s="435"/>
      <c r="F3" s="437"/>
      <c r="G3" s="437"/>
      <c r="H3" s="437"/>
      <c r="I3" s="437"/>
      <c r="J3" s="437"/>
      <c r="K3" s="437"/>
      <c r="L3" s="433"/>
      <c r="M3" s="433"/>
      <c r="N3" s="433"/>
      <c r="O3" s="433"/>
      <c r="P3" s="433"/>
      <c r="Q3" s="433"/>
    </row>
    <row r="4" spans="1:17" s="434" customFormat="1" ht="11.55" customHeight="1" thickBot="1">
      <c r="A4" s="825" t="s">
        <v>2499</v>
      </c>
      <c r="B4" s="825" t="s">
        <v>2500</v>
      </c>
      <c r="C4" s="438" t="s">
        <v>2501</v>
      </c>
      <c r="D4" s="439" t="s">
        <v>2502</v>
      </c>
      <c r="E4" s="439" t="s">
        <v>2503</v>
      </c>
      <c r="F4" s="826" t="s">
        <v>2504</v>
      </c>
      <c r="G4" s="826"/>
      <c r="H4" s="826" t="s">
        <v>2505</v>
      </c>
      <c r="I4" s="826"/>
      <c r="J4" s="440" t="s">
        <v>2122</v>
      </c>
      <c r="K4" s="439" t="s">
        <v>2506</v>
      </c>
      <c r="L4" s="433"/>
      <c r="M4" s="433"/>
      <c r="N4" s="433"/>
      <c r="O4" s="433"/>
      <c r="P4" s="433"/>
      <c r="Q4" s="433"/>
    </row>
    <row r="5" spans="1:17" s="434" customFormat="1" ht="34.5" customHeight="1">
      <c r="A5" s="825"/>
      <c r="B5" s="825"/>
      <c r="C5" s="441"/>
      <c r="D5" s="442" t="s">
        <v>2507</v>
      </c>
      <c r="E5" s="442" t="s">
        <v>2508</v>
      </c>
      <c r="F5" s="443" t="s">
        <v>2509</v>
      </c>
      <c r="G5" s="443" t="s">
        <v>2510</v>
      </c>
      <c r="H5" s="443" t="s">
        <v>2509</v>
      </c>
      <c r="I5" s="443" t="s">
        <v>2510</v>
      </c>
      <c r="J5" s="444" t="s">
        <v>2511</v>
      </c>
      <c r="K5" s="442" t="s">
        <v>2512</v>
      </c>
      <c r="L5" s="433"/>
      <c r="M5" s="433"/>
      <c r="N5" s="433"/>
      <c r="O5" s="433"/>
      <c r="P5" s="433"/>
      <c r="Q5" s="433"/>
    </row>
    <row r="6" spans="1:17" s="434" customFormat="1" ht="13.8" thickBot="1">
      <c r="A6" s="445"/>
      <c r="B6" s="446"/>
      <c r="C6" s="446"/>
      <c r="D6" s="445"/>
      <c r="E6" s="445"/>
      <c r="F6" s="445" t="s">
        <v>2513</v>
      </c>
      <c r="G6" s="445" t="s">
        <v>2513</v>
      </c>
      <c r="H6" s="445" t="s">
        <v>2513</v>
      </c>
      <c r="I6" s="445" t="s">
        <v>2513</v>
      </c>
      <c r="J6" s="445" t="s">
        <v>2513</v>
      </c>
      <c r="K6" s="447"/>
      <c r="L6" s="433"/>
      <c r="M6" s="433"/>
      <c r="N6" s="433"/>
      <c r="O6" s="433"/>
      <c r="P6" s="433"/>
      <c r="Q6" s="433"/>
    </row>
    <row r="7" spans="1:17" s="454" customFormat="1" ht="29.55" customHeight="1">
      <c r="A7" s="448"/>
      <c r="B7" s="428"/>
      <c r="C7" s="428" t="s">
        <v>2514</v>
      </c>
      <c r="D7" s="449"/>
      <c r="E7" s="450"/>
      <c r="F7" s="451"/>
      <c r="G7" s="452"/>
      <c r="H7" s="452"/>
      <c r="I7" s="452"/>
      <c r="J7" s="453">
        <f>J9+J12+J20+J41+J58+J67+J70+J73+J80</f>
        <v>0</v>
      </c>
      <c r="K7" s="432"/>
    </row>
    <row r="8" spans="1:17" s="463" customFormat="1">
      <c r="A8" s="448"/>
      <c r="B8" s="455"/>
      <c r="C8" s="456"/>
      <c r="D8" s="456"/>
      <c r="E8" s="457"/>
      <c r="F8" s="458"/>
      <c r="G8" s="459"/>
      <c r="H8" s="460"/>
      <c r="I8" s="459"/>
      <c r="J8" s="461"/>
      <c r="K8" s="462"/>
    </row>
    <row r="9" spans="1:17" s="434" customFormat="1" ht="15.6">
      <c r="A9" s="464"/>
      <c r="B9" s="465" t="s">
        <v>81</v>
      </c>
      <c r="C9" s="466" t="s">
        <v>2515</v>
      </c>
      <c r="D9" s="467"/>
      <c r="E9" s="468"/>
      <c r="F9" s="469"/>
      <c r="G9" s="470"/>
      <c r="H9" s="471"/>
      <c r="I9" s="470"/>
      <c r="J9" s="472">
        <f>SUM(J10:J10)</f>
        <v>0</v>
      </c>
      <c r="K9" s="473"/>
      <c r="L9" s="433"/>
      <c r="M9" s="433"/>
      <c r="N9" s="433"/>
      <c r="O9" s="433"/>
      <c r="P9" s="433"/>
      <c r="Q9" s="433"/>
    </row>
    <row r="10" spans="1:17" s="434" customFormat="1" ht="30">
      <c r="A10" s="464"/>
      <c r="B10" s="474" t="s">
        <v>2516</v>
      </c>
      <c r="C10" s="467" t="s">
        <v>2517</v>
      </c>
      <c r="D10" s="467" t="s">
        <v>2457</v>
      </c>
      <c r="E10" s="475">
        <v>1</v>
      </c>
      <c r="F10" s="476"/>
      <c r="G10" s="470"/>
      <c r="H10" s="471">
        <f>E10*F10</f>
        <v>0</v>
      </c>
      <c r="I10" s="470">
        <f>E10*G10</f>
        <v>0</v>
      </c>
      <c r="J10" s="469">
        <f>H10+I10</f>
        <v>0</v>
      </c>
      <c r="K10" s="473"/>
      <c r="L10" s="433"/>
      <c r="M10" s="433"/>
      <c r="N10" s="433"/>
      <c r="O10" s="433"/>
      <c r="P10" s="433"/>
      <c r="Q10" s="433"/>
    </row>
    <row r="11" spans="1:17" s="434" customFormat="1" ht="15">
      <c r="A11" s="464"/>
      <c r="B11" s="467"/>
      <c r="C11" s="467"/>
      <c r="D11" s="467"/>
      <c r="E11" s="475"/>
      <c r="F11" s="469"/>
      <c r="G11" s="470"/>
      <c r="H11" s="471"/>
      <c r="I11" s="470"/>
      <c r="J11" s="469"/>
      <c r="K11" s="473"/>
      <c r="L11" s="433"/>
      <c r="M11" s="433"/>
      <c r="N11" s="433"/>
      <c r="O11" s="433"/>
      <c r="P11" s="433"/>
      <c r="Q11" s="433"/>
    </row>
    <row r="12" spans="1:17" s="434" customFormat="1" ht="15.6">
      <c r="A12" s="464"/>
      <c r="B12" s="465" t="s">
        <v>85</v>
      </c>
      <c r="C12" s="477" t="s">
        <v>2518</v>
      </c>
      <c r="D12" s="467"/>
      <c r="E12" s="475"/>
      <c r="F12" s="469"/>
      <c r="G12" s="470"/>
      <c r="H12" s="471"/>
      <c r="I12" s="470"/>
      <c r="J12" s="478">
        <f>SUM(J13:J18)</f>
        <v>0</v>
      </c>
      <c r="K12" s="473"/>
      <c r="L12" s="433"/>
      <c r="M12" s="433"/>
      <c r="N12" s="433"/>
      <c r="O12" s="433"/>
      <c r="P12" s="433"/>
      <c r="Q12" s="433"/>
    </row>
    <row r="13" spans="1:17" s="434" customFormat="1" ht="15">
      <c r="A13" s="464"/>
      <c r="B13" s="474" t="s">
        <v>2519</v>
      </c>
      <c r="C13" s="479" t="s">
        <v>2520</v>
      </c>
      <c r="D13" s="467" t="s">
        <v>224</v>
      </c>
      <c r="E13" s="475">
        <f>(233)*1.1</f>
        <v>256.3</v>
      </c>
      <c r="F13" s="476"/>
      <c r="G13" s="470"/>
      <c r="H13" s="471">
        <f t="shared" ref="H13:H18" si="0">E13*F13</f>
        <v>0</v>
      </c>
      <c r="I13" s="470">
        <f t="shared" ref="I13:I18" si="1">E13*G13</f>
        <v>0</v>
      </c>
      <c r="J13" s="469">
        <f t="shared" ref="J13:J18" si="2">H13+I13</f>
        <v>0</v>
      </c>
      <c r="K13" s="473"/>
      <c r="L13" s="433"/>
      <c r="M13" s="433"/>
      <c r="N13" s="480"/>
      <c r="O13" s="433"/>
      <c r="P13" s="480"/>
      <c r="Q13" s="480"/>
    </row>
    <row r="14" spans="1:17" s="434" customFormat="1" ht="15">
      <c r="A14" s="464"/>
      <c r="B14" s="474" t="s">
        <v>2521</v>
      </c>
      <c r="C14" s="479" t="s">
        <v>2522</v>
      </c>
      <c r="D14" s="467" t="s">
        <v>224</v>
      </c>
      <c r="E14" s="475">
        <f>(20)*1.1</f>
        <v>22</v>
      </c>
      <c r="F14" s="476"/>
      <c r="G14" s="470"/>
      <c r="H14" s="471">
        <f t="shared" si="0"/>
        <v>0</v>
      </c>
      <c r="I14" s="470">
        <f t="shared" si="1"/>
        <v>0</v>
      </c>
      <c r="J14" s="469">
        <f t="shared" si="2"/>
        <v>0</v>
      </c>
      <c r="K14" s="473"/>
      <c r="L14" s="433"/>
      <c r="M14" s="433"/>
      <c r="N14" s="480"/>
      <c r="O14" s="433"/>
      <c r="P14" s="480"/>
      <c r="Q14" s="480"/>
    </row>
    <row r="15" spans="1:17" s="434" customFormat="1" ht="15">
      <c r="A15" s="464"/>
      <c r="B15" s="474" t="s">
        <v>2523</v>
      </c>
      <c r="C15" s="479" t="s">
        <v>2524</v>
      </c>
      <c r="D15" s="467" t="s">
        <v>224</v>
      </c>
      <c r="E15" s="475">
        <f>(0.6+25)*1.1</f>
        <v>28.160000000000004</v>
      </c>
      <c r="F15" s="476"/>
      <c r="G15" s="470"/>
      <c r="H15" s="471">
        <f t="shared" si="0"/>
        <v>0</v>
      </c>
      <c r="I15" s="470">
        <f t="shared" si="1"/>
        <v>0</v>
      </c>
      <c r="J15" s="469">
        <f t="shared" si="2"/>
        <v>0</v>
      </c>
      <c r="K15" s="473"/>
      <c r="L15" s="433"/>
      <c r="M15" s="433"/>
      <c r="N15" s="480"/>
      <c r="O15" s="433"/>
      <c r="P15" s="480"/>
      <c r="Q15" s="480"/>
    </row>
    <row r="16" spans="1:17" s="434" customFormat="1" ht="15">
      <c r="A16" s="464"/>
      <c r="B16" s="474" t="s">
        <v>2525</v>
      </c>
      <c r="C16" s="479" t="s">
        <v>2526</v>
      </c>
      <c r="D16" s="467" t="s">
        <v>224</v>
      </c>
      <c r="E16" s="475">
        <f>(22.4+44)*1.1</f>
        <v>73.040000000000006</v>
      </c>
      <c r="F16" s="476"/>
      <c r="G16" s="470"/>
      <c r="H16" s="471">
        <f t="shared" si="0"/>
        <v>0</v>
      </c>
      <c r="I16" s="470">
        <f t="shared" si="1"/>
        <v>0</v>
      </c>
      <c r="J16" s="469">
        <f t="shared" si="2"/>
        <v>0</v>
      </c>
      <c r="K16" s="473"/>
      <c r="L16" s="433"/>
      <c r="M16" s="433"/>
      <c r="N16" s="480"/>
      <c r="O16" s="433"/>
      <c r="P16" s="480"/>
      <c r="Q16" s="480"/>
    </row>
    <row r="17" spans="1:17" s="434" customFormat="1" ht="15">
      <c r="A17" s="464"/>
      <c r="B17" s="474" t="s">
        <v>2527</v>
      </c>
      <c r="C17" s="479" t="s">
        <v>2528</v>
      </c>
      <c r="D17" s="467" t="s">
        <v>224</v>
      </c>
      <c r="E17" s="475">
        <f>(13)*1.1</f>
        <v>14.3</v>
      </c>
      <c r="F17" s="476"/>
      <c r="G17" s="470"/>
      <c r="H17" s="471">
        <f t="shared" si="0"/>
        <v>0</v>
      </c>
      <c r="I17" s="470">
        <f t="shared" si="1"/>
        <v>0</v>
      </c>
      <c r="J17" s="469">
        <f t="shared" si="2"/>
        <v>0</v>
      </c>
      <c r="K17" s="473"/>
      <c r="L17" s="433"/>
      <c r="M17" s="433"/>
      <c r="N17" s="480"/>
      <c r="O17" s="433"/>
      <c r="P17" s="480"/>
      <c r="Q17" s="480"/>
    </row>
    <row r="18" spans="1:17" s="434" customFormat="1" ht="15">
      <c r="A18" s="464"/>
      <c r="B18" s="474" t="s">
        <v>2529</v>
      </c>
      <c r="C18" s="479" t="s">
        <v>2530</v>
      </c>
      <c r="D18" s="467" t="s">
        <v>224</v>
      </c>
      <c r="E18" s="475">
        <f>(61)*1.1</f>
        <v>67.100000000000009</v>
      </c>
      <c r="F18" s="476"/>
      <c r="G18" s="470"/>
      <c r="H18" s="471">
        <f t="shared" si="0"/>
        <v>0</v>
      </c>
      <c r="I18" s="470">
        <f t="shared" si="1"/>
        <v>0</v>
      </c>
      <c r="J18" s="469">
        <f t="shared" si="2"/>
        <v>0</v>
      </c>
      <c r="K18" s="473"/>
      <c r="L18" s="433"/>
      <c r="M18" s="433"/>
      <c r="N18" s="480"/>
      <c r="O18" s="433"/>
      <c r="P18" s="480"/>
      <c r="Q18" s="480"/>
    </row>
    <row r="19" spans="1:17" s="434" customFormat="1" ht="15">
      <c r="A19" s="464"/>
      <c r="B19" s="467"/>
      <c r="C19" s="467"/>
      <c r="D19" s="467"/>
      <c r="E19" s="475"/>
      <c r="F19" s="469"/>
      <c r="G19" s="470"/>
      <c r="H19" s="471"/>
      <c r="I19" s="470"/>
      <c r="J19" s="469"/>
      <c r="K19" s="473"/>
      <c r="L19" s="433"/>
      <c r="M19" s="433"/>
      <c r="N19" s="433"/>
      <c r="O19" s="433"/>
      <c r="P19" s="433"/>
      <c r="Q19" s="433"/>
    </row>
    <row r="20" spans="1:17" s="434" customFormat="1" ht="15.6">
      <c r="A20" s="464"/>
      <c r="B20" s="465" t="s">
        <v>161</v>
      </c>
      <c r="C20" s="477" t="s">
        <v>2531</v>
      </c>
      <c r="D20" s="467"/>
      <c r="E20" s="475"/>
      <c r="F20" s="469"/>
      <c r="G20" s="470"/>
      <c r="H20" s="471"/>
      <c r="I20" s="470"/>
      <c r="J20" s="478">
        <f>SUM(J21:J39)</f>
        <v>0</v>
      </c>
      <c r="K20" s="473"/>
      <c r="L20" s="433"/>
      <c r="M20" s="433"/>
      <c r="N20" s="433"/>
      <c r="O20" s="433"/>
      <c r="P20" s="433"/>
      <c r="Q20" s="433"/>
    </row>
    <row r="21" spans="1:17" s="434" customFormat="1" ht="30.6">
      <c r="A21" s="464"/>
      <c r="B21" s="474" t="s">
        <v>2532</v>
      </c>
      <c r="C21" s="479" t="s">
        <v>2533</v>
      </c>
      <c r="D21" s="467" t="s">
        <v>2457</v>
      </c>
      <c r="E21" s="475">
        <v>1</v>
      </c>
      <c r="F21" s="476"/>
      <c r="G21" s="470"/>
      <c r="H21" s="471">
        <f>E21*F21</f>
        <v>0</v>
      </c>
      <c r="I21" s="470">
        <f>E21*G21</f>
        <v>0</v>
      </c>
      <c r="J21" s="469">
        <f>H21+I21</f>
        <v>0</v>
      </c>
      <c r="K21" s="473"/>
      <c r="L21" s="433"/>
      <c r="M21" s="433"/>
      <c r="N21" s="480"/>
      <c r="O21" s="433"/>
      <c r="P21" s="480"/>
      <c r="Q21" s="480"/>
    </row>
    <row r="22" spans="1:17" s="434" customFormat="1" ht="15">
      <c r="A22" s="464"/>
      <c r="B22" s="474" t="s">
        <v>2534</v>
      </c>
      <c r="C22" s="474" t="s">
        <v>2535</v>
      </c>
      <c r="D22" s="467" t="s">
        <v>2457</v>
      </c>
      <c r="E22" s="475">
        <v>1</v>
      </c>
      <c r="F22" s="476"/>
      <c r="G22" s="470"/>
      <c r="H22" s="471">
        <f>E22*F22</f>
        <v>0</v>
      </c>
      <c r="I22" s="470">
        <f>E22*G22</f>
        <v>0</v>
      </c>
      <c r="J22" s="469">
        <f>H22+I22</f>
        <v>0</v>
      </c>
      <c r="K22" s="473"/>
      <c r="L22" s="433"/>
      <c r="M22" s="433"/>
      <c r="N22" s="480"/>
      <c r="O22" s="433"/>
      <c r="P22" s="480"/>
      <c r="Q22" s="480"/>
    </row>
    <row r="23" spans="1:17" s="434" customFormat="1" ht="15">
      <c r="A23" s="464"/>
      <c r="B23" s="467" t="s">
        <v>2536</v>
      </c>
      <c r="C23" s="474" t="s">
        <v>2537</v>
      </c>
      <c r="D23" s="467" t="s">
        <v>2457</v>
      </c>
      <c r="E23" s="475">
        <v>1</v>
      </c>
      <c r="F23" s="476"/>
      <c r="G23" s="470"/>
      <c r="H23" s="471">
        <f>E23*F23</f>
        <v>0</v>
      </c>
      <c r="I23" s="470">
        <f>E23*G23</f>
        <v>0</v>
      </c>
      <c r="J23" s="469">
        <f>H23+I23</f>
        <v>0</v>
      </c>
      <c r="K23" s="473"/>
      <c r="L23" s="433"/>
      <c r="M23" s="433"/>
      <c r="N23" s="480"/>
      <c r="O23" s="433"/>
      <c r="P23" s="480"/>
      <c r="Q23" s="480"/>
    </row>
    <row r="24" spans="1:17" s="434" customFormat="1" ht="15">
      <c r="A24" s="464"/>
      <c r="B24" s="467" t="s">
        <v>2538</v>
      </c>
      <c r="C24" s="474" t="s">
        <v>2539</v>
      </c>
      <c r="D24" s="467" t="s">
        <v>2457</v>
      </c>
      <c r="E24" s="475">
        <v>10</v>
      </c>
      <c r="F24" s="476"/>
      <c r="G24" s="470"/>
      <c r="H24" s="471">
        <f>E24*F24</f>
        <v>0</v>
      </c>
      <c r="I24" s="470">
        <f>E24*G24</f>
        <v>0</v>
      </c>
      <c r="J24" s="469">
        <f>H24+I24</f>
        <v>0</v>
      </c>
      <c r="K24" s="473"/>
      <c r="L24" s="433"/>
      <c r="M24" s="433"/>
      <c r="N24" s="480"/>
      <c r="O24" s="433"/>
      <c r="P24" s="480"/>
      <c r="Q24" s="480"/>
    </row>
    <row r="25" spans="1:17" s="434" customFormat="1" ht="15">
      <c r="A25" s="464"/>
      <c r="B25" s="467" t="s">
        <v>2540</v>
      </c>
      <c r="C25" s="474" t="s">
        <v>2541</v>
      </c>
      <c r="D25" s="467" t="s">
        <v>2457</v>
      </c>
      <c r="E25" s="475">
        <v>2</v>
      </c>
      <c r="F25" s="476"/>
      <c r="G25" s="470"/>
      <c r="H25" s="471">
        <f>E25*F25</f>
        <v>0</v>
      </c>
      <c r="I25" s="470">
        <f>E25*G25</f>
        <v>0</v>
      </c>
      <c r="J25" s="469">
        <f>H25+I25</f>
        <v>0</v>
      </c>
      <c r="K25" s="473"/>
      <c r="L25" s="433"/>
      <c r="M25" s="433"/>
      <c r="N25" s="480"/>
      <c r="O25" s="433"/>
      <c r="P25" s="480"/>
      <c r="Q25" s="480"/>
    </row>
    <row r="26" spans="1:17" s="434" customFormat="1" ht="15">
      <c r="A26" s="464"/>
      <c r="B26" s="467"/>
      <c r="C26" s="481"/>
      <c r="D26" s="467"/>
      <c r="E26" s="475"/>
      <c r="F26" s="469"/>
      <c r="G26" s="470"/>
      <c r="H26" s="471"/>
      <c r="I26" s="470"/>
      <c r="J26" s="469"/>
      <c r="K26" s="473"/>
      <c r="L26" s="433"/>
      <c r="M26" s="433"/>
      <c r="N26" s="480"/>
      <c r="O26" s="433"/>
      <c r="P26" s="480"/>
      <c r="Q26" s="480"/>
    </row>
    <row r="27" spans="1:17" s="434" customFormat="1" ht="15">
      <c r="A27" s="464"/>
      <c r="B27" s="474" t="s">
        <v>2542</v>
      </c>
      <c r="C27" s="481" t="s">
        <v>2543</v>
      </c>
      <c r="D27" s="467" t="s">
        <v>2457</v>
      </c>
      <c r="E27" s="475">
        <v>2</v>
      </c>
      <c r="F27" s="476"/>
      <c r="G27" s="470"/>
      <c r="H27" s="471">
        <f>E27*F27</f>
        <v>0</v>
      </c>
      <c r="I27" s="470">
        <f>E27*G27</f>
        <v>0</v>
      </c>
      <c r="J27" s="469">
        <f>H27+I27</f>
        <v>0</v>
      </c>
      <c r="K27" s="473"/>
      <c r="L27" s="433"/>
      <c r="M27" s="433"/>
      <c r="N27" s="480"/>
      <c r="O27" s="433"/>
      <c r="P27" s="480"/>
      <c r="Q27" s="480"/>
    </row>
    <row r="28" spans="1:17" s="434" customFormat="1" ht="15">
      <c r="A28" s="464"/>
      <c r="B28" s="474"/>
      <c r="C28" s="481"/>
      <c r="D28" s="467"/>
      <c r="E28" s="475"/>
      <c r="F28" s="469"/>
      <c r="G28" s="470"/>
      <c r="H28" s="471"/>
      <c r="I28" s="470"/>
      <c r="J28" s="469"/>
      <c r="K28" s="473"/>
      <c r="L28" s="433"/>
      <c r="M28" s="433"/>
      <c r="N28" s="480"/>
      <c r="O28" s="433"/>
      <c r="P28" s="480"/>
      <c r="Q28" s="480"/>
    </row>
    <row r="29" spans="1:17" s="434" customFormat="1" ht="15">
      <c r="A29" s="464"/>
      <c r="B29" s="474" t="s">
        <v>2544</v>
      </c>
      <c r="C29" s="481" t="s">
        <v>2545</v>
      </c>
      <c r="D29" s="467" t="s">
        <v>2457</v>
      </c>
      <c r="E29" s="475">
        <v>4</v>
      </c>
      <c r="F29" s="476"/>
      <c r="G29" s="470"/>
      <c r="H29" s="471">
        <f>E29*F29</f>
        <v>0</v>
      </c>
      <c r="I29" s="470">
        <f>E29*G29</f>
        <v>0</v>
      </c>
      <c r="J29" s="469">
        <f>H29+I29</f>
        <v>0</v>
      </c>
      <c r="K29" s="473"/>
      <c r="L29" s="433"/>
      <c r="M29" s="433"/>
      <c r="N29" s="480"/>
      <c r="O29" s="433"/>
      <c r="P29" s="480"/>
      <c r="Q29" s="480"/>
    </row>
    <row r="30" spans="1:17" s="434" customFormat="1" ht="15">
      <c r="A30" s="464"/>
      <c r="B30" s="474"/>
      <c r="C30" s="481"/>
      <c r="D30" s="467"/>
      <c r="E30" s="475"/>
      <c r="F30" s="469"/>
      <c r="G30" s="470"/>
      <c r="H30" s="471"/>
      <c r="I30" s="470"/>
      <c r="J30" s="469"/>
      <c r="K30" s="473"/>
      <c r="L30" s="433"/>
      <c r="M30" s="433"/>
      <c r="N30" s="480"/>
      <c r="O30" s="433"/>
      <c r="P30" s="480"/>
      <c r="Q30" s="480"/>
    </row>
    <row r="31" spans="1:17" s="434" customFormat="1" ht="15">
      <c r="A31" s="481"/>
      <c r="B31" s="474" t="s">
        <v>2546</v>
      </c>
      <c r="C31" s="481" t="s">
        <v>2547</v>
      </c>
      <c r="D31" s="467" t="s">
        <v>2457</v>
      </c>
      <c r="E31" s="475">
        <v>1</v>
      </c>
      <c r="F31" s="476"/>
      <c r="G31" s="470"/>
      <c r="H31" s="471">
        <f>E31*F31</f>
        <v>0</v>
      </c>
      <c r="I31" s="470">
        <f>E31*G31</f>
        <v>0</v>
      </c>
      <c r="J31" s="469">
        <f>H31+I31</f>
        <v>0</v>
      </c>
      <c r="K31" s="473"/>
      <c r="L31" s="433"/>
      <c r="M31" s="433"/>
      <c r="N31" s="480"/>
      <c r="O31" s="433"/>
      <c r="P31" s="480"/>
      <c r="Q31" s="480"/>
    </row>
    <row r="32" spans="1:17" s="434" customFormat="1" ht="15">
      <c r="A32" s="481"/>
      <c r="B32" s="467" t="s">
        <v>2548</v>
      </c>
      <c r="C32" s="474" t="s">
        <v>2549</v>
      </c>
      <c r="D32" s="467" t="s">
        <v>2457</v>
      </c>
      <c r="E32" s="475">
        <v>1</v>
      </c>
      <c r="F32" s="476"/>
      <c r="G32" s="470"/>
      <c r="H32" s="471">
        <f>E32*F32</f>
        <v>0</v>
      </c>
      <c r="I32" s="470">
        <f>E32*G32</f>
        <v>0</v>
      </c>
      <c r="J32" s="469">
        <f>H32+I32</f>
        <v>0</v>
      </c>
      <c r="K32" s="473"/>
      <c r="L32" s="433"/>
      <c r="M32" s="433"/>
      <c r="N32" s="480"/>
      <c r="O32" s="433"/>
      <c r="P32" s="480"/>
      <c r="Q32" s="480"/>
    </row>
    <row r="33" spans="1:17" s="434" customFormat="1" ht="15">
      <c r="A33" s="481"/>
      <c r="B33" s="467" t="s">
        <v>2550</v>
      </c>
      <c r="C33" s="474" t="s">
        <v>2551</v>
      </c>
      <c r="D33" s="467" t="s">
        <v>2457</v>
      </c>
      <c r="E33" s="475">
        <v>16</v>
      </c>
      <c r="F33" s="476"/>
      <c r="G33" s="470"/>
      <c r="H33" s="471">
        <f>E33*F33</f>
        <v>0</v>
      </c>
      <c r="I33" s="470">
        <f>E33*G33</f>
        <v>0</v>
      </c>
      <c r="J33" s="469">
        <f>H33+I33</f>
        <v>0</v>
      </c>
      <c r="K33" s="473"/>
      <c r="L33" s="433"/>
      <c r="M33" s="433"/>
      <c r="N33" s="480"/>
      <c r="O33" s="433"/>
      <c r="P33" s="480"/>
      <c r="Q33" s="480"/>
    </row>
    <row r="34" spans="1:17" s="434" customFormat="1" ht="15">
      <c r="A34" s="481"/>
      <c r="B34" s="467" t="s">
        <v>2552</v>
      </c>
      <c r="C34" s="481" t="s">
        <v>2553</v>
      </c>
      <c r="D34" s="467" t="s">
        <v>2457</v>
      </c>
      <c r="E34" s="475">
        <v>17</v>
      </c>
      <c r="F34" s="476"/>
      <c r="G34" s="470"/>
      <c r="H34" s="471">
        <f>E34*F34</f>
        <v>0</v>
      </c>
      <c r="I34" s="470">
        <f>E34*G34</f>
        <v>0</v>
      </c>
      <c r="J34" s="469">
        <f>H34+I34</f>
        <v>0</v>
      </c>
      <c r="K34" s="473"/>
      <c r="L34" s="433"/>
      <c r="M34" s="433"/>
      <c r="N34" s="480"/>
      <c r="O34" s="433"/>
      <c r="P34" s="480"/>
      <c r="Q34" s="480"/>
    </row>
    <row r="35" spans="1:17" s="434" customFormat="1" ht="15">
      <c r="A35" s="481"/>
      <c r="B35" s="467"/>
      <c r="C35" s="474"/>
      <c r="D35" s="467"/>
      <c r="E35" s="475"/>
      <c r="F35" s="469"/>
      <c r="G35" s="470"/>
      <c r="H35" s="471"/>
      <c r="I35" s="470"/>
      <c r="J35" s="469"/>
      <c r="K35" s="473"/>
      <c r="L35" s="433"/>
      <c r="M35" s="433"/>
      <c r="N35" s="480"/>
      <c r="O35" s="433"/>
      <c r="P35" s="480"/>
      <c r="Q35" s="480"/>
    </row>
    <row r="36" spans="1:17" s="434" customFormat="1" ht="15">
      <c r="A36" s="481"/>
      <c r="B36" s="474" t="s">
        <v>2554</v>
      </c>
      <c r="C36" s="481" t="s">
        <v>2555</v>
      </c>
      <c r="D36" s="467" t="s">
        <v>2457</v>
      </c>
      <c r="E36" s="475">
        <v>4</v>
      </c>
      <c r="F36" s="476"/>
      <c r="G36" s="470"/>
      <c r="H36" s="471">
        <f>E36*F36</f>
        <v>0</v>
      </c>
      <c r="I36" s="470">
        <f>E36*G36</f>
        <v>0</v>
      </c>
      <c r="J36" s="469">
        <f>H36+I36</f>
        <v>0</v>
      </c>
      <c r="K36" s="473"/>
      <c r="L36" s="433"/>
      <c r="M36" s="433"/>
      <c r="N36" s="480"/>
      <c r="O36" s="433"/>
      <c r="P36" s="480"/>
      <c r="Q36" s="480"/>
    </row>
    <row r="37" spans="1:17" s="434" customFormat="1" ht="15">
      <c r="A37" s="481"/>
      <c r="B37" s="474"/>
      <c r="C37" s="481"/>
      <c r="D37" s="467"/>
      <c r="E37" s="475"/>
      <c r="F37" s="469"/>
      <c r="G37" s="470"/>
      <c r="H37" s="471"/>
      <c r="I37" s="470"/>
      <c r="J37" s="469"/>
      <c r="K37" s="473"/>
      <c r="L37" s="433"/>
      <c r="M37" s="433"/>
      <c r="N37" s="480"/>
      <c r="O37" s="433"/>
      <c r="P37" s="480"/>
      <c r="Q37" s="480"/>
    </row>
    <row r="38" spans="1:17" s="434" customFormat="1" ht="15">
      <c r="A38" s="481"/>
      <c r="B38" s="474" t="s">
        <v>2556</v>
      </c>
      <c r="C38" s="481" t="s">
        <v>2557</v>
      </c>
      <c r="D38" s="467" t="s">
        <v>2457</v>
      </c>
      <c r="E38" s="475">
        <v>4</v>
      </c>
      <c r="F38" s="476"/>
      <c r="G38" s="470"/>
      <c r="H38" s="471">
        <f>E38*F38</f>
        <v>0</v>
      </c>
      <c r="I38" s="470">
        <f>E38*G38</f>
        <v>0</v>
      </c>
      <c r="J38" s="469">
        <f>H38+I38</f>
        <v>0</v>
      </c>
      <c r="K38" s="473"/>
      <c r="L38" s="433"/>
      <c r="M38" s="433"/>
      <c r="N38" s="480"/>
      <c r="O38" s="433"/>
      <c r="P38" s="480"/>
      <c r="Q38" s="480"/>
    </row>
    <row r="39" spans="1:17" s="434" customFormat="1" ht="15">
      <c r="A39" s="481"/>
      <c r="B39" s="474" t="s">
        <v>2558</v>
      </c>
      <c r="C39" s="481" t="s">
        <v>2559</v>
      </c>
      <c r="D39" s="467" t="s">
        <v>2457</v>
      </c>
      <c r="E39" s="475">
        <v>1</v>
      </c>
      <c r="F39" s="476"/>
      <c r="G39" s="470"/>
      <c r="H39" s="471">
        <f>E39*F39</f>
        <v>0</v>
      </c>
      <c r="I39" s="470">
        <f>E39*G39</f>
        <v>0</v>
      </c>
      <c r="J39" s="469">
        <f>H39+I39</f>
        <v>0</v>
      </c>
      <c r="K39" s="473"/>
      <c r="L39" s="433"/>
      <c r="M39" s="433"/>
      <c r="N39" s="480"/>
      <c r="O39" s="433"/>
      <c r="P39" s="480"/>
      <c r="Q39" s="480"/>
    </row>
    <row r="40" spans="1:17" s="434" customFormat="1" ht="15.6">
      <c r="A40" s="481"/>
      <c r="B40" s="482"/>
      <c r="C40" s="481"/>
      <c r="D40" s="467"/>
      <c r="E40" s="475"/>
      <c r="F40" s="469"/>
      <c r="G40" s="470"/>
      <c r="H40" s="471"/>
      <c r="I40" s="470"/>
      <c r="J40" s="469"/>
      <c r="K40" s="473"/>
      <c r="L40" s="433"/>
      <c r="M40" s="433"/>
      <c r="N40" s="480"/>
      <c r="O40" s="433"/>
      <c r="P40" s="480"/>
      <c r="Q40" s="480"/>
    </row>
    <row r="41" spans="1:17" s="434" customFormat="1" ht="15.6">
      <c r="A41" s="481"/>
      <c r="B41" s="482" t="s">
        <v>151</v>
      </c>
      <c r="C41" s="483" t="s">
        <v>2560</v>
      </c>
      <c r="D41" s="467"/>
      <c r="E41" s="475"/>
      <c r="F41" s="469"/>
      <c r="G41" s="470"/>
      <c r="H41" s="471"/>
      <c r="I41" s="470"/>
      <c r="J41" s="478">
        <f>SUM(J43:J56)</f>
        <v>0</v>
      </c>
      <c r="K41" s="473"/>
      <c r="L41" s="433"/>
      <c r="M41" s="433"/>
      <c r="N41" s="480"/>
      <c r="O41" s="433"/>
      <c r="P41" s="480"/>
      <c r="Q41" s="480"/>
    </row>
    <row r="42" spans="1:17" s="434" customFormat="1" ht="30">
      <c r="A42" s="481"/>
      <c r="B42" s="482"/>
      <c r="C42" s="467" t="s">
        <v>2561</v>
      </c>
      <c r="D42" s="467"/>
      <c r="E42" s="475"/>
      <c r="F42" s="469"/>
      <c r="G42" s="470"/>
      <c r="H42" s="471"/>
      <c r="I42" s="470"/>
      <c r="J42" s="469"/>
      <c r="K42" s="473"/>
      <c r="L42" s="433"/>
      <c r="M42" s="433"/>
      <c r="N42" s="480"/>
      <c r="O42" s="433"/>
      <c r="P42" s="480"/>
      <c r="Q42" s="480"/>
    </row>
    <row r="43" spans="1:17" s="434" customFormat="1" ht="15">
      <c r="A43" s="481"/>
      <c r="B43" s="474" t="s">
        <v>2562</v>
      </c>
      <c r="C43" s="467" t="s">
        <v>2563</v>
      </c>
      <c r="D43" s="467" t="s">
        <v>2457</v>
      </c>
      <c r="E43" s="475">
        <v>1</v>
      </c>
      <c r="F43" s="476"/>
      <c r="G43" s="470"/>
      <c r="H43" s="471">
        <f t="shared" ref="H43:H56" si="3">E43*F43</f>
        <v>0</v>
      </c>
      <c r="I43" s="470">
        <f t="shared" ref="I43:I56" si="4">E43*G43</f>
        <v>0</v>
      </c>
      <c r="J43" s="469">
        <f t="shared" ref="J43:J56" si="5">H43+I43</f>
        <v>0</v>
      </c>
      <c r="K43" s="473"/>
      <c r="L43" s="433"/>
      <c r="M43" s="433"/>
      <c r="N43" s="480"/>
      <c r="O43" s="433"/>
      <c r="P43" s="480"/>
      <c r="Q43" s="480"/>
    </row>
    <row r="44" spans="1:17" s="434" customFormat="1" ht="15">
      <c r="A44" s="481"/>
      <c r="B44" s="474" t="s">
        <v>2564</v>
      </c>
      <c r="C44" s="467" t="s">
        <v>2565</v>
      </c>
      <c r="D44" s="467" t="s">
        <v>2457</v>
      </c>
      <c r="E44" s="475">
        <v>4</v>
      </c>
      <c r="F44" s="476"/>
      <c r="G44" s="470"/>
      <c r="H44" s="471">
        <f t="shared" si="3"/>
        <v>0</v>
      </c>
      <c r="I44" s="470">
        <f t="shared" si="4"/>
        <v>0</v>
      </c>
      <c r="J44" s="469">
        <f t="shared" si="5"/>
        <v>0</v>
      </c>
      <c r="K44" s="473"/>
      <c r="L44" s="433"/>
      <c r="M44" s="433"/>
      <c r="N44" s="480"/>
      <c r="O44" s="433"/>
      <c r="P44" s="480"/>
      <c r="Q44" s="480"/>
    </row>
    <row r="45" spans="1:17" s="434" customFormat="1" ht="15">
      <c r="A45" s="481"/>
      <c r="B45" s="474" t="s">
        <v>2566</v>
      </c>
      <c r="C45" s="467" t="s">
        <v>2567</v>
      </c>
      <c r="D45" s="467" t="s">
        <v>2457</v>
      </c>
      <c r="E45" s="475">
        <v>1</v>
      </c>
      <c r="F45" s="476"/>
      <c r="G45" s="470"/>
      <c r="H45" s="471">
        <f t="shared" si="3"/>
        <v>0</v>
      </c>
      <c r="I45" s="470">
        <f t="shared" si="4"/>
        <v>0</v>
      </c>
      <c r="J45" s="469">
        <f t="shared" si="5"/>
        <v>0</v>
      </c>
      <c r="K45" s="473"/>
      <c r="L45" s="433"/>
      <c r="M45" s="433"/>
      <c r="N45" s="480"/>
      <c r="O45" s="433"/>
      <c r="P45" s="480"/>
      <c r="Q45" s="480"/>
    </row>
    <row r="46" spans="1:17" s="434" customFormat="1" ht="15">
      <c r="A46" s="481"/>
      <c r="B46" s="474" t="s">
        <v>2568</v>
      </c>
      <c r="C46" s="467" t="s">
        <v>2569</v>
      </c>
      <c r="D46" s="467" t="s">
        <v>2457</v>
      </c>
      <c r="E46" s="475">
        <v>1</v>
      </c>
      <c r="F46" s="476"/>
      <c r="G46" s="470"/>
      <c r="H46" s="471">
        <f t="shared" si="3"/>
        <v>0</v>
      </c>
      <c r="I46" s="470">
        <f t="shared" si="4"/>
        <v>0</v>
      </c>
      <c r="J46" s="469">
        <f t="shared" si="5"/>
        <v>0</v>
      </c>
      <c r="K46" s="473"/>
      <c r="L46" s="433"/>
      <c r="M46" s="433"/>
      <c r="N46" s="480"/>
      <c r="O46" s="433"/>
      <c r="P46" s="480"/>
      <c r="Q46" s="480"/>
    </row>
    <row r="47" spans="1:17" s="434" customFormat="1" ht="15">
      <c r="A47" s="481"/>
      <c r="B47" s="474" t="s">
        <v>2570</v>
      </c>
      <c r="C47" s="467" t="s">
        <v>2571</v>
      </c>
      <c r="D47" s="467" t="s">
        <v>2457</v>
      </c>
      <c r="E47" s="475">
        <v>1</v>
      </c>
      <c r="F47" s="476"/>
      <c r="G47" s="470"/>
      <c r="H47" s="471">
        <f t="shared" si="3"/>
        <v>0</v>
      </c>
      <c r="I47" s="470">
        <f t="shared" si="4"/>
        <v>0</v>
      </c>
      <c r="J47" s="469">
        <f t="shared" si="5"/>
        <v>0</v>
      </c>
      <c r="K47" s="473"/>
      <c r="L47" s="433"/>
      <c r="M47" s="433"/>
      <c r="N47" s="480"/>
      <c r="O47" s="433"/>
      <c r="P47" s="480"/>
      <c r="Q47" s="480"/>
    </row>
    <row r="48" spans="1:17" s="434" customFormat="1" ht="15">
      <c r="A48" s="481"/>
      <c r="B48" s="474" t="s">
        <v>2572</v>
      </c>
      <c r="C48" s="467" t="s">
        <v>2573</v>
      </c>
      <c r="D48" s="467" t="s">
        <v>2457</v>
      </c>
      <c r="E48" s="475">
        <v>1</v>
      </c>
      <c r="F48" s="476"/>
      <c r="G48" s="470"/>
      <c r="H48" s="471">
        <f t="shared" si="3"/>
        <v>0</v>
      </c>
      <c r="I48" s="470">
        <f t="shared" si="4"/>
        <v>0</v>
      </c>
      <c r="J48" s="469">
        <f t="shared" si="5"/>
        <v>0</v>
      </c>
      <c r="K48" s="473"/>
      <c r="L48" s="433"/>
      <c r="M48" s="433"/>
      <c r="N48" s="480"/>
      <c r="O48" s="433"/>
      <c r="P48" s="480"/>
      <c r="Q48" s="480"/>
    </row>
    <row r="49" spans="1:17" s="434" customFormat="1" ht="15">
      <c r="A49" s="481"/>
      <c r="B49" s="474" t="s">
        <v>2574</v>
      </c>
      <c r="C49" s="467" t="s">
        <v>2575</v>
      </c>
      <c r="D49" s="467" t="s">
        <v>2457</v>
      </c>
      <c r="E49" s="475">
        <v>1</v>
      </c>
      <c r="F49" s="476"/>
      <c r="G49" s="470"/>
      <c r="H49" s="471">
        <f t="shared" si="3"/>
        <v>0</v>
      </c>
      <c r="I49" s="470">
        <f t="shared" si="4"/>
        <v>0</v>
      </c>
      <c r="J49" s="469">
        <f t="shared" si="5"/>
        <v>0</v>
      </c>
      <c r="K49" s="473"/>
      <c r="L49" s="433"/>
      <c r="M49" s="433"/>
      <c r="N49" s="480"/>
      <c r="O49" s="433"/>
      <c r="P49" s="480"/>
      <c r="Q49" s="480"/>
    </row>
    <row r="50" spans="1:17" s="434" customFormat="1" ht="15">
      <c r="A50" s="481"/>
      <c r="B50" s="467" t="s">
        <v>2576</v>
      </c>
      <c r="C50" s="467" t="s">
        <v>2577</v>
      </c>
      <c r="D50" s="467" t="s">
        <v>2457</v>
      </c>
      <c r="E50" s="475">
        <v>1</v>
      </c>
      <c r="F50" s="476"/>
      <c r="G50" s="470"/>
      <c r="H50" s="471">
        <f t="shared" si="3"/>
        <v>0</v>
      </c>
      <c r="I50" s="470">
        <f t="shared" si="4"/>
        <v>0</v>
      </c>
      <c r="J50" s="469">
        <f t="shared" si="5"/>
        <v>0</v>
      </c>
      <c r="K50" s="473"/>
      <c r="L50" s="433"/>
      <c r="M50" s="433"/>
      <c r="N50" s="480"/>
      <c r="O50" s="433"/>
      <c r="P50" s="480"/>
      <c r="Q50" s="480"/>
    </row>
    <row r="51" spans="1:17" s="434" customFormat="1" ht="15">
      <c r="A51" s="481"/>
      <c r="B51" s="467" t="s">
        <v>2578</v>
      </c>
      <c r="C51" s="467" t="s">
        <v>2579</v>
      </c>
      <c r="D51" s="467" t="s">
        <v>2457</v>
      </c>
      <c r="E51" s="475">
        <v>2</v>
      </c>
      <c r="F51" s="476"/>
      <c r="G51" s="470"/>
      <c r="H51" s="471">
        <f t="shared" si="3"/>
        <v>0</v>
      </c>
      <c r="I51" s="470">
        <f t="shared" si="4"/>
        <v>0</v>
      </c>
      <c r="J51" s="469">
        <f t="shared" si="5"/>
        <v>0</v>
      </c>
      <c r="K51" s="473"/>
      <c r="L51" s="433"/>
      <c r="M51" s="433"/>
      <c r="N51" s="480"/>
      <c r="O51" s="433"/>
      <c r="P51" s="480"/>
      <c r="Q51" s="480"/>
    </row>
    <row r="52" spans="1:17" s="434" customFormat="1" ht="15">
      <c r="A52" s="481"/>
      <c r="B52" s="467" t="s">
        <v>2580</v>
      </c>
      <c r="C52" s="467" t="s">
        <v>2581</v>
      </c>
      <c r="D52" s="467" t="s">
        <v>2457</v>
      </c>
      <c r="E52" s="475">
        <v>1</v>
      </c>
      <c r="F52" s="476"/>
      <c r="G52" s="470"/>
      <c r="H52" s="471">
        <f t="shared" si="3"/>
        <v>0</v>
      </c>
      <c r="I52" s="470">
        <f t="shared" si="4"/>
        <v>0</v>
      </c>
      <c r="J52" s="469">
        <f t="shared" si="5"/>
        <v>0</v>
      </c>
      <c r="K52" s="473"/>
      <c r="L52" s="433"/>
      <c r="M52" s="433"/>
      <c r="N52" s="480"/>
      <c r="O52" s="433"/>
      <c r="P52" s="480"/>
      <c r="Q52" s="480"/>
    </row>
    <row r="53" spans="1:17" s="434" customFormat="1" ht="15">
      <c r="A53" s="481"/>
      <c r="B53" s="467" t="s">
        <v>2582</v>
      </c>
      <c r="C53" s="467" t="s">
        <v>2583</v>
      </c>
      <c r="D53" s="467" t="s">
        <v>2457</v>
      </c>
      <c r="E53" s="475">
        <v>1</v>
      </c>
      <c r="F53" s="476"/>
      <c r="G53" s="470"/>
      <c r="H53" s="471">
        <f t="shared" si="3"/>
        <v>0</v>
      </c>
      <c r="I53" s="470">
        <f t="shared" si="4"/>
        <v>0</v>
      </c>
      <c r="J53" s="469">
        <f t="shared" si="5"/>
        <v>0</v>
      </c>
      <c r="K53" s="473"/>
      <c r="L53" s="433"/>
      <c r="M53" s="433"/>
      <c r="N53" s="480"/>
      <c r="O53" s="433"/>
      <c r="P53" s="480"/>
      <c r="Q53" s="480"/>
    </row>
    <row r="54" spans="1:17" s="434" customFormat="1" ht="45">
      <c r="A54" s="481"/>
      <c r="B54" s="467" t="s">
        <v>2584</v>
      </c>
      <c r="C54" s="467" t="s">
        <v>2585</v>
      </c>
      <c r="D54" s="467" t="s">
        <v>2457</v>
      </c>
      <c r="E54" s="475">
        <v>1</v>
      </c>
      <c r="F54" s="476"/>
      <c r="G54" s="470"/>
      <c r="H54" s="471">
        <f t="shared" si="3"/>
        <v>0</v>
      </c>
      <c r="I54" s="470">
        <f t="shared" si="4"/>
        <v>0</v>
      </c>
      <c r="J54" s="469">
        <f t="shared" si="5"/>
        <v>0</v>
      </c>
      <c r="K54" s="473"/>
      <c r="L54" s="433"/>
      <c r="M54" s="433"/>
      <c r="N54" s="480"/>
      <c r="O54" s="433"/>
      <c r="P54" s="480"/>
      <c r="Q54" s="480"/>
    </row>
    <row r="55" spans="1:17" s="434" customFormat="1" ht="75">
      <c r="A55" s="481"/>
      <c r="B55" s="467" t="s">
        <v>2586</v>
      </c>
      <c r="C55" s="467" t="s">
        <v>2587</v>
      </c>
      <c r="D55" s="467" t="s">
        <v>2457</v>
      </c>
      <c r="E55" s="475">
        <v>3</v>
      </c>
      <c r="F55" s="476"/>
      <c r="G55" s="470"/>
      <c r="H55" s="471">
        <f t="shared" si="3"/>
        <v>0</v>
      </c>
      <c r="I55" s="470">
        <f t="shared" si="4"/>
        <v>0</v>
      </c>
      <c r="J55" s="469">
        <f t="shared" si="5"/>
        <v>0</v>
      </c>
      <c r="K55" s="473"/>
      <c r="L55" s="433"/>
      <c r="M55" s="433"/>
      <c r="N55" s="480"/>
      <c r="O55" s="433"/>
      <c r="P55" s="480"/>
      <c r="Q55" s="480"/>
    </row>
    <row r="56" spans="1:17" s="434" customFormat="1" ht="75">
      <c r="A56" s="481"/>
      <c r="B56" s="467" t="s">
        <v>2588</v>
      </c>
      <c r="C56" s="467" t="s">
        <v>2589</v>
      </c>
      <c r="D56" s="467" t="s">
        <v>2457</v>
      </c>
      <c r="E56" s="475">
        <v>6</v>
      </c>
      <c r="F56" s="476"/>
      <c r="G56" s="470"/>
      <c r="H56" s="471">
        <f t="shared" si="3"/>
        <v>0</v>
      </c>
      <c r="I56" s="470">
        <f t="shared" si="4"/>
        <v>0</v>
      </c>
      <c r="J56" s="469">
        <f t="shared" si="5"/>
        <v>0</v>
      </c>
      <c r="K56" s="473"/>
      <c r="L56" s="433"/>
      <c r="M56" s="433"/>
      <c r="N56" s="480"/>
      <c r="O56" s="433"/>
      <c r="P56" s="480"/>
      <c r="Q56" s="480"/>
    </row>
    <row r="57" spans="1:17" s="434" customFormat="1" ht="15.6">
      <c r="A57" s="481"/>
      <c r="B57" s="484"/>
      <c r="C57" s="467"/>
      <c r="D57" s="467"/>
      <c r="E57" s="475"/>
      <c r="F57" s="469"/>
      <c r="G57" s="470"/>
      <c r="H57" s="471"/>
      <c r="I57" s="470"/>
      <c r="J57" s="469"/>
      <c r="K57" s="473"/>
      <c r="L57" s="433"/>
      <c r="M57" s="433"/>
      <c r="N57" s="480"/>
      <c r="O57" s="433"/>
      <c r="P57" s="480"/>
      <c r="Q57" s="480"/>
    </row>
    <row r="58" spans="1:17" s="434" customFormat="1" ht="15.6">
      <c r="A58" s="481"/>
      <c r="B58" s="484" t="s">
        <v>173</v>
      </c>
      <c r="C58" s="484" t="s">
        <v>2590</v>
      </c>
      <c r="D58" s="467"/>
      <c r="E58" s="475"/>
      <c r="F58" s="469"/>
      <c r="G58" s="470"/>
      <c r="H58" s="471"/>
      <c r="I58" s="470"/>
      <c r="J58" s="478">
        <f>SUM(J60:J65)</f>
        <v>0</v>
      </c>
      <c r="K58" s="473"/>
      <c r="L58" s="433"/>
      <c r="M58" s="433"/>
      <c r="N58" s="480"/>
      <c r="O58" s="433"/>
      <c r="P58" s="480"/>
      <c r="Q58" s="480"/>
    </row>
    <row r="59" spans="1:17" s="434" customFormat="1" ht="30">
      <c r="A59" s="481"/>
      <c r="B59" s="484"/>
      <c r="C59" s="467" t="s">
        <v>2591</v>
      </c>
      <c r="D59" s="467"/>
      <c r="E59" s="475"/>
      <c r="F59" s="469"/>
      <c r="G59" s="470"/>
      <c r="H59" s="471"/>
      <c r="I59" s="470"/>
      <c r="J59" s="469"/>
      <c r="K59" s="473"/>
      <c r="L59" s="433"/>
      <c r="M59" s="433"/>
      <c r="N59" s="480"/>
      <c r="O59" s="433"/>
      <c r="P59" s="480"/>
      <c r="Q59" s="480"/>
    </row>
    <row r="60" spans="1:17" s="434" customFormat="1" ht="15">
      <c r="A60" s="481"/>
      <c r="B60" s="467" t="s">
        <v>2592</v>
      </c>
      <c r="C60" s="467" t="s">
        <v>2593</v>
      </c>
      <c r="D60" s="467" t="s">
        <v>224</v>
      </c>
      <c r="E60" s="475">
        <f>(233)*1.1</f>
        <v>256.3</v>
      </c>
      <c r="F60" s="476"/>
      <c r="G60" s="470"/>
      <c r="H60" s="471">
        <f t="shared" ref="H60:H65" si="6">E60*F60</f>
        <v>0</v>
      </c>
      <c r="I60" s="470">
        <f t="shared" ref="I60:I65" si="7">E60*G60</f>
        <v>0</v>
      </c>
      <c r="J60" s="469">
        <f t="shared" ref="J60:J65" si="8">H60+I60</f>
        <v>0</v>
      </c>
      <c r="K60" s="473"/>
      <c r="L60" s="433"/>
      <c r="M60" s="433"/>
      <c r="N60" s="480"/>
      <c r="O60" s="433"/>
      <c r="P60" s="480"/>
      <c r="Q60" s="480"/>
    </row>
    <row r="61" spans="1:17" s="434" customFormat="1" ht="15">
      <c r="A61" s="481"/>
      <c r="B61" s="467" t="s">
        <v>2594</v>
      </c>
      <c r="C61" s="474" t="s">
        <v>2595</v>
      </c>
      <c r="D61" s="467" t="s">
        <v>224</v>
      </c>
      <c r="E61" s="475">
        <f>(20)*1.1</f>
        <v>22</v>
      </c>
      <c r="F61" s="476"/>
      <c r="G61" s="470"/>
      <c r="H61" s="471">
        <f t="shared" si="6"/>
        <v>0</v>
      </c>
      <c r="I61" s="470">
        <f t="shared" si="7"/>
        <v>0</v>
      </c>
      <c r="J61" s="469">
        <f t="shared" si="8"/>
        <v>0</v>
      </c>
      <c r="K61" s="473"/>
      <c r="L61" s="433"/>
      <c r="M61" s="433"/>
      <c r="N61" s="480"/>
      <c r="O61" s="433"/>
      <c r="P61" s="480"/>
      <c r="Q61" s="480"/>
    </row>
    <row r="62" spans="1:17" s="434" customFormat="1" ht="15">
      <c r="A62" s="481"/>
      <c r="B62" s="467" t="s">
        <v>2596</v>
      </c>
      <c r="C62" s="474" t="s">
        <v>2597</v>
      </c>
      <c r="D62" s="467" t="s">
        <v>224</v>
      </c>
      <c r="E62" s="475">
        <f>(0.6+25)*1.1</f>
        <v>28.160000000000004</v>
      </c>
      <c r="F62" s="476"/>
      <c r="G62" s="470"/>
      <c r="H62" s="471">
        <f t="shared" si="6"/>
        <v>0</v>
      </c>
      <c r="I62" s="470">
        <f t="shared" si="7"/>
        <v>0</v>
      </c>
      <c r="J62" s="469">
        <f t="shared" si="8"/>
        <v>0</v>
      </c>
      <c r="K62" s="473"/>
      <c r="L62" s="433"/>
      <c r="M62" s="433"/>
      <c r="N62" s="480"/>
      <c r="O62" s="433"/>
      <c r="P62" s="480"/>
      <c r="Q62" s="480"/>
    </row>
    <row r="63" spans="1:17" s="434" customFormat="1" ht="15">
      <c r="A63" s="481"/>
      <c r="B63" s="467" t="s">
        <v>2598</v>
      </c>
      <c r="C63" s="474" t="s">
        <v>2599</v>
      </c>
      <c r="D63" s="467" t="s">
        <v>224</v>
      </c>
      <c r="E63" s="475">
        <f>(22.4+44)*1.1</f>
        <v>73.040000000000006</v>
      </c>
      <c r="F63" s="476"/>
      <c r="G63" s="470"/>
      <c r="H63" s="471">
        <f t="shared" si="6"/>
        <v>0</v>
      </c>
      <c r="I63" s="470">
        <f t="shared" si="7"/>
        <v>0</v>
      </c>
      <c r="J63" s="469">
        <f t="shared" si="8"/>
        <v>0</v>
      </c>
      <c r="K63" s="473"/>
      <c r="L63" s="433"/>
      <c r="M63" s="433"/>
      <c r="N63" s="480"/>
      <c r="O63" s="433"/>
      <c r="P63" s="480"/>
      <c r="Q63" s="480"/>
    </row>
    <row r="64" spans="1:17" s="434" customFormat="1" ht="15">
      <c r="A64" s="481"/>
      <c r="B64" s="467" t="s">
        <v>2600</v>
      </c>
      <c r="C64" s="474" t="s">
        <v>2601</v>
      </c>
      <c r="D64" s="467" t="s">
        <v>224</v>
      </c>
      <c r="E64" s="475">
        <f>(13)*1.1</f>
        <v>14.3</v>
      </c>
      <c r="F64" s="476"/>
      <c r="G64" s="470"/>
      <c r="H64" s="471">
        <f t="shared" si="6"/>
        <v>0</v>
      </c>
      <c r="I64" s="470">
        <f t="shared" si="7"/>
        <v>0</v>
      </c>
      <c r="J64" s="469">
        <f t="shared" si="8"/>
        <v>0</v>
      </c>
      <c r="K64" s="473"/>
      <c r="L64" s="433"/>
      <c r="M64" s="433"/>
      <c r="N64" s="480"/>
      <c r="O64" s="433"/>
      <c r="P64" s="480"/>
      <c r="Q64" s="480"/>
    </row>
    <row r="65" spans="1:17" s="434" customFormat="1" ht="15">
      <c r="A65" s="481"/>
      <c r="B65" s="467" t="s">
        <v>2602</v>
      </c>
      <c r="C65" s="474" t="s">
        <v>2603</v>
      </c>
      <c r="D65" s="467" t="s">
        <v>224</v>
      </c>
      <c r="E65" s="475">
        <f>(61)*1.1</f>
        <v>67.100000000000009</v>
      </c>
      <c r="F65" s="476"/>
      <c r="G65" s="470"/>
      <c r="H65" s="471">
        <f t="shared" si="6"/>
        <v>0</v>
      </c>
      <c r="I65" s="470">
        <f t="shared" si="7"/>
        <v>0</v>
      </c>
      <c r="J65" s="469">
        <f t="shared" si="8"/>
        <v>0</v>
      </c>
      <c r="K65" s="473"/>
      <c r="L65" s="433"/>
      <c r="M65" s="433"/>
      <c r="N65" s="480"/>
      <c r="O65" s="433"/>
      <c r="P65" s="480"/>
      <c r="Q65" s="480"/>
    </row>
    <row r="66" spans="1:17" s="434" customFormat="1" ht="15.6">
      <c r="A66" s="481"/>
      <c r="B66" s="484"/>
      <c r="C66" s="467"/>
      <c r="D66" s="467"/>
      <c r="E66" s="475"/>
      <c r="F66" s="469"/>
      <c r="G66" s="470"/>
      <c r="H66" s="471"/>
      <c r="I66" s="470"/>
      <c r="J66" s="469"/>
      <c r="K66" s="473"/>
      <c r="L66" s="433"/>
      <c r="M66" s="433"/>
      <c r="N66" s="480"/>
      <c r="O66" s="433"/>
      <c r="P66" s="480"/>
      <c r="Q66" s="480"/>
    </row>
    <row r="67" spans="1:17" s="434" customFormat="1" ht="15.6">
      <c r="A67" s="481"/>
      <c r="B67" s="484" t="s">
        <v>178</v>
      </c>
      <c r="C67" s="483" t="s">
        <v>2604</v>
      </c>
      <c r="D67" s="467"/>
      <c r="E67" s="475"/>
      <c r="F67" s="469"/>
      <c r="G67" s="470"/>
      <c r="H67" s="471"/>
      <c r="I67" s="470"/>
      <c r="J67" s="478">
        <f>SUM(J68:J69)</f>
        <v>0</v>
      </c>
      <c r="K67" s="473"/>
      <c r="L67" s="433"/>
      <c r="M67" s="433"/>
      <c r="N67" s="480"/>
      <c r="O67" s="433"/>
      <c r="P67" s="480"/>
      <c r="Q67" s="480"/>
    </row>
    <row r="68" spans="1:17" s="434" customFormat="1" ht="30">
      <c r="A68" s="481"/>
      <c r="B68" s="467" t="s">
        <v>2605</v>
      </c>
      <c r="C68" s="467" t="s">
        <v>2606</v>
      </c>
      <c r="D68" s="467" t="s">
        <v>2607</v>
      </c>
      <c r="E68" s="475">
        <v>72</v>
      </c>
      <c r="F68" s="476"/>
      <c r="G68" s="470"/>
      <c r="H68" s="471">
        <f>E68*F68</f>
        <v>0</v>
      </c>
      <c r="I68" s="470">
        <f>E68*G68</f>
        <v>0</v>
      </c>
      <c r="J68" s="469">
        <f>H68+I68</f>
        <v>0</v>
      </c>
      <c r="K68" s="473"/>
      <c r="L68" s="433"/>
      <c r="M68" s="433"/>
      <c r="N68" s="480"/>
      <c r="O68" s="433"/>
      <c r="P68" s="480"/>
      <c r="Q68" s="480"/>
    </row>
    <row r="69" spans="1:17" s="434" customFormat="1" ht="15.6">
      <c r="A69" s="481"/>
      <c r="B69" s="484"/>
      <c r="C69" s="467"/>
      <c r="D69" s="467"/>
      <c r="E69" s="475"/>
      <c r="F69" s="469"/>
      <c r="G69" s="470"/>
      <c r="H69" s="471"/>
      <c r="I69" s="470"/>
      <c r="J69" s="469"/>
      <c r="K69" s="473"/>
      <c r="L69" s="433"/>
      <c r="M69" s="433"/>
      <c r="N69" s="480"/>
      <c r="O69" s="433"/>
      <c r="P69" s="480"/>
      <c r="Q69" s="480"/>
    </row>
    <row r="70" spans="1:17" s="434" customFormat="1" ht="15.6">
      <c r="A70" s="481"/>
      <c r="B70" s="484" t="s">
        <v>183</v>
      </c>
      <c r="C70" s="483" t="s">
        <v>2608</v>
      </c>
      <c r="D70" s="467"/>
      <c r="E70" s="475"/>
      <c r="F70" s="469"/>
      <c r="G70" s="470"/>
      <c r="H70" s="471"/>
      <c r="I70" s="470"/>
      <c r="J70" s="478">
        <f>SUM(J71:J72)</f>
        <v>0</v>
      </c>
      <c r="K70" s="473"/>
      <c r="L70" s="433"/>
      <c r="M70" s="433"/>
      <c r="N70" s="480"/>
      <c r="O70" s="433"/>
      <c r="P70" s="480"/>
      <c r="Q70" s="480"/>
    </row>
    <row r="71" spans="1:17" s="434" customFormat="1" ht="30">
      <c r="A71" s="481"/>
      <c r="B71" s="467" t="s">
        <v>2609</v>
      </c>
      <c r="C71" s="467" t="s">
        <v>2610</v>
      </c>
      <c r="D71" s="467" t="s">
        <v>2611</v>
      </c>
      <c r="E71" s="475">
        <v>70</v>
      </c>
      <c r="F71" s="476"/>
      <c r="G71" s="470"/>
      <c r="H71" s="471">
        <f>E71*F71</f>
        <v>0</v>
      </c>
      <c r="I71" s="470">
        <f>E71*G71</f>
        <v>0</v>
      </c>
      <c r="J71" s="469">
        <f>H71+I71</f>
        <v>0</v>
      </c>
      <c r="K71" s="473"/>
      <c r="L71" s="433"/>
      <c r="M71" s="433"/>
      <c r="N71" s="480"/>
      <c r="O71" s="433"/>
      <c r="P71" s="480"/>
      <c r="Q71" s="480"/>
    </row>
    <row r="72" spans="1:17" s="434" customFormat="1" ht="15.6">
      <c r="A72" s="481"/>
      <c r="B72" s="484"/>
      <c r="C72" s="467"/>
      <c r="D72" s="467"/>
      <c r="E72" s="475"/>
      <c r="F72" s="469"/>
      <c r="G72" s="470"/>
      <c r="H72" s="471"/>
      <c r="I72" s="470"/>
      <c r="J72" s="469"/>
      <c r="K72" s="473"/>
      <c r="L72" s="433"/>
      <c r="M72" s="433"/>
      <c r="N72" s="480"/>
      <c r="O72" s="433"/>
      <c r="P72" s="480"/>
      <c r="Q72" s="480"/>
    </row>
    <row r="73" spans="1:17" s="434" customFormat="1" ht="15.6">
      <c r="A73" s="481"/>
      <c r="B73" s="484" t="s">
        <v>189</v>
      </c>
      <c r="C73" s="485" t="s">
        <v>2612</v>
      </c>
      <c r="D73" s="467"/>
      <c r="E73" s="475"/>
      <c r="F73" s="469"/>
      <c r="G73" s="470"/>
      <c r="H73" s="471"/>
      <c r="I73" s="470"/>
      <c r="J73" s="478">
        <f>SUM(J74:J78)</f>
        <v>0</v>
      </c>
      <c r="K73" s="473"/>
      <c r="L73" s="433"/>
      <c r="M73" s="433"/>
      <c r="N73" s="480"/>
      <c r="O73" s="433"/>
      <c r="P73" s="480"/>
      <c r="Q73" s="480"/>
    </row>
    <row r="74" spans="1:17" s="434" customFormat="1" ht="30">
      <c r="A74" s="481"/>
      <c r="B74" s="467" t="s">
        <v>2613</v>
      </c>
      <c r="C74" s="467" t="s">
        <v>2614</v>
      </c>
      <c r="D74" s="467" t="s">
        <v>224</v>
      </c>
      <c r="E74" s="475">
        <v>8</v>
      </c>
      <c r="F74" s="476"/>
      <c r="G74" s="470"/>
      <c r="H74" s="471">
        <f>E74*F74</f>
        <v>0</v>
      </c>
      <c r="I74" s="470">
        <f>E74*G74</f>
        <v>0</v>
      </c>
      <c r="J74" s="469">
        <f>H74+I74</f>
        <v>0</v>
      </c>
      <c r="K74" s="473"/>
      <c r="L74" s="433"/>
      <c r="M74" s="433"/>
      <c r="N74" s="480"/>
      <c r="O74" s="433"/>
      <c r="P74" s="480"/>
      <c r="Q74" s="480"/>
    </row>
    <row r="75" spans="1:17" s="434" customFormat="1" ht="30">
      <c r="A75" s="481"/>
      <c r="B75" s="467" t="s">
        <v>2615</v>
      </c>
      <c r="C75" s="467" t="s">
        <v>2616</v>
      </c>
      <c r="D75" s="467" t="s">
        <v>2457</v>
      </c>
      <c r="E75" s="475">
        <v>6</v>
      </c>
      <c r="F75" s="476"/>
      <c r="G75" s="470"/>
      <c r="H75" s="471">
        <f>E75*F75</f>
        <v>0</v>
      </c>
      <c r="I75" s="470">
        <f>E75*G75</f>
        <v>0</v>
      </c>
      <c r="J75" s="469">
        <f>H75+I75</f>
        <v>0</v>
      </c>
      <c r="K75" s="473"/>
      <c r="L75" s="433"/>
      <c r="M75" s="433"/>
      <c r="N75" s="480"/>
      <c r="O75" s="433"/>
      <c r="P75" s="480"/>
      <c r="Q75" s="480"/>
    </row>
    <row r="76" spans="1:17" s="434" customFormat="1" ht="30">
      <c r="A76" s="481"/>
      <c r="B76" s="467" t="s">
        <v>2617</v>
      </c>
      <c r="C76" s="467" t="s">
        <v>2618</v>
      </c>
      <c r="D76" s="467" t="s">
        <v>2457</v>
      </c>
      <c r="E76" s="475">
        <v>3</v>
      </c>
      <c r="F76" s="476"/>
      <c r="G76" s="470"/>
      <c r="H76" s="471">
        <f>E76*F76</f>
        <v>0</v>
      </c>
      <c r="I76" s="470">
        <f>E76*G76</f>
        <v>0</v>
      </c>
      <c r="J76" s="469">
        <f>H76+I76</f>
        <v>0</v>
      </c>
      <c r="K76" s="473"/>
      <c r="L76" s="433"/>
      <c r="M76" s="433"/>
      <c r="N76" s="480"/>
      <c r="O76" s="433"/>
      <c r="P76" s="480"/>
      <c r="Q76" s="480"/>
    </row>
    <row r="77" spans="1:17" s="434" customFormat="1" ht="30">
      <c r="A77" s="486"/>
      <c r="B77" s="487" t="s">
        <v>2619</v>
      </c>
      <c r="C77" s="467" t="s">
        <v>2620</v>
      </c>
      <c r="D77" s="467" t="s">
        <v>2457</v>
      </c>
      <c r="E77" s="475">
        <v>10</v>
      </c>
      <c r="F77" s="476"/>
      <c r="G77" s="470"/>
      <c r="H77" s="471">
        <f>E77*F77</f>
        <v>0</v>
      </c>
      <c r="I77" s="470">
        <f>E77*G77</f>
        <v>0</v>
      </c>
      <c r="J77" s="469">
        <f>H77+I77</f>
        <v>0</v>
      </c>
      <c r="K77" s="473"/>
      <c r="L77" s="433"/>
      <c r="M77" s="433"/>
      <c r="N77" s="480"/>
      <c r="O77" s="433"/>
      <c r="P77" s="480"/>
      <c r="Q77" s="480"/>
    </row>
    <row r="78" spans="1:17" s="434" customFormat="1" ht="30">
      <c r="A78" s="486"/>
      <c r="B78" s="487" t="s">
        <v>2621</v>
      </c>
      <c r="C78" s="467" t="s">
        <v>2622</v>
      </c>
      <c r="D78" s="467" t="s">
        <v>2457</v>
      </c>
      <c r="E78" s="475">
        <v>2</v>
      </c>
      <c r="F78" s="476"/>
      <c r="G78" s="470"/>
      <c r="H78" s="471">
        <f>E78*F78</f>
        <v>0</v>
      </c>
      <c r="I78" s="470">
        <f>E78*G78</f>
        <v>0</v>
      </c>
      <c r="J78" s="469">
        <f>H78+I78</f>
        <v>0</v>
      </c>
      <c r="K78" s="473"/>
      <c r="L78" s="433"/>
      <c r="M78" s="433"/>
      <c r="N78" s="480"/>
      <c r="O78" s="433"/>
      <c r="P78" s="480"/>
      <c r="Q78" s="480"/>
    </row>
    <row r="79" spans="1:17" s="434" customFormat="1" ht="15">
      <c r="A79" s="486"/>
      <c r="B79" s="488"/>
      <c r="C79" s="489"/>
      <c r="D79" s="490"/>
      <c r="E79" s="491"/>
      <c r="F79" s="492"/>
      <c r="G79" s="493"/>
      <c r="H79" s="494"/>
      <c r="I79" s="493"/>
      <c r="J79" s="495"/>
      <c r="K79" s="473"/>
      <c r="L79" s="433"/>
      <c r="M79" s="433"/>
      <c r="N79" s="496"/>
      <c r="O79" s="433"/>
      <c r="P79" s="480"/>
      <c r="Q79" s="496"/>
    </row>
    <row r="80" spans="1:17" s="434" customFormat="1" ht="15.6">
      <c r="A80" s="486"/>
      <c r="B80" s="484" t="s">
        <v>193</v>
      </c>
      <c r="C80" s="485" t="s">
        <v>2623</v>
      </c>
      <c r="D80" s="490"/>
      <c r="E80" s="491"/>
      <c r="F80" s="492"/>
      <c r="G80" s="493"/>
      <c r="H80" s="494"/>
      <c r="I80" s="493"/>
      <c r="J80" s="478">
        <f>SUM(J81:J81)</f>
        <v>0</v>
      </c>
      <c r="K80" s="473"/>
      <c r="L80" s="433"/>
      <c r="M80" s="433"/>
      <c r="N80" s="496"/>
      <c r="O80" s="433"/>
      <c r="P80" s="480"/>
      <c r="Q80" s="496"/>
    </row>
    <row r="81" spans="1:17" s="434" customFormat="1" ht="15">
      <c r="A81" s="486"/>
      <c r="B81" s="467" t="s">
        <v>2624</v>
      </c>
      <c r="C81" s="497" t="s">
        <v>2625</v>
      </c>
      <c r="D81" s="467" t="s">
        <v>2457</v>
      </c>
      <c r="E81" s="475">
        <v>1</v>
      </c>
      <c r="F81" s="476"/>
      <c r="G81" s="470"/>
      <c r="H81" s="471">
        <f>E81*F81</f>
        <v>0</v>
      </c>
      <c r="I81" s="470">
        <f>E81*G81</f>
        <v>0</v>
      </c>
      <c r="J81" s="469">
        <f>H81+I81</f>
        <v>0</v>
      </c>
      <c r="K81" s="473"/>
      <c r="L81" s="433"/>
      <c r="M81" s="433"/>
      <c r="N81" s="480"/>
      <c r="O81" s="433"/>
      <c r="P81" s="480"/>
      <c r="Q81" s="480"/>
    </row>
  </sheetData>
  <mergeCells count="4">
    <mergeCell ref="A4:A5"/>
    <mergeCell ref="B4:B5"/>
    <mergeCell ref="F4:G4"/>
    <mergeCell ref="H4:I4"/>
  </mergeCells>
  <printOptions horizontalCentered="1"/>
  <pageMargins left="0.55118110236220474" right="0.39370078740157483" top="0.62992125984251968" bottom="0.6692913385826772" header="0.51181102362204722" footer="0.39370078740157483"/>
  <pageSetup paperSize="9" firstPageNumber="0" orientation="landscape" r:id="rId1"/>
  <headerFooter>
    <oddFooter>&amp;LStavební část / Structural&amp;C&amp;8&amp;P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showGridLines="0" showOutlineSymbols="0" zoomScaleNormal="100" workbookViewId="0">
      <selection activeCell="G30" sqref="G30"/>
    </sheetView>
  </sheetViews>
  <sheetFormatPr defaultRowHeight="13.2"/>
  <cols>
    <col min="1" max="1" width="2" style="500" customWidth="1"/>
    <col min="2" max="2" width="7.28515625" style="500" customWidth="1"/>
    <col min="3" max="3" width="9.7109375" style="500" customWidth="1"/>
    <col min="4" max="4" width="74.7109375" style="500" customWidth="1"/>
    <col min="5" max="6" width="18.7109375" style="500" customWidth="1"/>
    <col min="7" max="7" width="22" style="500" customWidth="1"/>
    <col min="8" max="9" width="9.7109375" style="500" customWidth="1"/>
    <col min="10" max="256" width="8.85546875" style="500"/>
    <col min="257" max="257" width="2" style="500" customWidth="1"/>
    <col min="258" max="258" width="7.28515625" style="500" customWidth="1"/>
    <col min="259" max="259" width="9.7109375" style="500" customWidth="1"/>
    <col min="260" max="260" width="74.7109375" style="500" customWidth="1"/>
    <col min="261" max="262" width="18.7109375" style="500" customWidth="1"/>
    <col min="263" max="263" width="22" style="500" customWidth="1"/>
    <col min="264" max="265" width="9.7109375" style="500" customWidth="1"/>
    <col min="266" max="512" width="8.85546875" style="500"/>
    <col min="513" max="513" width="2" style="500" customWidth="1"/>
    <col min="514" max="514" width="7.28515625" style="500" customWidth="1"/>
    <col min="515" max="515" width="9.7109375" style="500" customWidth="1"/>
    <col min="516" max="516" width="74.7109375" style="500" customWidth="1"/>
    <col min="517" max="518" width="18.7109375" style="500" customWidth="1"/>
    <col min="519" max="519" width="22" style="500" customWidth="1"/>
    <col min="520" max="521" width="9.7109375" style="500" customWidth="1"/>
    <col min="522" max="768" width="8.85546875" style="500"/>
    <col min="769" max="769" width="2" style="500" customWidth="1"/>
    <col min="770" max="770" width="7.28515625" style="500" customWidth="1"/>
    <col min="771" max="771" width="9.7109375" style="500" customWidth="1"/>
    <col min="772" max="772" width="74.7109375" style="500" customWidth="1"/>
    <col min="773" max="774" width="18.7109375" style="500" customWidth="1"/>
    <col min="775" max="775" width="22" style="500" customWidth="1"/>
    <col min="776" max="777" width="9.7109375" style="500" customWidth="1"/>
    <col min="778" max="1024" width="8.85546875" style="500"/>
    <col min="1025" max="1025" width="2" style="500" customWidth="1"/>
    <col min="1026" max="1026" width="7.28515625" style="500" customWidth="1"/>
    <col min="1027" max="1027" width="9.7109375" style="500" customWidth="1"/>
    <col min="1028" max="1028" width="74.7109375" style="500" customWidth="1"/>
    <col min="1029" max="1030" width="18.7109375" style="500" customWidth="1"/>
    <col min="1031" max="1031" width="22" style="500" customWidth="1"/>
    <col min="1032" max="1033" width="9.7109375" style="500" customWidth="1"/>
    <col min="1034" max="1280" width="8.85546875" style="500"/>
    <col min="1281" max="1281" width="2" style="500" customWidth="1"/>
    <col min="1282" max="1282" width="7.28515625" style="500" customWidth="1"/>
    <col min="1283" max="1283" width="9.7109375" style="500" customWidth="1"/>
    <col min="1284" max="1284" width="74.7109375" style="500" customWidth="1"/>
    <col min="1285" max="1286" width="18.7109375" style="500" customWidth="1"/>
    <col min="1287" max="1287" width="22" style="500" customWidth="1"/>
    <col min="1288" max="1289" width="9.7109375" style="500" customWidth="1"/>
    <col min="1290" max="1536" width="8.85546875" style="500"/>
    <col min="1537" max="1537" width="2" style="500" customWidth="1"/>
    <col min="1538" max="1538" width="7.28515625" style="500" customWidth="1"/>
    <col min="1539" max="1539" width="9.7109375" style="500" customWidth="1"/>
    <col min="1540" max="1540" width="74.7109375" style="500" customWidth="1"/>
    <col min="1541" max="1542" width="18.7109375" style="500" customWidth="1"/>
    <col min="1543" max="1543" width="22" style="500" customWidth="1"/>
    <col min="1544" max="1545" width="9.7109375" style="500" customWidth="1"/>
    <col min="1546" max="1792" width="8.85546875" style="500"/>
    <col min="1793" max="1793" width="2" style="500" customWidth="1"/>
    <col min="1794" max="1794" width="7.28515625" style="500" customWidth="1"/>
    <col min="1795" max="1795" width="9.7109375" style="500" customWidth="1"/>
    <col min="1796" max="1796" width="74.7109375" style="500" customWidth="1"/>
    <col min="1797" max="1798" width="18.7109375" style="500" customWidth="1"/>
    <col min="1799" max="1799" width="22" style="500" customWidth="1"/>
    <col min="1800" max="1801" width="9.7109375" style="500" customWidth="1"/>
    <col min="1802" max="2048" width="8.85546875" style="500"/>
    <col min="2049" max="2049" width="2" style="500" customWidth="1"/>
    <col min="2050" max="2050" width="7.28515625" style="500" customWidth="1"/>
    <col min="2051" max="2051" width="9.7109375" style="500" customWidth="1"/>
    <col min="2052" max="2052" width="74.7109375" style="500" customWidth="1"/>
    <col min="2053" max="2054" width="18.7109375" style="500" customWidth="1"/>
    <col min="2055" max="2055" width="22" style="500" customWidth="1"/>
    <col min="2056" max="2057" width="9.7109375" style="500" customWidth="1"/>
    <col min="2058" max="2304" width="8.85546875" style="500"/>
    <col min="2305" max="2305" width="2" style="500" customWidth="1"/>
    <col min="2306" max="2306" width="7.28515625" style="500" customWidth="1"/>
    <col min="2307" max="2307" width="9.7109375" style="500" customWidth="1"/>
    <col min="2308" max="2308" width="74.7109375" style="500" customWidth="1"/>
    <col min="2309" max="2310" width="18.7109375" style="500" customWidth="1"/>
    <col min="2311" max="2311" width="22" style="500" customWidth="1"/>
    <col min="2312" max="2313" width="9.7109375" style="500" customWidth="1"/>
    <col min="2314" max="2560" width="8.85546875" style="500"/>
    <col min="2561" max="2561" width="2" style="500" customWidth="1"/>
    <col min="2562" max="2562" width="7.28515625" style="500" customWidth="1"/>
    <col min="2563" max="2563" width="9.7109375" style="500" customWidth="1"/>
    <col min="2564" max="2564" width="74.7109375" style="500" customWidth="1"/>
    <col min="2565" max="2566" width="18.7109375" style="500" customWidth="1"/>
    <col min="2567" max="2567" width="22" style="500" customWidth="1"/>
    <col min="2568" max="2569" width="9.7109375" style="500" customWidth="1"/>
    <col min="2570" max="2816" width="8.85546875" style="500"/>
    <col min="2817" max="2817" width="2" style="500" customWidth="1"/>
    <col min="2818" max="2818" width="7.28515625" style="500" customWidth="1"/>
    <col min="2819" max="2819" width="9.7109375" style="500" customWidth="1"/>
    <col min="2820" max="2820" width="74.7109375" style="500" customWidth="1"/>
    <col min="2821" max="2822" width="18.7109375" style="500" customWidth="1"/>
    <col min="2823" max="2823" width="22" style="500" customWidth="1"/>
    <col min="2824" max="2825" width="9.7109375" style="500" customWidth="1"/>
    <col min="2826" max="3072" width="8.85546875" style="500"/>
    <col min="3073" max="3073" width="2" style="500" customWidth="1"/>
    <col min="3074" max="3074" width="7.28515625" style="500" customWidth="1"/>
    <col min="3075" max="3075" width="9.7109375" style="500" customWidth="1"/>
    <col min="3076" max="3076" width="74.7109375" style="500" customWidth="1"/>
    <col min="3077" max="3078" width="18.7109375" style="500" customWidth="1"/>
    <col min="3079" max="3079" width="22" style="500" customWidth="1"/>
    <col min="3080" max="3081" width="9.7109375" style="500" customWidth="1"/>
    <col min="3082" max="3328" width="8.85546875" style="500"/>
    <col min="3329" max="3329" width="2" style="500" customWidth="1"/>
    <col min="3330" max="3330" width="7.28515625" style="500" customWidth="1"/>
    <col min="3331" max="3331" width="9.7109375" style="500" customWidth="1"/>
    <col min="3332" max="3332" width="74.7109375" style="500" customWidth="1"/>
    <col min="3333" max="3334" width="18.7109375" style="500" customWidth="1"/>
    <col min="3335" max="3335" width="22" style="500" customWidth="1"/>
    <col min="3336" max="3337" width="9.7109375" style="500" customWidth="1"/>
    <col min="3338" max="3584" width="8.85546875" style="500"/>
    <col min="3585" max="3585" width="2" style="500" customWidth="1"/>
    <col min="3586" max="3586" width="7.28515625" style="500" customWidth="1"/>
    <col min="3587" max="3587" width="9.7109375" style="500" customWidth="1"/>
    <col min="3588" max="3588" width="74.7109375" style="500" customWidth="1"/>
    <col min="3589" max="3590" width="18.7109375" style="500" customWidth="1"/>
    <col min="3591" max="3591" width="22" style="500" customWidth="1"/>
    <col min="3592" max="3593" width="9.7109375" style="500" customWidth="1"/>
    <col min="3594" max="3840" width="8.85546875" style="500"/>
    <col min="3841" max="3841" width="2" style="500" customWidth="1"/>
    <col min="3842" max="3842" width="7.28515625" style="500" customWidth="1"/>
    <col min="3843" max="3843" width="9.7109375" style="500" customWidth="1"/>
    <col min="3844" max="3844" width="74.7109375" style="500" customWidth="1"/>
    <col min="3845" max="3846" width="18.7109375" style="500" customWidth="1"/>
    <col min="3847" max="3847" width="22" style="500" customWidth="1"/>
    <col min="3848" max="3849" width="9.7109375" style="500" customWidth="1"/>
    <col min="3850" max="4096" width="8.85546875" style="500"/>
    <col min="4097" max="4097" width="2" style="500" customWidth="1"/>
    <col min="4098" max="4098" width="7.28515625" style="500" customWidth="1"/>
    <col min="4099" max="4099" width="9.7109375" style="500" customWidth="1"/>
    <col min="4100" max="4100" width="74.7109375" style="500" customWidth="1"/>
    <col min="4101" max="4102" width="18.7109375" style="500" customWidth="1"/>
    <col min="4103" max="4103" width="22" style="500" customWidth="1"/>
    <col min="4104" max="4105" width="9.7109375" style="500" customWidth="1"/>
    <col min="4106" max="4352" width="8.85546875" style="500"/>
    <col min="4353" max="4353" width="2" style="500" customWidth="1"/>
    <col min="4354" max="4354" width="7.28515625" style="500" customWidth="1"/>
    <col min="4355" max="4355" width="9.7109375" style="500" customWidth="1"/>
    <col min="4356" max="4356" width="74.7109375" style="500" customWidth="1"/>
    <col min="4357" max="4358" width="18.7109375" style="500" customWidth="1"/>
    <col min="4359" max="4359" width="22" style="500" customWidth="1"/>
    <col min="4360" max="4361" width="9.7109375" style="500" customWidth="1"/>
    <col min="4362" max="4608" width="8.85546875" style="500"/>
    <col min="4609" max="4609" width="2" style="500" customWidth="1"/>
    <col min="4610" max="4610" width="7.28515625" style="500" customWidth="1"/>
    <col min="4611" max="4611" width="9.7109375" style="500" customWidth="1"/>
    <col min="4612" max="4612" width="74.7109375" style="500" customWidth="1"/>
    <col min="4613" max="4614" width="18.7109375" style="500" customWidth="1"/>
    <col min="4615" max="4615" width="22" style="500" customWidth="1"/>
    <col min="4616" max="4617" width="9.7109375" style="500" customWidth="1"/>
    <col min="4618" max="4864" width="8.85546875" style="500"/>
    <col min="4865" max="4865" width="2" style="500" customWidth="1"/>
    <col min="4866" max="4866" width="7.28515625" style="500" customWidth="1"/>
    <col min="4867" max="4867" width="9.7109375" style="500" customWidth="1"/>
    <col min="4868" max="4868" width="74.7109375" style="500" customWidth="1"/>
    <col min="4869" max="4870" width="18.7109375" style="500" customWidth="1"/>
    <col min="4871" max="4871" width="22" style="500" customWidth="1"/>
    <col min="4872" max="4873" width="9.7109375" style="500" customWidth="1"/>
    <col min="4874" max="5120" width="8.85546875" style="500"/>
    <col min="5121" max="5121" width="2" style="500" customWidth="1"/>
    <col min="5122" max="5122" width="7.28515625" style="500" customWidth="1"/>
    <col min="5123" max="5123" width="9.7109375" style="500" customWidth="1"/>
    <col min="5124" max="5124" width="74.7109375" style="500" customWidth="1"/>
    <col min="5125" max="5126" width="18.7109375" style="500" customWidth="1"/>
    <col min="5127" max="5127" width="22" style="500" customWidth="1"/>
    <col min="5128" max="5129" width="9.7109375" style="500" customWidth="1"/>
    <col min="5130" max="5376" width="8.85546875" style="500"/>
    <col min="5377" max="5377" width="2" style="500" customWidth="1"/>
    <col min="5378" max="5378" width="7.28515625" style="500" customWidth="1"/>
    <col min="5379" max="5379" width="9.7109375" style="500" customWidth="1"/>
    <col min="5380" max="5380" width="74.7109375" style="500" customWidth="1"/>
    <col min="5381" max="5382" width="18.7109375" style="500" customWidth="1"/>
    <col min="5383" max="5383" width="22" style="500" customWidth="1"/>
    <col min="5384" max="5385" width="9.7109375" style="500" customWidth="1"/>
    <col min="5386" max="5632" width="8.85546875" style="500"/>
    <col min="5633" max="5633" width="2" style="500" customWidth="1"/>
    <col min="5634" max="5634" width="7.28515625" style="500" customWidth="1"/>
    <col min="5635" max="5635" width="9.7109375" style="500" customWidth="1"/>
    <col min="5636" max="5636" width="74.7109375" style="500" customWidth="1"/>
    <col min="5637" max="5638" width="18.7109375" style="500" customWidth="1"/>
    <col min="5639" max="5639" width="22" style="500" customWidth="1"/>
    <col min="5640" max="5641" width="9.7109375" style="500" customWidth="1"/>
    <col min="5642" max="5888" width="8.85546875" style="500"/>
    <col min="5889" max="5889" width="2" style="500" customWidth="1"/>
    <col min="5890" max="5890" width="7.28515625" style="500" customWidth="1"/>
    <col min="5891" max="5891" width="9.7109375" style="500" customWidth="1"/>
    <col min="5892" max="5892" width="74.7109375" style="500" customWidth="1"/>
    <col min="5893" max="5894" width="18.7109375" style="500" customWidth="1"/>
    <col min="5895" max="5895" width="22" style="500" customWidth="1"/>
    <col min="5896" max="5897" width="9.7109375" style="500" customWidth="1"/>
    <col min="5898" max="6144" width="8.85546875" style="500"/>
    <col min="6145" max="6145" width="2" style="500" customWidth="1"/>
    <col min="6146" max="6146" width="7.28515625" style="500" customWidth="1"/>
    <col min="6147" max="6147" width="9.7109375" style="500" customWidth="1"/>
    <col min="6148" max="6148" width="74.7109375" style="500" customWidth="1"/>
    <col min="6149" max="6150" width="18.7109375" style="500" customWidth="1"/>
    <col min="6151" max="6151" width="22" style="500" customWidth="1"/>
    <col min="6152" max="6153" width="9.7109375" style="500" customWidth="1"/>
    <col min="6154" max="6400" width="8.85546875" style="500"/>
    <col min="6401" max="6401" width="2" style="500" customWidth="1"/>
    <col min="6402" max="6402" width="7.28515625" style="500" customWidth="1"/>
    <col min="6403" max="6403" width="9.7109375" style="500" customWidth="1"/>
    <col min="6404" max="6404" width="74.7109375" style="500" customWidth="1"/>
    <col min="6405" max="6406" width="18.7109375" style="500" customWidth="1"/>
    <col min="6407" max="6407" width="22" style="500" customWidth="1"/>
    <col min="6408" max="6409" width="9.7109375" style="500" customWidth="1"/>
    <col min="6410" max="6656" width="8.85546875" style="500"/>
    <col min="6657" max="6657" width="2" style="500" customWidth="1"/>
    <col min="6658" max="6658" width="7.28515625" style="500" customWidth="1"/>
    <col min="6659" max="6659" width="9.7109375" style="500" customWidth="1"/>
    <col min="6660" max="6660" width="74.7109375" style="500" customWidth="1"/>
    <col min="6661" max="6662" width="18.7109375" style="500" customWidth="1"/>
    <col min="6663" max="6663" width="22" style="500" customWidth="1"/>
    <col min="6664" max="6665" width="9.7109375" style="500" customWidth="1"/>
    <col min="6666" max="6912" width="8.85546875" style="500"/>
    <col min="6913" max="6913" width="2" style="500" customWidth="1"/>
    <col min="6914" max="6914" width="7.28515625" style="500" customWidth="1"/>
    <col min="6915" max="6915" width="9.7109375" style="500" customWidth="1"/>
    <col min="6916" max="6916" width="74.7109375" style="500" customWidth="1"/>
    <col min="6917" max="6918" width="18.7109375" style="500" customWidth="1"/>
    <col min="6919" max="6919" width="22" style="500" customWidth="1"/>
    <col min="6920" max="6921" width="9.7109375" style="500" customWidth="1"/>
    <col min="6922" max="7168" width="8.85546875" style="500"/>
    <col min="7169" max="7169" width="2" style="500" customWidth="1"/>
    <col min="7170" max="7170" width="7.28515625" style="500" customWidth="1"/>
    <col min="7171" max="7171" width="9.7109375" style="500" customWidth="1"/>
    <col min="7172" max="7172" width="74.7109375" style="500" customWidth="1"/>
    <col min="7173" max="7174" width="18.7109375" style="500" customWidth="1"/>
    <col min="7175" max="7175" width="22" style="500" customWidth="1"/>
    <col min="7176" max="7177" width="9.7109375" style="500" customWidth="1"/>
    <col min="7178" max="7424" width="8.85546875" style="500"/>
    <col min="7425" max="7425" width="2" style="500" customWidth="1"/>
    <col min="7426" max="7426" width="7.28515625" style="500" customWidth="1"/>
    <col min="7427" max="7427" width="9.7109375" style="500" customWidth="1"/>
    <col min="7428" max="7428" width="74.7109375" style="500" customWidth="1"/>
    <col min="7429" max="7430" width="18.7109375" style="500" customWidth="1"/>
    <col min="7431" max="7431" width="22" style="500" customWidth="1"/>
    <col min="7432" max="7433" width="9.7109375" style="500" customWidth="1"/>
    <col min="7434" max="7680" width="8.85546875" style="500"/>
    <col min="7681" max="7681" width="2" style="500" customWidth="1"/>
    <col min="7682" max="7682" width="7.28515625" style="500" customWidth="1"/>
    <col min="7683" max="7683" width="9.7109375" style="500" customWidth="1"/>
    <col min="7684" max="7684" width="74.7109375" style="500" customWidth="1"/>
    <col min="7685" max="7686" width="18.7109375" style="500" customWidth="1"/>
    <col min="7687" max="7687" width="22" style="500" customWidth="1"/>
    <col min="7688" max="7689" width="9.7109375" style="500" customWidth="1"/>
    <col min="7690" max="7936" width="8.85546875" style="500"/>
    <col min="7937" max="7937" width="2" style="500" customWidth="1"/>
    <col min="7938" max="7938" width="7.28515625" style="500" customWidth="1"/>
    <col min="7939" max="7939" width="9.7109375" style="500" customWidth="1"/>
    <col min="7940" max="7940" width="74.7109375" style="500" customWidth="1"/>
    <col min="7941" max="7942" width="18.7109375" style="500" customWidth="1"/>
    <col min="7943" max="7943" width="22" style="500" customWidth="1"/>
    <col min="7944" max="7945" width="9.7109375" style="500" customWidth="1"/>
    <col min="7946" max="8192" width="8.85546875" style="500"/>
    <col min="8193" max="8193" width="2" style="500" customWidth="1"/>
    <col min="8194" max="8194" width="7.28515625" style="500" customWidth="1"/>
    <col min="8195" max="8195" width="9.7109375" style="500" customWidth="1"/>
    <col min="8196" max="8196" width="74.7109375" style="500" customWidth="1"/>
    <col min="8197" max="8198" width="18.7109375" style="500" customWidth="1"/>
    <col min="8199" max="8199" width="22" style="500" customWidth="1"/>
    <col min="8200" max="8201" width="9.7109375" style="500" customWidth="1"/>
    <col min="8202" max="8448" width="8.85546875" style="500"/>
    <col min="8449" max="8449" width="2" style="500" customWidth="1"/>
    <col min="8450" max="8450" width="7.28515625" style="500" customWidth="1"/>
    <col min="8451" max="8451" width="9.7109375" style="500" customWidth="1"/>
    <col min="8452" max="8452" width="74.7109375" style="500" customWidth="1"/>
    <col min="8453" max="8454" width="18.7109375" style="500" customWidth="1"/>
    <col min="8455" max="8455" width="22" style="500" customWidth="1"/>
    <col min="8456" max="8457" width="9.7109375" style="500" customWidth="1"/>
    <col min="8458" max="8704" width="8.85546875" style="500"/>
    <col min="8705" max="8705" width="2" style="500" customWidth="1"/>
    <col min="8706" max="8706" width="7.28515625" style="500" customWidth="1"/>
    <col min="8707" max="8707" width="9.7109375" style="500" customWidth="1"/>
    <col min="8708" max="8708" width="74.7109375" style="500" customWidth="1"/>
    <col min="8709" max="8710" width="18.7109375" style="500" customWidth="1"/>
    <col min="8711" max="8711" width="22" style="500" customWidth="1"/>
    <col min="8712" max="8713" width="9.7109375" style="500" customWidth="1"/>
    <col min="8714" max="8960" width="8.85546875" style="500"/>
    <col min="8961" max="8961" width="2" style="500" customWidth="1"/>
    <col min="8962" max="8962" width="7.28515625" style="500" customWidth="1"/>
    <col min="8963" max="8963" width="9.7109375" style="500" customWidth="1"/>
    <col min="8964" max="8964" width="74.7109375" style="500" customWidth="1"/>
    <col min="8965" max="8966" width="18.7109375" style="500" customWidth="1"/>
    <col min="8967" max="8967" width="22" style="500" customWidth="1"/>
    <col min="8968" max="8969" width="9.7109375" style="500" customWidth="1"/>
    <col min="8970" max="9216" width="8.85546875" style="500"/>
    <col min="9217" max="9217" width="2" style="500" customWidth="1"/>
    <col min="9218" max="9218" width="7.28515625" style="500" customWidth="1"/>
    <col min="9219" max="9219" width="9.7109375" style="500" customWidth="1"/>
    <col min="9220" max="9220" width="74.7109375" style="500" customWidth="1"/>
    <col min="9221" max="9222" width="18.7109375" style="500" customWidth="1"/>
    <col min="9223" max="9223" width="22" style="500" customWidth="1"/>
    <col min="9224" max="9225" width="9.7109375" style="500" customWidth="1"/>
    <col min="9226" max="9472" width="8.85546875" style="500"/>
    <col min="9473" max="9473" width="2" style="500" customWidth="1"/>
    <col min="9474" max="9474" width="7.28515625" style="500" customWidth="1"/>
    <col min="9475" max="9475" width="9.7109375" style="500" customWidth="1"/>
    <col min="9476" max="9476" width="74.7109375" style="500" customWidth="1"/>
    <col min="9477" max="9478" width="18.7109375" style="500" customWidth="1"/>
    <col min="9479" max="9479" width="22" style="500" customWidth="1"/>
    <col min="9480" max="9481" width="9.7109375" style="500" customWidth="1"/>
    <col min="9482" max="9728" width="8.85546875" style="500"/>
    <col min="9729" max="9729" width="2" style="500" customWidth="1"/>
    <col min="9730" max="9730" width="7.28515625" style="500" customWidth="1"/>
    <col min="9731" max="9731" width="9.7109375" style="500" customWidth="1"/>
    <col min="9732" max="9732" width="74.7109375" style="500" customWidth="1"/>
    <col min="9733" max="9734" width="18.7109375" style="500" customWidth="1"/>
    <col min="9735" max="9735" width="22" style="500" customWidth="1"/>
    <col min="9736" max="9737" width="9.7109375" style="500" customWidth="1"/>
    <col min="9738" max="9984" width="8.85546875" style="500"/>
    <col min="9985" max="9985" width="2" style="500" customWidth="1"/>
    <col min="9986" max="9986" width="7.28515625" style="500" customWidth="1"/>
    <col min="9987" max="9987" width="9.7109375" style="500" customWidth="1"/>
    <col min="9988" max="9988" width="74.7109375" style="500" customWidth="1"/>
    <col min="9989" max="9990" width="18.7109375" style="500" customWidth="1"/>
    <col min="9991" max="9991" width="22" style="500" customWidth="1"/>
    <col min="9992" max="9993" width="9.7109375" style="500" customWidth="1"/>
    <col min="9994" max="10240" width="8.85546875" style="500"/>
    <col min="10241" max="10241" width="2" style="500" customWidth="1"/>
    <col min="10242" max="10242" width="7.28515625" style="500" customWidth="1"/>
    <col min="10243" max="10243" width="9.7109375" style="500" customWidth="1"/>
    <col min="10244" max="10244" width="74.7109375" style="500" customWidth="1"/>
    <col min="10245" max="10246" width="18.7109375" style="500" customWidth="1"/>
    <col min="10247" max="10247" width="22" style="500" customWidth="1"/>
    <col min="10248" max="10249" width="9.7109375" style="500" customWidth="1"/>
    <col min="10250" max="10496" width="8.85546875" style="500"/>
    <col min="10497" max="10497" width="2" style="500" customWidth="1"/>
    <col min="10498" max="10498" width="7.28515625" style="500" customWidth="1"/>
    <col min="10499" max="10499" width="9.7109375" style="500" customWidth="1"/>
    <col min="10500" max="10500" width="74.7109375" style="500" customWidth="1"/>
    <col min="10501" max="10502" width="18.7109375" style="500" customWidth="1"/>
    <col min="10503" max="10503" width="22" style="500" customWidth="1"/>
    <col min="10504" max="10505" width="9.7109375" style="500" customWidth="1"/>
    <col min="10506" max="10752" width="8.85546875" style="500"/>
    <col min="10753" max="10753" width="2" style="500" customWidth="1"/>
    <col min="10754" max="10754" width="7.28515625" style="500" customWidth="1"/>
    <col min="10755" max="10755" width="9.7109375" style="500" customWidth="1"/>
    <col min="10756" max="10756" width="74.7109375" style="500" customWidth="1"/>
    <col min="10757" max="10758" width="18.7109375" style="500" customWidth="1"/>
    <col min="10759" max="10759" width="22" style="500" customWidth="1"/>
    <col min="10760" max="10761" width="9.7109375" style="500" customWidth="1"/>
    <col min="10762" max="11008" width="8.85546875" style="500"/>
    <col min="11009" max="11009" width="2" style="500" customWidth="1"/>
    <col min="11010" max="11010" width="7.28515625" style="500" customWidth="1"/>
    <col min="11011" max="11011" width="9.7109375" style="500" customWidth="1"/>
    <col min="11012" max="11012" width="74.7109375" style="500" customWidth="1"/>
    <col min="11013" max="11014" width="18.7109375" style="500" customWidth="1"/>
    <col min="11015" max="11015" width="22" style="500" customWidth="1"/>
    <col min="11016" max="11017" width="9.7109375" style="500" customWidth="1"/>
    <col min="11018" max="11264" width="8.85546875" style="500"/>
    <col min="11265" max="11265" width="2" style="500" customWidth="1"/>
    <col min="11266" max="11266" width="7.28515625" style="500" customWidth="1"/>
    <col min="11267" max="11267" width="9.7109375" style="500" customWidth="1"/>
    <col min="11268" max="11268" width="74.7109375" style="500" customWidth="1"/>
    <col min="11269" max="11270" width="18.7109375" style="500" customWidth="1"/>
    <col min="11271" max="11271" width="22" style="500" customWidth="1"/>
    <col min="11272" max="11273" width="9.7109375" style="500" customWidth="1"/>
    <col min="11274" max="11520" width="8.85546875" style="500"/>
    <col min="11521" max="11521" width="2" style="500" customWidth="1"/>
    <col min="11522" max="11522" width="7.28515625" style="500" customWidth="1"/>
    <col min="11523" max="11523" width="9.7109375" style="500" customWidth="1"/>
    <col min="11524" max="11524" width="74.7109375" style="500" customWidth="1"/>
    <col min="11525" max="11526" width="18.7109375" style="500" customWidth="1"/>
    <col min="11527" max="11527" width="22" style="500" customWidth="1"/>
    <col min="11528" max="11529" width="9.7109375" style="500" customWidth="1"/>
    <col min="11530" max="11776" width="8.85546875" style="500"/>
    <col min="11777" max="11777" width="2" style="500" customWidth="1"/>
    <col min="11778" max="11778" width="7.28515625" style="500" customWidth="1"/>
    <col min="11779" max="11779" width="9.7109375" style="500" customWidth="1"/>
    <col min="11780" max="11780" width="74.7109375" style="500" customWidth="1"/>
    <col min="11781" max="11782" width="18.7109375" style="500" customWidth="1"/>
    <col min="11783" max="11783" width="22" style="500" customWidth="1"/>
    <col min="11784" max="11785" width="9.7109375" style="500" customWidth="1"/>
    <col min="11786" max="12032" width="8.85546875" style="500"/>
    <col min="12033" max="12033" width="2" style="500" customWidth="1"/>
    <col min="12034" max="12034" width="7.28515625" style="500" customWidth="1"/>
    <col min="12035" max="12035" width="9.7109375" style="500" customWidth="1"/>
    <col min="12036" max="12036" width="74.7109375" style="500" customWidth="1"/>
    <col min="12037" max="12038" width="18.7109375" style="500" customWidth="1"/>
    <col min="12039" max="12039" width="22" style="500" customWidth="1"/>
    <col min="12040" max="12041" width="9.7109375" style="500" customWidth="1"/>
    <col min="12042" max="12288" width="8.85546875" style="500"/>
    <col min="12289" max="12289" width="2" style="500" customWidth="1"/>
    <col min="12290" max="12290" width="7.28515625" style="500" customWidth="1"/>
    <col min="12291" max="12291" width="9.7109375" style="500" customWidth="1"/>
    <col min="12292" max="12292" width="74.7109375" style="500" customWidth="1"/>
    <col min="12293" max="12294" width="18.7109375" style="500" customWidth="1"/>
    <col min="12295" max="12295" width="22" style="500" customWidth="1"/>
    <col min="12296" max="12297" width="9.7109375" style="500" customWidth="1"/>
    <col min="12298" max="12544" width="8.85546875" style="500"/>
    <col min="12545" max="12545" width="2" style="500" customWidth="1"/>
    <col min="12546" max="12546" width="7.28515625" style="500" customWidth="1"/>
    <col min="12547" max="12547" width="9.7109375" style="500" customWidth="1"/>
    <col min="12548" max="12548" width="74.7109375" style="500" customWidth="1"/>
    <col min="12549" max="12550" width="18.7109375" style="500" customWidth="1"/>
    <col min="12551" max="12551" width="22" style="500" customWidth="1"/>
    <col min="12552" max="12553" width="9.7109375" style="500" customWidth="1"/>
    <col min="12554" max="12800" width="8.85546875" style="500"/>
    <col min="12801" max="12801" width="2" style="500" customWidth="1"/>
    <col min="12802" max="12802" width="7.28515625" style="500" customWidth="1"/>
    <col min="12803" max="12803" width="9.7109375" style="500" customWidth="1"/>
    <col min="12804" max="12804" width="74.7109375" style="500" customWidth="1"/>
    <col min="12805" max="12806" width="18.7109375" style="500" customWidth="1"/>
    <col min="12807" max="12807" width="22" style="500" customWidth="1"/>
    <col min="12808" max="12809" width="9.7109375" style="500" customWidth="1"/>
    <col min="12810" max="13056" width="8.85546875" style="500"/>
    <col min="13057" max="13057" width="2" style="500" customWidth="1"/>
    <col min="13058" max="13058" width="7.28515625" style="500" customWidth="1"/>
    <col min="13059" max="13059" width="9.7109375" style="500" customWidth="1"/>
    <col min="13060" max="13060" width="74.7109375" style="500" customWidth="1"/>
    <col min="13061" max="13062" width="18.7109375" style="500" customWidth="1"/>
    <col min="13063" max="13063" width="22" style="500" customWidth="1"/>
    <col min="13064" max="13065" width="9.7109375" style="500" customWidth="1"/>
    <col min="13066" max="13312" width="8.85546875" style="500"/>
    <col min="13313" max="13313" width="2" style="500" customWidth="1"/>
    <col min="13314" max="13314" width="7.28515625" style="500" customWidth="1"/>
    <col min="13315" max="13315" width="9.7109375" style="500" customWidth="1"/>
    <col min="13316" max="13316" width="74.7109375" style="500" customWidth="1"/>
    <col min="13317" max="13318" width="18.7109375" style="500" customWidth="1"/>
    <col min="13319" max="13319" width="22" style="500" customWidth="1"/>
    <col min="13320" max="13321" width="9.7109375" style="500" customWidth="1"/>
    <col min="13322" max="13568" width="8.85546875" style="500"/>
    <col min="13569" max="13569" width="2" style="500" customWidth="1"/>
    <col min="13570" max="13570" width="7.28515625" style="500" customWidth="1"/>
    <col min="13571" max="13571" width="9.7109375" style="500" customWidth="1"/>
    <col min="13572" max="13572" width="74.7109375" style="500" customWidth="1"/>
    <col min="13573" max="13574" width="18.7109375" style="500" customWidth="1"/>
    <col min="13575" max="13575" width="22" style="500" customWidth="1"/>
    <col min="13576" max="13577" width="9.7109375" style="500" customWidth="1"/>
    <col min="13578" max="13824" width="8.85546875" style="500"/>
    <col min="13825" max="13825" width="2" style="500" customWidth="1"/>
    <col min="13826" max="13826" width="7.28515625" style="500" customWidth="1"/>
    <col min="13827" max="13827" width="9.7109375" style="500" customWidth="1"/>
    <col min="13828" max="13828" width="74.7109375" style="500" customWidth="1"/>
    <col min="13829" max="13830" width="18.7109375" style="500" customWidth="1"/>
    <col min="13831" max="13831" width="22" style="500" customWidth="1"/>
    <col min="13832" max="13833" width="9.7109375" style="500" customWidth="1"/>
    <col min="13834" max="14080" width="8.85546875" style="500"/>
    <col min="14081" max="14081" width="2" style="500" customWidth="1"/>
    <col min="14082" max="14082" width="7.28515625" style="500" customWidth="1"/>
    <col min="14083" max="14083" width="9.7109375" style="500" customWidth="1"/>
    <col min="14084" max="14084" width="74.7109375" style="500" customWidth="1"/>
    <col min="14085" max="14086" width="18.7109375" style="500" customWidth="1"/>
    <col min="14087" max="14087" width="22" style="500" customWidth="1"/>
    <col min="14088" max="14089" width="9.7109375" style="500" customWidth="1"/>
    <col min="14090" max="14336" width="8.85546875" style="500"/>
    <col min="14337" max="14337" width="2" style="500" customWidth="1"/>
    <col min="14338" max="14338" width="7.28515625" style="500" customWidth="1"/>
    <col min="14339" max="14339" width="9.7109375" style="500" customWidth="1"/>
    <col min="14340" max="14340" width="74.7109375" style="500" customWidth="1"/>
    <col min="14341" max="14342" width="18.7109375" style="500" customWidth="1"/>
    <col min="14343" max="14343" width="22" style="500" customWidth="1"/>
    <col min="14344" max="14345" width="9.7109375" style="500" customWidth="1"/>
    <col min="14346" max="14592" width="8.85546875" style="500"/>
    <col min="14593" max="14593" width="2" style="500" customWidth="1"/>
    <col min="14594" max="14594" width="7.28515625" style="500" customWidth="1"/>
    <col min="14595" max="14595" width="9.7109375" style="500" customWidth="1"/>
    <col min="14596" max="14596" width="74.7109375" style="500" customWidth="1"/>
    <col min="14597" max="14598" width="18.7109375" style="500" customWidth="1"/>
    <col min="14599" max="14599" width="22" style="500" customWidth="1"/>
    <col min="14600" max="14601" width="9.7109375" style="500" customWidth="1"/>
    <col min="14602" max="14848" width="8.85546875" style="500"/>
    <col min="14849" max="14849" width="2" style="500" customWidth="1"/>
    <col min="14850" max="14850" width="7.28515625" style="500" customWidth="1"/>
    <col min="14851" max="14851" width="9.7109375" style="500" customWidth="1"/>
    <col min="14852" max="14852" width="74.7109375" style="500" customWidth="1"/>
    <col min="14853" max="14854" width="18.7109375" style="500" customWidth="1"/>
    <col min="14855" max="14855" width="22" style="500" customWidth="1"/>
    <col min="14856" max="14857" width="9.7109375" style="500" customWidth="1"/>
    <col min="14858" max="15104" width="8.85546875" style="500"/>
    <col min="15105" max="15105" width="2" style="500" customWidth="1"/>
    <col min="15106" max="15106" width="7.28515625" style="500" customWidth="1"/>
    <col min="15107" max="15107" width="9.7109375" style="500" customWidth="1"/>
    <col min="15108" max="15108" width="74.7109375" style="500" customWidth="1"/>
    <col min="15109" max="15110" width="18.7109375" style="500" customWidth="1"/>
    <col min="15111" max="15111" width="22" style="500" customWidth="1"/>
    <col min="15112" max="15113" width="9.7109375" style="500" customWidth="1"/>
    <col min="15114" max="15360" width="8.85546875" style="500"/>
    <col min="15361" max="15361" width="2" style="500" customWidth="1"/>
    <col min="15362" max="15362" width="7.28515625" style="500" customWidth="1"/>
    <col min="15363" max="15363" width="9.7109375" style="500" customWidth="1"/>
    <col min="15364" max="15364" width="74.7109375" style="500" customWidth="1"/>
    <col min="15365" max="15366" width="18.7109375" style="500" customWidth="1"/>
    <col min="15367" max="15367" width="22" style="500" customWidth="1"/>
    <col min="15368" max="15369" width="9.7109375" style="500" customWidth="1"/>
    <col min="15370" max="15616" width="8.85546875" style="500"/>
    <col min="15617" max="15617" width="2" style="500" customWidth="1"/>
    <col min="15618" max="15618" width="7.28515625" style="500" customWidth="1"/>
    <col min="15619" max="15619" width="9.7109375" style="500" customWidth="1"/>
    <col min="15620" max="15620" width="74.7109375" style="500" customWidth="1"/>
    <col min="15621" max="15622" width="18.7109375" style="500" customWidth="1"/>
    <col min="15623" max="15623" width="22" style="500" customWidth="1"/>
    <col min="15624" max="15625" width="9.7109375" style="500" customWidth="1"/>
    <col min="15626" max="15872" width="8.85546875" style="500"/>
    <col min="15873" max="15873" width="2" style="500" customWidth="1"/>
    <col min="15874" max="15874" width="7.28515625" style="500" customWidth="1"/>
    <col min="15875" max="15875" width="9.7109375" style="500" customWidth="1"/>
    <col min="15876" max="15876" width="74.7109375" style="500" customWidth="1"/>
    <col min="15877" max="15878" width="18.7109375" style="500" customWidth="1"/>
    <col min="15879" max="15879" width="22" style="500" customWidth="1"/>
    <col min="15880" max="15881" width="9.7109375" style="500" customWidth="1"/>
    <col min="15882" max="16128" width="8.85546875" style="500"/>
    <col min="16129" max="16129" width="2" style="500" customWidth="1"/>
    <col min="16130" max="16130" width="7.28515625" style="500" customWidth="1"/>
    <col min="16131" max="16131" width="9.7109375" style="500" customWidth="1"/>
    <col min="16132" max="16132" width="74.7109375" style="500" customWidth="1"/>
    <col min="16133" max="16134" width="18.7109375" style="500" customWidth="1"/>
    <col min="16135" max="16135" width="22" style="500" customWidth="1"/>
    <col min="16136" max="16137" width="9.7109375" style="500" customWidth="1"/>
    <col min="16138" max="16384" width="8.85546875" style="500"/>
  </cols>
  <sheetData>
    <row r="1" spans="1:9" ht="6.75" customHeight="1"/>
    <row r="2" spans="1:9">
      <c r="B2" s="501"/>
      <c r="C2" s="502"/>
      <c r="D2" s="503"/>
      <c r="E2" s="503"/>
      <c r="F2" s="503"/>
      <c r="G2" s="504"/>
    </row>
    <row r="3" spans="1:9" ht="15.6">
      <c r="B3" s="505"/>
      <c r="C3" s="506"/>
      <c r="D3" s="507" t="s">
        <v>2626</v>
      </c>
      <c r="E3" s="508"/>
      <c r="F3" s="508"/>
      <c r="G3" s="509"/>
    </row>
    <row r="4" spans="1:9">
      <c r="B4" s="505"/>
      <c r="C4" s="506"/>
      <c r="D4" s="510" t="str">
        <f>[3]hlavička!C3</f>
        <v xml:space="preserve"> </v>
      </c>
      <c r="E4" s="508"/>
      <c r="F4" s="508"/>
      <c r="G4" s="509"/>
    </row>
    <row r="5" spans="1:9">
      <c r="B5" s="505"/>
      <c r="C5" s="506" t="s">
        <v>2627</v>
      </c>
      <c r="D5" s="511" t="str">
        <f>[3]hlavička!C4</f>
        <v>STAVEBNÍ ÚPRAVY A DOSTAVBA KULTURNÍHO DOMU V ZÁBŘEHU, II. ETAPA</v>
      </c>
      <c r="E5" s="508"/>
      <c r="F5" s="508"/>
      <c r="G5" s="509"/>
    </row>
    <row r="6" spans="1:9">
      <c r="B6" s="505"/>
      <c r="C6" s="506" t="s">
        <v>2628</v>
      </c>
      <c r="D6" s="512" t="str">
        <f>[3]hlavička!C5</f>
        <v>Dokumentace pro provedení stavby (DPS)</v>
      </c>
      <c r="E6" s="508"/>
      <c r="F6" s="508"/>
      <c r="G6" s="509"/>
    </row>
    <row r="7" spans="1:9">
      <c r="B7" s="505"/>
      <c r="C7" s="506" t="s">
        <v>22</v>
      </c>
      <c r="D7" s="513">
        <f>[3]hlavička!C6</f>
        <v>44691</v>
      </c>
      <c r="E7" s="508"/>
      <c r="F7" s="508"/>
      <c r="G7" s="509"/>
    </row>
    <row r="8" spans="1:9">
      <c r="B8" s="514"/>
      <c r="C8" s="515"/>
      <c r="D8" s="516"/>
      <c r="E8" s="516"/>
      <c r="F8" s="516"/>
      <c r="G8" s="517"/>
    </row>
    <row r="9" spans="1:9" ht="4.2" customHeight="1">
      <c r="A9" s="518"/>
      <c r="B9" s="518"/>
      <c r="G9" s="518"/>
    </row>
    <row r="10" spans="1:9" ht="12.75" customHeight="1">
      <c r="A10" s="519"/>
      <c r="B10" s="520"/>
      <c r="C10" s="520"/>
      <c r="D10" s="520"/>
      <c r="E10" s="520"/>
      <c r="F10" s="520"/>
      <c r="G10" s="520"/>
      <c r="H10" s="519"/>
      <c r="I10" s="519"/>
    </row>
    <row r="11" spans="1:9">
      <c r="E11" s="827" t="s">
        <v>2629</v>
      </c>
      <c r="F11" s="828"/>
      <c r="G11" s="829"/>
    </row>
    <row r="12" spans="1:9">
      <c r="E12" s="521" t="s">
        <v>2630</v>
      </c>
      <c r="F12" s="521" t="s">
        <v>2631</v>
      </c>
      <c r="G12" s="521" t="s">
        <v>2632</v>
      </c>
    </row>
    <row r="13" spans="1:9">
      <c r="B13" s="520"/>
      <c r="C13" s="521" t="str">
        <f>'specifikace VZT'!C11</f>
        <v>Zařízení číslo:</v>
      </c>
      <c r="D13" s="520" t="str">
        <f>'specifikace VZT'!D11</f>
        <v>01 - Sál</v>
      </c>
      <c r="E13" s="522" t="str">
        <f>'specifikace VZT'!H29</f>
        <v/>
      </c>
      <c r="F13" s="522" t="str">
        <f>'specifikace VZT'!J29</f>
        <v/>
      </c>
      <c r="G13" s="522" t="str">
        <f>'specifikace VZT'!K29</f>
        <v/>
      </c>
      <c r="I13" s="523"/>
    </row>
    <row r="14" spans="1:9">
      <c r="B14" s="520"/>
      <c r="C14" s="521" t="str">
        <f>'specifikace VZT'!C33</f>
        <v>Zařízení číslo:</v>
      </c>
      <c r="D14" s="520" t="str">
        <f>'specifikace VZT'!D33</f>
        <v>02 - Jeviště</v>
      </c>
      <c r="E14" s="522" t="str">
        <f>'specifikace VZT'!H51</f>
        <v/>
      </c>
      <c r="F14" s="522" t="str">
        <f>'specifikace VZT'!J51</f>
        <v/>
      </c>
      <c r="G14" s="522" t="str">
        <f>'specifikace VZT'!K51</f>
        <v/>
      </c>
      <c r="I14" s="523"/>
    </row>
    <row r="15" spans="1:9">
      <c r="B15" s="520"/>
      <c r="C15" s="521" t="str">
        <f>'specifikace VZT'!C55</f>
        <v>Zařízení číslo:</v>
      </c>
      <c r="D15" s="520" t="str">
        <f>'specifikace VZT'!D55</f>
        <v>03 - Bar, šatna a sociální zázemí návštěvníci</v>
      </c>
      <c r="E15" s="522" t="str">
        <f>'specifikace VZT'!H108</f>
        <v/>
      </c>
      <c r="F15" s="522" t="str">
        <f>'specifikace VZT'!J108</f>
        <v/>
      </c>
      <c r="G15" s="522" t="str">
        <f>'specifikace VZT'!K108</f>
        <v/>
      </c>
      <c r="I15" s="523"/>
    </row>
    <row r="16" spans="1:9" hidden="1">
      <c r="B16" s="520"/>
      <c r="C16" s="521" t="e">
        <f>'specifikace VZT'!#REF!</f>
        <v>#REF!</v>
      </c>
      <c r="D16" s="520" t="e">
        <f>'specifikace VZT'!#REF!</f>
        <v>#REF!</v>
      </c>
      <c r="E16" s="522"/>
      <c r="F16" s="522"/>
      <c r="G16" s="522"/>
      <c r="I16" s="523"/>
    </row>
    <row r="17" spans="2:9" hidden="1">
      <c r="B17" s="520"/>
      <c r="C17" s="521" t="e">
        <f>'specifikace VZT'!#REF!</f>
        <v>#REF!</v>
      </c>
      <c r="D17" s="520" t="e">
        <f>'specifikace VZT'!#REF!</f>
        <v>#REF!</v>
      </c>
      <c r="E17" s="522"/>
      <c r="F17" s="522"/>
      <c r="G17" s="522"/>
      <c r="I17" s="523"/>
    </row>
    <row r="18" spans="2:9" hidden="1">
      <c r="B18" s="520"/>
      <c r="C18" s="521" t="e">
        <f>'specifikace VZT'!#REF!</f>
        <v>#REF!</v>
      </c>
      <c r="D18" s="520" t="e">
        <f>'specifikace VZT'!#REF!</f>
        <v>#REF!</v>
      </c>
      <c r="E18" s="522"/>
      <c r="F18" s="522"/>
      <c r="G18" s="522"/>
      <c r="I18" s="523"/>
    </row>
    <row r="19" spans="2:9" hidden="1">
      <c r="B19" s="520"/>
      <c r="C19" s="521" t="e">
        <f>'specifikace VZT'!#REF!</f>
        <v>#REF!</v>
      </c>
      <c r="D19" s="520" t="e">
        <f>'specifikace VZT'!#REF!</f>
        <v>#REF!</v>
      </c>
      <c r="E19" s="522"/>
      <c r="F19" s="522"/>
      <c r="G19" s="522"/>
      <c r="I19" s="523"/>
    </row>
    <row r="20" spans="2:9">
      <c r="B20" s="520"/>
      <c r="C20" s="521" t="str">
        <f>'specifikace VZT'!C112</f>
        <v>Zařízení číslo:</v>
      </c>
      <c r="D20" s="520" t="str">
        <f>'specifikace VZT'!D112</f>
        <v>04 - Infocentrum</v>
      </c>
      <c r="E20" s="522" t="str">
        <f>'specifikace VZT'!H146</f>
        <v/>
      </c>
      <c r="F20" s="522" t="str">
        <f>'specifikace VZT'!J146</f>
        <v/>
      </c>
      <c r="G20" s="522" t="str">
        <f>'specifikace VZT'!K146</f>
        <v/>
      </c>
      <c r="I20" s="523"/>
    </row>
    <row r="21" spans="2:9" hidden="1">
      <c r="B21" s="520"/>
      <c r="C21" s="521" t="e">
        <f>'specifikace VZT'!#REF!</f>
        <v>#REF!</v>
      </c>
      <c r="D21" s="520" t="e">
        <f>'specifikace VZT'!#REF!</f>
        <v>#REF!</v>
      </c>
      <c r="E21" s="522"/>
      <c r="F21" s="522"/>
      <c r="G21" s="522"/>
      <c r="I21" s="523"/>
    </row>
    <row r="22" spans="2:9">
      <c r="B22" s="520"/>
      <c r="C22" s="521" t="str">
        <f>'specifikace VZT'!C150</f>
        <v>Zařízení číslo:</v>
      </c>
      <c r="D22" s="520" t="str">
        <f>'specifikace VZT'!D150</f>
        <v>05 – Klub 1.pp</v>
      </c>
      <c r="E22" s="522" t="str">
        <f>'specifikace VZT'!H170</f>
        <v/>
      </c>
      <c r="F22" s="522" t="str">
        <f>'specifikace VZT'!J170</f>
        <v/>
      </c>
      <c r="G22" s="522" t="str">
        <f>'specifikace VZT'!K170</f>
        <v/>
      </c>
      <c r="I22" s="523"/>
    </row>
    <row r="23" spans="2:9">
      <c r="B23" s="520"/>
      <c r="C23" s="521" t="str">
        <f>'specifikace VZT'!C174</f>
        <v>Zařízení číslo:</v>
      </c>
      <c r="D23" s="520" t="str">
        <f>'specifikace VZT'!D174</f>
        <v>06 – Sklady 1.pp</v>
      </c>
      <c r="E23" s="522" t="str">
        <f>'specifikace VZT'!H186</f>
        <v/>
      </c>
      <c r="F23" s="522" t="str">
        <f>'specifikace VZT'!J186</f>
        <v/>
      </c>
      <c r="G23" s="522" t="str">
        <f>'specifikace VZT'!K186</f>
        <v/>
      </c>
      <c r="I23" s="523"/>
    </row>
    <row r="24" spans="2:9">
      <c r="B24" s="520"/>
      <c r="C24" s="521" t="str">
        <f>'specifikace VZT'!C190</f>
        <v>Zařízení číslo:</v>
      </c>
      <c r="D24" s="520" t="str">
        <f>'specifikace VZT'!D190</f>
        <v xml:space="preserve">10 – Dveřní clony </v>
      </c>
      <c r="E24" s="522" t="str">
        <f>'specifikace VZT'!H196</f>
        <v/>
      </c>
      <c r="F24" s="522" t="str">
        <f>'specifikace VZT'!J196</f>
        <v/>
      </c>
      <c r="G24" s="522" t="str">
        <f>'specifikace VZT'!K196</f>
        <v/>
      </c>
      <c r="I24" s="523"/>
    </row>
    <row r="25" spans="2:9">
      <c r="B25" s="520"/>
      <c r="C25" s="521" t="str">
        <f>'specifikace VZT'!C200</f>
        <v>Zařízení číslo:</v>
      </c>
      <c r="D25" s="520" t="str">
        <f>'specifikace VZT'!D200</f>
        <v>13 - Demontáže a ostatní</v>
      </c>
      <c r="E25" s="522" t="str">
        <f>'specifikace VZT'!H216</f>
        <v/>
      </c>
      <c r="F25" s="522" t="str">
        <f>'specifikace VZT'!J216</f>
        <v/>
      </c>
      <c r="G25" s="522" t="str">
        <f>'specifikace VZT'!K216</f>
        <v/>
      </c>
      <c r="I25" s="523"/>
    </row>
    <row r="27" spans="2:9">
      <c r="D27" s="524" t="s">
        <v>2633</v>
      </c>
      <c r="E27" s="523">
        <f>SUM(E13:E26)</f>
        <v>0</v>
      </c>
      <c r="F27" s="523">
        <f>SUM(F13:F26)</f>
        <v>0</v>
      </c>
      <c r="G27" s="525">
        <f>SUM(G13:G26)</f>
        <v>0</v>
      </c>
      <c r="H27" s="523"/>
      <c r="I27" s="523"/>
    </row>
    <row r="28" spans="2:9">
      <c r="F28" s="524"/>
      <c r="G28" s="524" t="s">
        <v>2634</v>
      </c>
    </row>
  </sheetData>
  <sheetProtection selectLockedCells="1" selectUnlockedCells="1"/>
  <mergeCells count="1">
    <mergeCell ref="E11:G11"/>
  </mergeCells>
  <pageMargins left="0.59027777777777779" right="0.19652777777777777" top="0.59027777777777779" bottom="0.59027777777777779" header="0.51180555555555551" footer="0.39374999999999999"/>
  <pageSetup paperSize="9" firstPageNumber="0" pageOrder="overThenDown" orientation="landscape" horizontalDpi="300" verticalDpi="300" r:id="rId1"/>
  <headerFooter alignWithMargins="0">
    <oddFooter>&amp;L&amp;D (&amp;T)&amp;Rstrana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8"/>
  <sheetViews>
    <sheetView showGridLines="0" showOutlineSymbols="0" view="pageBreakPreview" zoomScale="60" zoomScaleNormal="100" workbookViewId="0">
      <selection activeCell="F222" sqref="F222"/>
    </sheetView>
  </sheetViews>
  <sheetFormatPr defaultRowHeight="13.2"/>
  <cols>
    <col min="1" max="1" width="2" style="500" customWidth="1"/>
    <col min="2" max="2" width="20.5703125" style="500" customWidth="1"/>
    <col min="3" max="3" width="9.7109375" style="500" customWidth="1"/>
    <col min="4" max="4" width="103.85546875" style="500" customWidth="1"/>
    <col min="5" max="5" width="7.28515625" style="500" customWidth="1"/>
    <col min="6" max="6" width="5" style="500" customWidth="1"/>
    <col min="7" max="10" width="12" style="500" customWidth="1"/>
    <col min="11" max="11" width="17.5703125" style="500" customWidth="1"/>
    <col min="12" max="14" width="9.7109375" style="500" customWidth="1"/>
    <col min="15" max="256" width="8.85546875" style="500"/>
    <col min="257" max="257" width="2" style="500" customWidth="1"/>
    <col min="258" max="258" width="20.5703125" style="500" customWidth="1"/>
    <col min="259" max="259" width="9.7109375" style="500" customWidth="1"/>
    <col min="260" max="260" width="103.85546875" style="500" customWidth="1"/>
    <col min="261" max="261" width="7.28515625" style="500" customWidth="1"/>
    <col min="262" max="262" width="5" style="500" customWidth="1"/>
    <col min="263" max="266" width="12" style="500" customWidth="1"/>
    <col min="267" max="267" width="17.5703125" style="500" customWidth="1"/>
    <col min="268" max="270" width="9.7109375" style="500" customWidth="1"/>
    <col min="271" max="512" width="8.85546875" style="500"/>
    <col min="513" max="513" width="2" style="500" customWidth="1"/>
    <col min="514" max="514" width="20.5703125" style="500" customWidth="1"/>
    <col min="515" max="515" width="9.7109375" style="500" customWidth="1"/>
    <col min="516" max="516" width="103.85546875" style="500" customWidth="1"/>
    <col min="517" max="517" width="7.28515625" style="500" customWidth="1"/>
    <col min="518" max="518" width="5" style="500" customWidth="1"/>
    <col min="519" max="522" width="12" style="500" customWidth="1"/>
    <col min="523" max="523" width="17.5703125" style="500" customWidth="1"/>
    <col min="524" max="526" width="9.7109375" style="500" customWidth="1"/>
    <col min="527" max="768" width="8.85546875" style="500"/>
    <col min="769" max="769" width="2" style="500" customWidth="1"/>
    <col min="770" max="770" width="20.5703125" style="500" customWidth="1"/>
    <col min="771" max="771" width="9.7109375" style="500" customWidth="1"/>
    <col min="772" max="772" width="103.85546875" style="500" customWidth="1"/>
    <col min="773" max="773" width="7.28515625" style="500" customWidth="1"/>
    <col min="774" max="774" width="5" style="500" customWidth="1"/>
    <col min="775" max="778" width="12" style="500" customWidth="1"/>
    <col min="779" max="779" width="17.5703125" style="500" customWidth="1"/>
    <col min="780" max="782" width="9.7109375" style="500" customWidth="1"/>
    <col min="783" max="1024" width="8.85546875" style="500"/>
    <col min="1025" max="1025" width="2" style="500" customWidth="1"/>
    <col min="1026" max="1026" width="20.5703125" style="500" customWidth="1"/>
    <col min="1027" max="1027" width="9.7109375" style="500" customWidth="1"/>
    <col min="1028" max="1028" width="103.85546875" style="500" customWidth="1"/>
    <col min="1029" max="1029" width="7.28515625" style="500" customWidth="1"/>
    <col min="1030" max="1030" width="5" style="500" customWidth="1"/>
    <col min="1031" max="1034" width="12" style="500" customWidth="1"/>
    <col min="1035" max="1035" width="17.5703125" style="500" customWidth="1"/>
    <col min="1036" max="1038" width="9.7109375" style="500" customWidth="1"/>
    <col min="1039" max="1280" width="8.85546875" style="500"/>
    <col min="1281" max="1281" width="2" style="500" customWidth="1"/>
    <col min="1282" max="1282" width="20.5703125" style="500" customWidth="1"/>
    <col min="1283" max="1283" width="9.7109375" style="500" customWidth="1"/>
    <col min="1284" max="1284" width="103.85546875" style="500" customWidth="1"/>
    <col min="1285" max="1285" width="7.28515625" style="500" customWidth="1"/>
    <col min="1286" max="1286" width="5" style="500" customWidth="1"/>
    <col min="1287" max="1290" width="12" style="500" customWidth="1"/>
    <col min="1291" max="1291" width="17.5703125" style="500" customWidth="1"/>
    <col min="1292" max="1294" width="9.7109375" style="500" customWidth="1"/>
    <col min="1295" max="1536" width="8.85546875" style="500"/>
    <col min="1537" max="1537" width="2" style="500" customWidth="1"/>
    <col min="1538" max="1538" width="20.5703125" style="500" customWidth="1"/>
    <col min="1539" max="1539" width="9.7109375" style="500" customWidth="1"/>
    <col min="1540" max="1540" width="103.85546875" style="500" customWidth="1"/>
    <col min="1541" max="1541" width="7.28515625" style="500" customWidth="1"/>
    <col min="1542" max="1542" width="5" style="500" customWidth="1"/>
    <col min="1543" max="1546" width="12" style="500" customWidth="1"/>
    <col min="1547" max="1547" width="17.5703125" style="500" customWidth="1"/>
    <col min="1548" max="1550" width="9.7109375" style="500" customWidth="1"/>
    <col min="1551" max="1792" width="8.85546875" style="500"/>
    <col min="1793" max="1793" width="2" style="500" customWidth="1"/>
    <col min="1794" max="1794" width="20.5703125" style="500" customWidth="1"/>
    <col min="1795" max="1795" width="9.7109375" style="500" customWidth="1"/>
    <col min="1796" max="1796" width="103.85546875" style="500" customWidth="1"/>
    <col min="1797" max="1797" width="7.28515625" style="500" customWidth="1"/>
    <col min="1798" max="1798" width="5" style="500" customWidth="1"/>
    <col min="1799" max="1802" width="12" style="500" customWidth="1"/>
    <col min="1803" max="1803" width="17.5703125" style="500" customWidth="1"/>
    <col min="1804" max="1806" width="9.7109375" style="500" customWidth="1"/>
    <col min="1807" max="2048" width="8.85546875" style="500"/>
    <col min="2049" max="2049" width="2" style="500" customWidth="1"/>
    <col min="2050" max="2050" width="20.5703125" style="500" customWidth="1"/>
    <col min="2051" max="2051" width="9.7109375" style="500" customWidth="1"/>
    <col min="2052" max="2052" width="103.85546875" style="500" customWidth="1"/>
    <col min="2053" max="2053" width="7.28515625" style="500" customWidth="1"/>
    <col min="2054" max="2054" width="5" style="500" customWidth="1"/>
    <col min="2055" max="2058" width="12" style="500" customWidth="1"/>
    <col min="2059" max="2059" width="17.5703125" style="500" customWidth="1"/>
    <col min="2060" max="2062" width="9.7109375" style="500" customWidth="1"/>
    <col min="2063" max="2304" width="8.85546875" style="500"/>
    <col min="2305" max="2305" width="2" style="500" customWidth="1"/>
    <col min="2306" max="2306" width="20.5703125" style="500" customWidth="1"/>
    <col min="2307" max="2307" width="9.7109375" style="500" customWidth="1"/>
    <col min="2308" max="2308" width="103.85546875" style="500" customWidth="1"/>
    <col min="2309" max="2309" width="7.28515625" style="500" customWidth="1"/>
    <col min="2310" max="2310" width="5" style="500" customWidth="1"/>
    <col min="2311" max="2314" width="12" style="500" customWidth="1"/>
    <col min="2315" max="2315" width="17.5703125" style="500" customWidth="1"/>
    <col min="2316" max="2318" width="9.7109375" style="500" customWidth="1"/>
    <col min="2319" max="2560" width="8.85546875" style="500"/>
    <col min="2561" max="2561" width="2" style="500" customWidth="1"/>
    <col min="2562" max="2562" width="20.5703125" style="500" customWidth="1"/>
    <col min="2563" max="2563" width="9.7109375" style="500" customWidth="1"/>
    <col min="2564" max="2564" width="103.85546875" style="500" customWidth="1"/>
    <col min="2565" max="2565" width="7.28515625" style="500" customWidth="1"/>
    <col min="2566" max="2566" width="5" style="500" customWidth="1"/>
    <col min="2567" max="2570" width="12" style="500" customWidth="1"/>
    <col min="2571" max="2571" width="17.5703125" style="500" customWidth="1"/>
    <col min="2572" max="2574" width="9.7109375" style="500" customWidth="1"/>
    <col min="2575" max="2816" width="8.85546875" style="500"/>
    <col min="2817" max="2817" width="2" style="500" customWidth="1"/>
    <col min="2818" max="2818" width="20.5703125" style="500" customWidth="1"/>
    <col min="2819" max="2819" width="9.7109375" style="500" customWidth="1"/>
    <col min="2820" max="2820" width="103.85546875" style="500" customWidth="1"/>
    <col min="2821" max="2821" width="7.28515625" style="500" customWidth="1"/>
    <col min="2822" max="2822" width="5" style="500" customWidth="1"/>
    <col min="2823" max="2826" width="12" style="500" customWidth="1"/>
    <col min="2827" max="2827" width="17.5703125" style="500" customWidth="1"/>
    <col min="2828" max="2830" width="9.7109375" style="500" customWidth="1"/>
    <col min="2831" max="3072" width="8.85546875" style="500"/>
    <col min="3073" max="3073" width="2" style="500" customWidth="1"/>
    <col min="3074" max="3074" width="20.5703125" style="500" customWidth="1"/>
    <col min="3075" max="3075" width="9.7109375" style="500" customWidth="1"/>
    <col min="3076" max="3076" width="103.85546875" style="500" customWidth="1"/>
    <col min="3077" max="3077" width="7.28515625" style="500" customWidth="1"/>
    <col min="3078" max="3078" width="5" style="500" customWidth="1"/>
    <col min="3079" max="3082" width="12" style="500" customWidth="1"/>
    <col min="3083" max="3083" width="17.5703125" style="500" customWidth="1"/>
    <col min="3084" max="3086" width="9.7109375" style="500" customWidth="1"/>
    <col min="3087" max="3328" width="8.85546875" style="500"/>
    <col min="3329" max="3329" width="2" style="500" customWidth="1"/>
    <col min="3330" max="3330" width="20.5703125" style="500" customWidth="1"/>
    <col min="3331" max="3331" width="9.7109375" style="500" customWidth="1"/>
    <col min="3332" max="3332" width="103.85546875" style="500" customWidth="1"/>
    <col min="3333" max="3333" width="7.28515625" style="500" customWidth="1"/>
    <col min="3334" max="3334" width="5" style="500" customWidth="1"/>
    <col min="3335" max="3338" width="12" style="500" customWidth="1"/>
    <col min="3339" max="3339" width="17.5703125" style="500" customWidth="1"/>
    <col min="3340" max="3342" width="9.7109375" style="500" customWidth="1"/>
    <col min="3343" max="3584" width="8.85546875" style="500"/>
    <col min="3585" max="3585" width="2" style="500" customWidth="1"/>
    <col min="3586" max="3586" width="20.5703125" style="500" customWidth="1"/>
    <col min="3587" max="3587" width="9.7109375" style="500" customWidth="1"/>
    <col min="3588" max="3588" width="103.85546875" style="500" customWidth="1"/>
    <col min="3589" max="3589" width="7.28515625" style="500" customWidth="1"/>
    <col min="3590" max="3590" width="5" style="500" customWidth="1"/>
    <col min="3591" max="3594" width="12" style="500" customWidth="1"/>
    <col min="3595" max="3595" width="17.5703125" style="500" customWidth="1"/>
    <col min="3596" max="3598" width="9.7109375" style="500" customWidth="1"/>
    <col min="3599" max="3840" width="8.85546875" style="500"/>
    <col min="3841" max="3841" width="2" style="500" customWidth="1"/>
    <col min="3842" max="3842" width="20.5703125" style="500" customWidth="1"/>
    <col min="3843" max="3843" width="9.7109375" style="500" customWidth="1"/>
    <col min="3844" max="3844" width="103.85546875" style="500" customWidth="1"/>
    <col min="3845" max="3845" width="7.28515625" style="500" customWidth="1"/>
    <col min="3846" max="3846" width="5" style="500" customWidth="1"/>
    <col min="3847" max="3850" width="12" style="500" customWidth="1"/>
    <col min="3851" max="3851" width="17.5703125" style="500" customWidth="1"/>
    <col min="3852" max="3854" width="9.7109375" style="500" customWidth="1"/>
    <col min="3855" max="4096" width="8.85546875" style="500"/>
    <col min="4097" max="4097" width="2" style="500" customWidth="1"/>
    <col min="4098" max="4098" width="20.5703125" style="500" customWidth="1"/>
    <col min="4099" max="4099" width="9.7109375" style="500" customWidth="1"/>
    <col min="4100" max="4100" width="103.85546875" style="500" customWidth="1"/>
    <col min="4101" max="4101" width="7.28515625" style="500" customWidth="1"/>
    <col min="4102" max="4102" width="5" style="500" customWidth="1"/>
    <col min="4103" max="4106" width="12" style="500" customWidth="1"/>
    <col min="4107" max="4107" width="17.5703125" style="500" customWidth="1"/>
    <col min="4108" max="4110" width="9.7109375" style="500" customWidth="1"/>
    <col min="4111" max="4352" width="8.85546875" style="500"/>
    <col min="4353" max="4353" width="2" style="500" customWidth="1"/>
    <col min="4354" max="4354" width="20.5703125" style="500" customWidth="1"/>
    <col min="4355" max="4355" width="9.7109375" style="500" customWidth="1"/>
    <col min="4356" max="4356" width="103.85546875" style="500" customWidth="1"/>
    <col min="4357" max="4357" width="7.28515625" style="500" customWidth="1"/>
    <col min="4358" max="4358" width="5" style="500" customWidth="1"/>
    <col min="4359" max="4362" width="12" style="500" customWidth="1"/>
    <col min="4363" max="4363" width="17.5703125" style="500" customWidth="1"/>
    <col min="4364" max="4366" width="9.7109375" style="500" customWidth="1"/>
    <col min="4367" max="4608" width="8.85546875" style="500"/>
    <col min="4609" max="4609" width="2" style="500" customWidth="1"/>
    <col min="4610" max="4610" width="20.5703125" style="500" customWidth="1"/>
    <col min="4611" max="4611" width="9.7109375" style="500" customWidth="1"/>
    <col min="4612" max="4612" width="103.85546875" style="500" customWidth="1"/>
    <col min="4613" max="4613" width="7.28515625" style="500" customWidth="1"/>
    <col min="4614" max="4614" width="5" style="500" customWidth="1"/>
    <col min="4615" max="4618" width="12" style="500" customWidth="1"/>
    <col min="4619" max="4619" width="17.5703125" style="500" customWidth="1"/>
    <col min="4620" max="4622" width="9.7109375" style="500" customWidth="1"/>
    <col min="4623" max="4864" width="8.85546875" style="500"/>
    <col min="4865" max="4865" width="2" style="500" customWidth="1"/>
    <col min="4866" max="4866" width="20.5703125" style="500" customWidth="1"/>
    <col min="4867" max="4867" width="9.7109375" style="500" customWidth="1"/>
    <col min="4868" max="4868" width="103.85546875" style="500" customWidth="1"/>
    <col min="4869" max="4869" width="7.28515625" style="500" customWidth="1"/>
    <col min="4870" max="4870" width="5" style="500" customWidth="1"/>
    <col min="4871" max="4874" width="12" style="500" customWidth="1"/>
    <col min="4875" max="4875" width="17.5703125" style="500" customWidth="1"/>
    <col min="4876" max="4878" width="9.7109375" style="500" customWidth="1"/>
    <col min="4879" max="5120" width="8.85546875" style="500"/>
    <col min="5121" max="5121" width="2" style="500" customWidth="1"/>
    <col min="5122" max="5122" width="20.5703125" style="500" customWidth="1"/>
    <col min="5123" max="5123" width="9.7109375" style="500" customWidth="1"/>
    <col min="5124" max="5124" width="103.85546875" style="500" customWidth="1"/>
    <col min="5125" max="5125" width="7.28515625" style="500" customWidth="1"/>
    <col min="5126" max="5126" width="5" style="500" customWidth="1"/>
    <col min="5127" max="5130" width="12" style="500" customWidth="1"/>
    <col min="5131" max="5131" width="17.5703125" style="500" customWidth="1"/>
    <col min="5132" max="5134" width="9.7109375" style="500" customWidth="1"/>
    <col min="5135" max="5376" width="8.85546875" style="500"/>
    <col min="5377" max="5377" width="2" style="500" customWidth="1"/>
    <col min="5378" max="5378" width="20.5703125" style="500" customWidth="1"/>
    <col min="5379" max="5379" width="9.7109375" style="500" customWidth="1"/>
    <col min="5380" max="5380" width="103.85546875" style="500" customWidth="1"/>
    <col min="5381" max="5381" width="7.28515625" style="500" customWidth="1"/>
    <col min="5382" max="5382" width="5" style="500" customWidth="1"/>
    <col min="5383" max="5386" width="12" style="500" customWidth="1"/>
    <col min="5387" max="5387" width="17.5703125" style="500" customWidth="1"/>
    <col min="5388" max="5390" width="9.7109375" style="500" customWidth="1"/>
    <col min="5391" max="5632" width="8.85546875" style="500"/>
    <col min="5633" max="5633" width="2" style="500" customWidth="1"/>
    <col min="5634" max="5634" width="20.5703125" style="500" customWidth="1"/>
    <col min="5635" max="5635" width="9.7109375" style="500" customWidth="1"/>
    <col min="5636" max="5636" width="103.85546875" style="500" customWidth="1"/>
    <col min="5637" max="5637" width="7.28515625" style="500" customWidth="1"/>
    <col min="5638" max="5638" width="5" style="500" customWidth="1"/>
    <col min="5639" max="5642" width="12" style="500" customWidth="1"/>
    <col min="5643" max="5643" width="17.5703125" style="500" customWidth="1"/>
    <col min="5644" max="5646" width="9.7109375" style="500" customWidth="1"/>
    <col min="5647" max="5888" width="8.85546875" style="500"/>
    <col min="5889" max="5889" width="2" style="500" customWidth="1"/>
    <col min="5890" max="5890" width="20.5703125" style="500" customWidth="1"/>
    <col min="5891" max="5891" width="9.7109375" style="500" customWidth="1"/>
    <col min="5892" max="5892" width="103.85546875" style="500" customWidth="1"/>
    <col min="5893" max="5893" width="7.28515625" style="500" customWidth="1"/>
    <col min="5894" max="5894" width="5" style="500" customWidth="1"/>
    <col min="5895" max="5898" width="12" style="500" customWidth="1"/>
    <col min="5899" max="5899" width="17.5703125" style="500" customWidth="1"/>
    <col min="5900" max="5902" width="9.7109375" style="500" customWidth="1"/>
    <col min="5903" max="6144" width="8.85546875" style="500"/>
    <col min="6145" max="6145" width="2" style="500" customWidth="1"/>
    <col min="6146" max="6146" width="20.5703125" style="500" customWidth="1"/>
    <col min="6147" max="6147" width="9.7109375" style="500" customWidth="1"/>
    <col min="6148" max="6148" width="103.85546875" style="500" customWidth="1"/>
    <col min="6149" max="6149" width="7.28515625" style="500" customWidth="1"/>
    <col min="6150" max="6150" width="5" style="500" customWidth="1"/>
    <col min="6151" max="6154" width="12" style="500" customWidth="1"/>
    <col min="6155" max="6155" width="17.5703125" style="500" customWidth="1"/>
    <col min="6156" max="6158" width="9.7109375" style="500" customWidth="1"/>
    <col min="6159" max="6400" width="8.85546875" style="500"/>
    <col min="6401" max="6401" width="2" style="500" customWidth="1"/>
    <col min="6402" max="6402" width="20.5703125" style="500" customWidth="1"/>
    <col min="6403" max="6403" width="9.7109375" style="500" customWidth="1"/>
    <col min="6404" max="6404" width="103.85546875" style="500" customWidth="1"/>
    <col min="6405" max="6405" width="7.28515625" style="500" customWidth="1"/>
    <col min="6406" max="6406" width="5" style="500" customWidth="1"/>
    <col min="6407" max="6410" width="12" style="500" customWidth="1"/>
    <col min="6411" max="6411" width="17.5703125" style="500" customWidth="1"/>
    <col min="6412" max="6414" width="9.7109375" style="500" customWidth="1"/>
    <col min="6415" max="6656" width="8.85546875" style="500"/>
    <col min="6657" max="6657" width="2" style="500" customWidth="1"/>
    <col min="6658" max="6658" width="20.5703125" style="500" customWidth="1"/>
    <col min="6659" max="6659" width="9.7109375" style="500" customWidth="1"/>
    <col min="6660" max="6660" width="103.85546875" style="500" customWidth="1"/>
    <col min="6661" max="6661" width="7.28515625" style="500" customWidth="1"/>
    <col min="6662" max="6662" width="5" style="500" customWidth="1"/>
    <col min="6663" max="6666" width="12" style="500" customWidth="1"/>
    <col min="6667" max="6667" width="17.5703125" style="500" customWidth="1"/>
    <col min="6668" max="6670" width="9.7109375" style="500" customWidth="1"/>
    <col min="6671" max="6912" width="8.85546875" style="500"/>
    <col min="6913" max="6913" width="2" style="500" customWidth="1"/>
    <col min="6914" max="6914" width="20.5703125" style="500" customWidth="1"/>
    <col min="6915" max="6915" width="9.7109375" style="500" customWidth="1"/>
    <col min="6916" max="6916" width="103.85546875" style="500" customWidth="1"/>
    <col min="6917" max="6917" width="7.28515625" style="500" customWidth="1"/>
    <col min="6918" max="6918" width="5" style="500" customWidth="1"/>
    <col min="6919" max="6922" width="12" style="500" customWidth="1"/>
    <col min="6923" max="6923" width="17.5703125" style="500" customWidth="1"/>
    <col min="6924" max="6926" width="9.7109375" style="500" customWidth="1"/>
    <col min="6927" max="7168" width="8.85546875" style="500"/>
    <col min="7169" max="7169" width="2" style="500" customWidth="1"/>
    <col min="7170" max="7170" width="20.5703125" style="500" customWidth="1"/>
    <col min="7171" max="7171" width="9.7109375" style="500" customWidth="1"/>
    <col min="7172" max="7172" width="103.85546875" style="500" customWidth="1"/>
    <col min="7173" max="7173" width="7.28515625" style="500" customWidth="1"/>
    <col min="7174" max="7174" width="5" style="500" customWidth="1"/>
    <col min="7175" max="7178" width="12" style="500" customWidth="1"/>
    <col min="7179" max="7179" width="17.5703125" style="500" customWidth="1"/>
    <col min="7180" max="7182" width="9.7109375" style="500" customWidth="1"/>
    <col min="7183" max="7424" width="8.85546875" style="500"/>
    <col min="7425" max="7425" width="2" style="500" customWidth="1"/>
    <col min="7426" max="7426" width="20.5703125" style="500" customWidth="1"/>
    <col min="7427" max="7427" width="9.7109375" style="500" customWidth="1"/>
    <col min="7428" max="7428" width="103.85546875" style="500" customWidth="1"/>
    <col min="7429" max="7429" width="7.28515625" style="500" customWidth="1"/>
    <col min="7430" max="7430" width="5" style="500" customWidth="1"/>
    <col min="7431" max="7434" width="12" style="500" customWidth="1"/>
    <col min="7435" max="7435" width="17.5703125" style="500" customWidth="1"/>
    <col min="7436" max="7438" width="9.7109375" style="500" customWidth="1"/>
    <col min="7439" max="7680" width="8.85546875" style="500"/>
    <col min="7681" max="7681" width="2" style="500" customWidth="1"/>
    <col min="7682" max="7682" width="20.5703125" style="500" customWidth="1"/>
    <col min="7683" max="7683" width="9.7109375" style="500" customWidth="1"/>
    <col min="7684" max="7684" width="103.85546875" style="500" customWidth="1"/>
    <col min="7685" max="7685" width="7.28515625" style="500" customWidth="1"/>
    <col min="7686" max="7686" width="5" style="500" customWidth="1"/>
    <col min="7687" max="7690" width="12" style="500" customWidth="1"/>
    <col min="7691" max="7691" width="17.5703125" style="500" customWidth="1"/>
    <col min="7692" max="7694" width="9.7109375" style="500" customWidth="1"/>
    <col min="7695" max="7936" width="8.85546875" style="500"/>
    <col min="7937" max="7937" width="2" style="500" customWidth="1"/>
    <col min="7938" max="7938" width="20.5703125" style="500" customWidth="1"/>
    <col min="7939" max="7939" width="9.7109375" style="500" customWidth="1"/>
    <col min="7940" max="7940" width="103.85546875" style="500" customWidth="1"/>
    <col min="7941" max="7941" width="7.28515625" style="500" customWidth="1"/>
    <col min="7942" max="7942" width="5" style="500" customWidth="1"/>
    <col min="7943" max="7946" width="12" style="500" customWidth="1"/>
    <col min="7947" max="7947" width="17.5703125" style="500" customWidth="1"/>
    <col min="7948" max="7950" width="9.7109375" style="500" customWidth="1"/>
    <col min="7951" max="8192" width="8.85546875" style="500"/>
    <col min="8193" max="8193" width="2" style="500" customWidth="1"/>
    <col min="8194" max="8194" width="20.5703125" style="500" customWidth="1"/>
    <col min="8195" max="8195" width="9.7109375" style="500" customWidth="1"/>
    <col min="8196" max="8196" width="103.85546875" style="500" customWidth="1"/>
    <col min="8197" max="8197" width="7.28515625" style="500" customWidth="1"/>
    <col min="8198" max="8198" width="5" style="500" customWidth="1"/>
    <col min="8199" max="8202" width="12" style="500" customWidth="1"/>
    <col min="8203" max="8203" width="17.5703125" style="500" customWidth="1"/>
    <col min="8204" max="8206" width="9.7109375" style="500" customWidth="1"/>
    <col min="8207" max="8448" width="8.85546875" style="500"/>
    <col min="8449" max="8449" width="2" style="500" customWidth="1"/>
    <col min="8450" max="8450" width="20.5703125" style="500" customWidth="1"/>
    <col min="8451" max="8451" width="9.7109375" style="500" customWidth="1"/>
    <col min="8452" max="8452" width="103.85546875" style="500" customWidth="1"/>
    <col min="8453" max="8453" width="7.28515625" style="500" customWidth="1"/>
    <col min="8454" max="8454" width="5" style="500" customWidth="1"/>
    <col min="8455" max="8458" width="12" style="500" customWidth="1"/>
    <col min="8459" max="8459" width="17.5703125" style="500" customWidth="1"/>
    <col min="8460" max="8462" width="9.7109375" style="500" customWidth="1"/>
    <col min="8463" max="8704" width="8.85546875" style="500"/>
    <col min="8705" max="8705" width="2" style="500" customWidth="1"/>
    <col min="8706" max="8706" width="20.5703125" style="500" customWidth="1"/>
    <col min="8707" max="8707" width="9.7109375" style="500" customWidth="1"/>
    <col min="8708" max="8708" width="103.85546875" style="500" customWidth="1"/>
    <col min="8709" max="8709" width="7.28515625" style="500" customWidth="1"/>
    <col min="8710" max="8710" width="5" style="500" customWidth="1"/>
    <col min="8711" max="8714" width="12" style="500" customWidth="1"/>
    <col min="8715" max="8715" width="17.5703125" style="500" customWidth="1"/>
    <col min="8716" max="8718" width="9.7109375" style="500" customWidth="1"/>
    <col min="8719" max="8960" width="8.85546875" style="500"/>
    <col min="8961" max="8961" width="2" style="500" customWidth="1"/>
    <col min="8962" max="8962" width="20.5703125" style="500" customWidth="1"/>
    <col min="8963" max="8963" width="9.7109375" style="500" customWidth="1"/>
    <col min="8964" max="8964" width="103.85546875" style="500" customWidth="1"/>
    <col min="8965" max="8965" width="7.28515625" style="500" customWidth="1"/>
    <col min="8966" max="8966" width="5" style="500" customWidth="1"/>
    <col min="8967" max="8970" width="12" style="500" customWidth="1"/>
    <col min="8971" max="8971" width="17.5703125" style="500" customWidth="1"/>
    <col min="8972" max="8974" width="9.7109375" style="500" customWidth="1"/>
    <col min="8975" max="9216" width="8.85546875" style="500"/>
    <col min="9217" max="9217" width="2" style="500" customWidth="1"/>
    <col min="9218" max="9218" width="20.5703125" style="500" customWidth="1"/>
    <col min="9219" max="9219" width="9.7109375" style="500" customWidth="1"/>
    <col min="9220" max="9220" width="103.85546875" style="500" customWidth="1"/>
    <col min="9221" max="9221" width="7.28515625" style="500" customWidth="1"/>
    <col min="9222" max="9222" width="5" style="500" customWidth="1"/>
    <col min="9223" max="9226" width="12" style="500" customWidth="1"/>
    <col min="9227" max="9227" width="17.5703125" style="500" customWidth="1"/>
    <col min="9228" max="9230" width="9.7109375" style="500" customWidth="1"/>
    <col min="9231" max="9472" width="8.85546875" style="500"/>
    <col min="9473" max="9473" width="2" style="500" customWidth="1"/>
    <col min="9474" max="9474" width="20.5703125" style="500" customWidth="1"/>
    <col min="9475" max="9475" width="9.7109375" style="500" customWidth="1"/>
    <col min="9476" max="9476" width="103.85546875" style="500" customWidth="1"/>
    <col min="9477" max="9477" width="7.28515625" style="500" customWidth="1"/>
    <col min="9478" max="9478" width="5" style="500" customWidth="1"/>
    <col min="9479" max="9482" width="12" style="500" customWidth="1"/>
    <col min="9483" max="9483" width="17.5703125" style="500" customWidth="1"/>
    <col min="9484" max="9486" width="9.7109375" style="500" customWidth="1"/>
    <col min="9487" max="9728" width="8.85546875" style="500"/>
    <col min="9729" max="9729" width="2" style="500" customWidth="1"/>
    <col min="9730" max="9730" width="20.5703125" style="500" customWidth="1"/>
    <col min="9731" max="9731" width="9.7109375" style="500" customWidth="1"/>
    <col min="9732" max="9732" width="103.85546875" style="500" customWidth="1"/>
    <col min="9733" max="9733" width="7.28515625" style="500" customWidth="1"/>
    <col min="9734" max="9734" width="5" style="500" customWidth="1"/>
    <col min="9735" max="9738" width="12" style="500" customWidth="1"/>
    <col min="9739" max="9739" width="17.5703125" style="500" customWidth="1"/>
    <col min="9740" max="9742" width="9.7109375" style="500" customWidth="1"/>
    <col min="9743" max="9984" width="8.85546875" style="500"/>
    <col min="9985" max="9985" width="2" style="500" customWidth="1"/>
    <col min="9986" max="9986" width="20.5703125" style="500" customWidth="1"/>
    <col min="9987" max="9987" width="9.7109375" style="500" customWidth="1"/>
    <col min="9988" max="9988" width="103.85546875" style="500" customWidth="1"/>
    <col min="9989" max="9989" width="7.28515625" style="500" customWidth="1"/>
    <col min="9990" max="9990" width="5" style="500" customWidth="1"/>
    <col min="9991" max="9994" width="12" style="500" customWidth="1"/>
    <col min="9995" max="9995" width="17.5703125" style="500" customWidth="1"/>
    <col min="9996" max="9998" width="9.7109375" style="500" customWidth="1"/>
    <col min="9999" max="10240" width="8.85546875" style="500"/>
    <col min="10241" max="10241" width="2" style="500" customWidth="1"/>
    <col min="10242" max="10242" width="20.5703125" style="500" customWidth="1"/>
    <col min="10243" max="10243" width="9.7109375" style="500" customWidth="1"/>
    <col min="10244" max="10244" width="103.85546875" style="500" customWidth="1"/>
    <col min="10245" max="10245" width="7.28515625" style="500" customWidth="1"/>
    <col min="10246" max="10246" width="5" style="500" customWidth="1"/>
    <col min="10247" max="10250" width="12" style="500" customWidth="1"/>
    <col min="10251" max="10251" width="17.5703125" style="500" customWidth="1"/>
    <col min="10252" max="10254" width="9.7109375" style="500" customWidth="1"/>
    <col min="10255" max="10496" width="8.85546875" style="500"/>
    <col min="10497" max="10497" width="2" style="500" customWidth="1"/>
    <col min="10498" max="10498" width="20.5703125" style="500" customWidth="1"/>
    <col min="10499" max="10499" width="9.7109375" style="500" customWidth="1"/>
    <col min="10500" max="10500" width="103.85546875" style="500" customWidth="1"/>
    <col min="10501" max="10501" width="7.28515625" style="500" customWidth="1"/>
    <col min="10502" max="10502" width="5" style="500" customWidth="1"/>
    <col min="10503" max="10506" width="12" style="500" customWidth="1"/>
    <col min="10507" max="10507" width="17.5703125" style="500" customWidth="1"/>
    <col min="10508" max="10510" width="9.7109375" style="500" customWidth="1"/>
    <col min="10511" max="10752" width="8.85546875" style="500"/>
    <col min="10753" max="10753" width="2" style="500" customWidth="1"/>
    <col min="10754" max="10754" width="20.5703125" style="500" customWidth="1"/>
    <col min="10755" max="10755" width="9.7109375" style="500" customWidth="1"/>
    <col min="10756" max="10756" width="103.85546875" style="500" customWidth="1"/>
    <col min="10757" max="10757" width="7.28515625" style="500" customWidth="1"/>
    <col min="10758" max="10758" width="5" style="500" customWidth="1"/>
    <col min="10759" max="10762" width="12" style="500" customWidth="1"/>
    <col min="10763" max="10763" width="17.5703125" style="500" customWidth="1"/>
    <col min="10764" max="10766" width="9.7109375" style="500" customWidth="1"/>
    <col min="10767" max="11008" width="8.85546875" style="500"/>
    <col min="11009" max="11009" width="2" style="500" customWidth="1"/>
    <col min="11010" max="11010" width="20.5703125" style="500" customWidth="1"/>
    <col min="11011" max="11011" width="9.7109375" style="500" customWidth="1"/>
    <col min="11012" max="11012" width="103.85546875" style="500" customWidth="1"/>
    <col min="11013" max="11013" width="7.28515625" style="500" customWidth="1"/>
    <col min="11014" max="11014" width="5" style="500" customWidth="1"/>
    <col min="11015" max="11018" width="12" style="500" customWidth="1"/>
    <col min="11019" max="11019" width="17.5703125" style="500" customWidth="1"/>
    <col min="11020" max="11022" width="9.7109375" style="500" customWidth="1"/>
    <col min="11023" max="11264" width="8.85546875" style="500"/>
    <col min="11265" max="11265" width="2" style="500" customWidth="1"/>
    <col min="11266" max="11266" width="20.5703125" style="500" customWidth="1"/>
    <col min="11267" max="11267" width="9.7109375" style="500" customWidth="1"/>
    <col min="11268" max="11268" width="103.85546875" style="500" customWidth="1"/>
    <col min="11269" max="11269" width="7.28515625" style="500" customWidth="1"/>
    <col min="11270" max="11270" width="5" style="500" customWidth="1"/>
    <col min="11271" max="11274" width="12" style="500" customWidth="1"/>
    <col min="11275" max="11275" width="17.5703125" style="500" customWidth="1"/>
    <col min="11276" max="11278" width="9.7109375" style="500" customWidth="1"/>
    <col min="11279" max="11520" width="8.85546875" style="500"/>
    <col min="11521" max="11521" width="2" style="500" customWidth="1"/>
    <col min="11522" max="11522" width="20.5703125" style="500" customWidth="1"/>
    <col min="11523" max="11523" width="9.7109375" style="500" customWidth="1"/>
    <col min="11524" max="11524" width="103.85546875" style="500" customWidth="1"/>
    <col min="11525" max="11525" width="7.28515625" style="500" customWidth="1"/>
    <col min="11526" max="11526" width="5" style="500" customWidth="1"/>
    <col min="11527" max="11530" width="12" style="500" customWidth="1"/>
    <col min="11531" max="11531" width="17.5703125" style="500" customWidth="1"/>
    <col min="11532" max="11534" width="9.7109375" style="500" customWidth="1"/>
    <col min="11535" max="11776" width="8.85546875" style="500"/>
    <col min="11777" max="11777" width="2" style="500" customWidth="1"/>
    <col min="11778" max="11778" width="20.5703125" style="500" customWidth="1"/>
    <col min="11779" max="11779" width="9.7109375" style="500" customWidth="1"/>
    <col min="11780" max="11780" width="103.85546875" style="500" customWidth="1"/>
    <col min="11781" max="11781" width="7.28515625" style="500" customWidth="1"/>
    <col min="11782" max="11782" width="5" style="500" customWidth="1"/>
    <col min="11783" max="11786" width="12" style="500" customWidth="1"/>
    <col min="11787" max="11787" width="17.5703125" style="500" customWidth="1"/>
    <col min="11788" max="11790" width="9.7109375" style="500" customWidth="1"/>
    <col min="11791" max="12032" width="8.85546875" style="500"/>
    <col min="12033" max="12033" width="2" style="500" customWidth="1"/>
    <col min="12034" max="12034" width="20.5703125" style="500" customWidth="1"/>
    <col min="12035" max="12035" width="9.7109375" style="500" customWidth="1"/>
    <col min="12036" max="12036" width="103.85546875" style="500" customWidth="1"/>
    <col min="12037" max="12037" width="7.28515625" style="500" customWidth="1"/>
    <col min="12038" max="12038" width="5" style="500" customWidth="1"/>
    <col min="12039" max="12042" width="12" style="500" customWidth="1"/>
    <col min="12043" max="12043" width="17.5703125" style="500" customWidth="1"/>
    <col min="12044" max="12046" width="9.7109375" style="500" customWidth="1"/>
    <col min="12047" max="12288" width="8.85546875" style="500"/>
    <col min="12289" max="12289" width="2" style="500" customWidth="1"/>
    <col min="12290" max="12290" width="20.5703125" style="500" customWidth="1"/>
    <col min="12291" max="12291" width="9.7109375" style="500" customWidth="1"/>
    <col min="12292" max="12292" width="103.85546875" style="500" customWidth="1"/>
    <col min="12293" max="12293" width="7.28515625" style="500" customWidth="1"/>
    <col min="12294" max="12294" width="5" style="500" customWidth="1"/>
    <col min="12295" max="12298" width="12" style="500" customWidth="1"/>
    <col min="12299" max="12299" width="17.5703125" style="500" customWidth="1"/>
    <col min="12300" max="12302" width="9.7109375" style="500" customWidth="1"/>
    <col min="12303" max="12544" width="8.85546875" style="500"/>
    <col min="12545" max="12545" width="2" style="500" customWidth="1"/>
    <col min="12546" max="12546" width="20.5703125" style="500" customWidth="1"/>
    <col min="12547" max="12547" width="9.7109375" style="500" customWidth="1"/>
    <col min="12548" max="12548" width="103.85546875" style="500" customWidth="1"/>
    <col min="12549" max="12549" width="7.28515625" style="500" customWidth="1"/>
    <col min="12550" max="12550" width="5" style="500" customWidth="1"/>
    <col min="12551" max="12554" width="12" style="500" customWidth="1"/>
    <col min="12555" max="12555" width="17.5703125" style="500" customWidth="1"/>
    <col min="12556" max="12558" width="9.7109375" style="500" customWidth="1"/>
    <col min="12559" max="12800" width="8.85546875" style="500"/>
    <col min="12801" max="12801" width="2" style="500" customWidth="1"/>
    <col min="12802" max="12802" width="20.5703125" style="500" customWidth="1"/>
    <col min="12803" max="12803" width="9.7109375" style="500" customWidth="1"/>
    <col min="12804" max="12804" width="103.85546875" style="500" customWidth="1"/>
    <col min="12805" max="12805" width="7.28515625" style="500" customWidth="1"/>
    <col min="12806" max="12806" width="5" style="500" customWidth="1"/>
    <col min="12807" max="12810" width="12" style="500" customWidth="1"/>
    <col min="12811" max="12811" width="17.5703125" style="500" customWidth="1"/>
    <col min="12812" max="12814" width="9.7109375" style="500" customWidth="1"/>
    <col min="12815" max="13056" width="8.85546875" style="500"/>
    <col min="13057" max="13057" width="2" style="500" customWidth="1"/>
    <col min="13058" max="13058" width="20.5703125" style="500" customWidth="1"/>
    <col min="13059" max="13059" width="9.7109375" style="500" customWidth="1"/>
    <col min="13060" max="13060" width="103.85546875" style="500" customWidth="1"/>
    <col min="13061" max="13061" width="7.28515625" style="500" customWidth="1"/>
    <col min="13062" max="13062" width="5" style="500" customWidth="1"/>
    <col min="13063" max="13066" width="12" style="500" customWidth="1"/>
    <col min="13067" max="13067" width="17.5703125" style="500" customWidth="1"/>
    <col min="13068" max="13070" width="9.7109375" style="500" customWidth="1"/>
    <col min="13071" max="13312" width="8.85546875" style="500"/>
    <col min="13313" max="13313" width="2" style="500" customWidth="1"/>
    <col min="13314" max="13314" width="20.5703125" style="500" customWidth="1"/>
    <col min="13315" max="13315" width="9.7109375" style="500" customWidth="1"/>
    <col min="13316" max="13316" width="103.85546875" style="500" customWidth="1"/>
    <col min="13317" max="13317" width="7.28515625" style="500" customWidth="1"/>
    <col min="13318" max="13318" width="5" style="500" customWidth="1"/>
    <col min="13319" max="13322" width="12" style="500" customWidth="1"/>
    <col min="13323" max="13323" width="17.5703125" style="500" customWidth="1"/>
    <col min="13324" max="13326" width="9.7109375" style="500" customWidth="1"/>
    <col min="13327" max="13568" width="8.85546875" style="500"/>
    <col min="13569" max="13569" width="2" style="500" customWidth="1"/>
    <col min="13570" max="13570" width="20.5703125" style="500" customWidth="1"/>
    <col min="13571" max="13571" width="9.7109375" style="500" customWidth="1"/>
    <col min="13572" max="13572" width="103.85546875" style="500" customWidth="1"/>
    <col min="13573" max="13573" width="7.28515625" style="500" customWidth="1"/>
    <col min="13574" max="13574" width="5" style="500" customWidth="1"/>
    <col min="13575" max="13578" width="12" style="500" customWidth="1"/>
    <col min="13579" max="13579" width="17.5703125" style="500" customWidth="1"/>
    <col min="13580" max="13582" width="9.7109375" style="500" customWidth="1"/>
    <col min="13583" max="13824" width="8.85546875" style="500"/>
    <col min="13825" max="13825" width="2" style="500" customWidth="1"/>
    <col min="13826" max="13826" width="20.5703125" style="500" customWidth="1"/>
    <col min="13827" max="13827" width="9.7109375" style="500" customWidth="1"/>
    <col min="13828" max="13828" width="103.85546875" style="500" customWidth="1"/>
    <col min="13829" max="13829" width="7.28515625" style="500" customWidth="1"/>
    <col min="13830" max="13830" width="5" style="500" customWidth="1"/>
    <col min="13831" max="13834" width="12" style="500" customWidth="1"/>
    <col min="13835" max="13835" width="17.5703125" style="500" customWidth="1"/>
    <col min="13836" max="13838" width="9.7109375" style="500" customWidth="1"/>
    <col min="13839" max="14080" width="8.85546875" style="500"/>
    <col min="14081" max="14081" width="2" style="500" customWidth="1"/>
    <col min="14082" max="14082" width="20.5703125" style="500" customWidth="1"/>
    <col min="14083" max="14083" width="9.7109375" style="500" customWidth="1"/>
    <col min="14084" max="14084" width="103.85546875" style="500" customWidth="1"/>
    <col min="14085" max="14085" width="7.28515625" style="500" customWidth="1"/>
    <col min="14086" max="14086" width="5" style="500" customWidth="1"/>
    <col min="14087" max="14090" width="12" style="500" customWidth="1"/>
    <col min="14091" max="14091" width="17.5703125" style="500" customWidth="1"/>
    <col min="14092" max="14094" width="9.7109375" style="500" customWidth="1"/>
    <col min="14095" max="14336" width="8.85546875" style="500"/>
    <col min="14337" max="14337" width="2" style="500" customWidth="1"/>
    <col min="14338" max="14338" width="20.5703125" style="500" customWidth="1"/>
    <col min="14339" max="14339" width="9.7109375" style="500" customWidth="1"/>
    <col min="14340" max="14340" width="103.85546875" style="500" customWidth="1"/>
    <col min="14341" max="14341" width="7.28515625" style="500" customWidth="1"/>
    <col min="14342" max="14342" width="5" style="500" customWidth="1"/>
    <col min="14343" max="14346" width="12" style="500" customWidth="1"/>
    <col min="14347" max="14347" width="17.5703125" style="500" customWidth="1"/>
    <col min="14348" max="14350" width="9.7109375" style="500" customWidth="1"/>
    <col min="14351" max="14592" width="8.85546875" style="500"/>
    <col min="14593" max="14593" width="2" style="500" customWidth="1"/>
    <col min="14594" max="14594" width="20.5703125" style="500" customWidth="1"/>
    <col min="14595" max="14595" width="9.7109375" style="500" customWidth="1"/>
    <col min="14596" max="14596" width="103.85546875" style="500" customWidth="1"/>
    <col min="14597" max="14597" width="7.28515625" style="500" customWidth="1"/>
    <col min="14598" max="14598" width="5" style="500" customWidth="1"/>
    <col min="14599" max="14602" width="12" style="500" customWidth="1"/>
    <col min="14603" max="14603" width="17.5703125" style="500" customWidth="1"/>
    <col min="14604" max="14606" width="9.7109375" style="500" customWidth="1"/>
    <col min="14607" max="14848" width="8.85546875" style="500"/>
    <col min="14849" max="14849" width="2" style="500" customWidth="1"/>
    <col min="14850" max="14850" width="20.5703125" style="500" customWidth="1"/>
    <col min="14851" max="14851" width="9.7109375" style="500" customWidth="1"/>
    <col min="14852" max="14852" width="103.85546875" style="500" customWidth="1"/>
    <col min="14853" max="14853" width="7.28515625" style="500" customWidth="1"/>
    <col min="14854" max="14854" width="5" style="500" customWidth="1"/>
    <col min="14855" max="14858" width="12" style="500" customWidth="1"/>
    <col min="14859" max="14859" width="17.5703125" style="500" customWidth="1"/>
    <col min="14860" max="14862" width="9.7109375" style="500" customWidth="1"/>
    <col min="14863" max="15104" width="8.85546875" style="500"/>
    <col min="15105" max="15105" width="2" style="500" customWidth="1"/>
    <col min="15106" max="15106" width="20.5703125" style="500" customWidth="1"/>
    <col min="15107" max="15107" width="9.7109375" style="500" customWidth="1"/>
    <col min="15108" max="15108" width="103.85546875" style="500" customWidth="1"/>
    <col min="15109" max="15109" width="7.28515625" style="500" customWidth="1"/>
    <col min="15110" max="15110" width="5" style="500" customWidth="1"/>
    <col min="15111" max="15114" width="12" style="500" customWidth="1"/>
    <col min="15115" max="15115" width="17.5703125" style="500" customWidth="1"/>
    <col min="15116" max="15118" width="9.7109375" style="500" customWidth="1"/>
    <col min="15119" max="15360" width="8.85546875" style="500"/>
    <col min="15361" max="15361" width="2" style="500" customWidth="1"/>
    <col min="15362" max="15362" width="20.5703125" style="500" customWidth="1"/>
    <col min="15363" max="15363" width="9.7109375" style="500" customWidth="1"/>
    <col min="15364" max="15364" width="103.85546875" style="500" customWidth="1"/>
    <col min="15365" max="15365" width="7.28515625" style="500" customWidth="1"/>
    <col min="15366" max="15366" width="5" style="500" customWidth="1"/>
    <col min="15367" max="15370" width="12" style="500" customWidth="1"/>
    <col min="15371" max="15371" width="17.5703125" style="500" customWidth="1"/>
    <col min="15372" max="15374" width="9.7109375" style="500" customWidth="1"/>
    <col min="15375" max="15616" width="8.85546875" style="500"/>
    <col min="15617" max="15617" width="2" style="500" customWidth="1"/>
    <col min="15618" max="15618" width="20.5703125" style="500" customWidth="1"/>
    <col min="15619" max="15619" width="9.7109375" style="500" customWidth="1"/>
    <col min="15620" max="15620" width="103.85546875" style="500" customWidth="1"/>
    <col min="15621" max="15621" width="7.28515625" style="500" customWidth="1"/>
    <col min="15622" max="15622" width="5" style="500" customWidth="1"/>
    <col min="15623" max="15626" width="12" style="500" customWidth="1"/>
    <col min="15627" max="15627" width="17.5703125" style="500" customWidth="1"/>
    <col min="15628" max="15630" width="9.7109375" style="500" customWidth="1"/>
    <col min="15631" max="15872" width="8.85546875" style="500"/>
    <col min="15873" max="15873" width="2" style="500" customWidth="1"/>
    <col min="15874" max="15874" width="20.5703125" style="500" customWidth="1"/>
    <col min="15875" max="15875" width="9.7109375" style="500" customWidth="1"/>
    <col min="15876" max="15876" width="103.85546875" style="500" customWidth="1"/>
    <col min="15877" max="15877" width="7.28515625" style="500" customWidth="1"/>
    <col min="15878" max="15878" width="5" style="500" customWidth="1"/>
    <col min="15879" max="15882" width="12" style="500" customWidth="1"/>
    <col min="15883" max="15883" width="17.5703125" style="500" customWidth="1"/>
    <col min="15884" max="15886" width="9.7109375" style="500" customWidth="1"/>
    <col min="15887" max="16128" width="8.85546875" style="500"/>
    <col min="16129" max="16129" width="2" style="500" customWidth="1"/>
    <col min="16130" max="16130" width="20.5703125" style="500" customWidth="1"/>
    <col min="16131" max="16131" width="9.7109375" style="500" customWidth="1"/>
    <col min="16132" max="16132" width="103.85546875" style="500" customWidth="1"/>
    <col min="16133" max="16133" width="7.28515625" style="500" customWidth="1"/>
    <col min="16134" max="16134" width="5" style="500" customWidth="1"/>
    <col min="16135" max="16138" width="12" style="500" customWidth="1"/>
    <col min="16139" max="16139" width="17.5703125" style="500" customWidth="1"/>
    <col min="16140" max="16142" width="9.7109375" style="500" customWidth="1"/>
    <col min="16143" max="16384" width="8.85546875" style="500"/>
  </cols>
  <sheetData>
    <row r="1" spans="1:11" ht="6" customHeight="1"/>
    <row r="2" spans="1:11" ht="12.75" customHeight="1">
      <c r="B2" s="501"/>
      <c r="C2" s="502"/>
      <c r="D2" s="503"/>
      <c r="E2" s="503"/>
      <c r="F2" s="504"/>
      <c r="G2" s="526"/>
      <c r="H2" s="527"/>
      <c r="I2" s="527"/>
      <c r="J2" s="527"/>
      <c r="K2" s="528"/>
    </row>
    <row r="3" spans="1:11" ht="15.6">
      <c r="B3" s="529"/>
      <c r="C3" s="507" t="str">
        <f>[3]hlavička!C2</f>
        <v>SEZNAM STROJŮ A ZAŘÍZENÍ VZDUCHOTECHNIKY</v>
      </c>
      <c r="D3" s="530"/>
      <c r="E3" s="508"/>
      <c r="F3" s="509"/>
      <c r="G3" s="531"/>
      <c r="H3" s="519"/>
      <c r="I3" s="519"/>
      <c r="J3" s="519"/>
      <c r="K3" s="532"/>
    </row>
    <row r="4" spans="1:11">
      <c r="B4" s="529"/>
      <c r="C4" s="533" t="str">
        <f>[3]hlavička!C3</f>
        <v xml:space="preserve"> </v>
      </c>
      <c r="D4" s="530"/>
      <c r="E4" s="508"/>
      <c r="F4" s="509"/>
      <c r="G4" s="531"/>
      <c r="H4" s="519"/>
      <c r="I4" s="519"/>
      <c r="J4" s="519"/>
      <c r="K4" s="532"/>
    </row>
    <row r="5" spans="1:11">
      <c r="B5" s="529" t="s">
        <v>2627</v>
      </c>
      <c r="C5" s="511" t="str">
        <f>[3]hlavička!C4</f>
        <v>STAVEBNÍ ÚPRAVY A DOSTAVBA KULTURNÍHO DOMU V ZÁBŘEHU, II. ETAPA</v>
      </c>
      <c r="D5" s="530"/>
      <c r="E5" s="508"/>
      <c r="F5" s="509"/>
      <c r="G5" s="531"/>
      <c r="H5" s="519"/>
      <c r="I5" s="519"/>
      <c r="J5" s="519"/>
      <c r="K5" s="532"/>
    </row>
    <row r="6" spans="1:11">
      <c r="B6" s="529" t="s">
        <v>2628</v>
      </c>
      <c r="C6" s="512" t="str">
        <f>[3]hlavička!C5</f>
        <v>Dokumentace pro provedení stavby (DPS)</v>
      </c>
      <c r="D6" s="530"/>
      <c r="E6" s="508"/>
      <c r="F6" s="509"/>
      <c r="G6" s="531"/>
      <c r="H6" s="519"/>
      <c r="I6" s="519"/>
      <c r="J6" s="519"/>
      <c r="K6" s="532"/>
    </row>
    <row r="7" spans="1:11">
      <c r="B7" s="529" t="s">
        <v>22</v>
      </c>
      <c r="C7" s="840">
        <f>[3]hlavička!C6</f>
        <v>44691</v>
      </c>
      <c r="D7" s="841"/>
      <c r="E7" s="508"/>
      <c r="F7" s="509"/>
      <c r="G7" s="531"/>
      <c r="H7" s="519"/>
      <c r="I7" s="519"/>
      <c r="J7" s="519"/>
      <c r="K7" s="532"/>
    </row>
    <row r="8" spans="1:11">
      <c r="B8" s="514"/>
      <c r="C8" s="515"/>
      <c r="D8" s="516"/>
      <c r="E8" s="516"/>
      <c r="F8" s="517"/>
      <c r="G8" s="534"/>
      <c r="H8" s="535"/>
      <c r="I8" s="535"/>
      <c r="J8" s="535"/>
      <c r="K8" s="536"/>
    </row>
    <row r="9" spans="1:11" ht="4.2" customHeight="1">
      <c r="A9" s="518"/>
      <c r="B9" s="518"/>
      <c r="G9" s="518"/>
      <c r="H9" s="518"/>
      <c r="I9" s="518"/>
      <c r="J9" s="518"/>
      <c r="K9" s="518"/>
    </row>
    <row r="10" spans="1:11">
      <c r="B10" s="537"/>
      <c r="C10" s="537"/>
      <c r="D10" s="537"/>
      <c r="E10" s="537"/>
      <c r="F10" s="537"/>
      <c r="G10" s="537"/>
      <c r="H10" s="537"/>
      <c r="I10" s="537"/>
      <c r="J10" s="537"/>
      <c r="K10" s="537"/>
    </row>
    <row r="11" spans="1:11">
      <c r="B11" s="518"/>
      <c r="C11" s="524" t="s">
        <v>2635</v>
      </c>
      <c r="D11" s="538" t="s">
        <v>2636</v>
      </c>
      <c r="E11" s="832" t="s">
        <v>2637</v>
      </c>
      <c r="F11" s="842"/>
      <c r="G11" s="847" t="s">
        <v>2638</v>
      </c>
      <c r="H11" s="848"/>
      <c r="I11" s="848"/>
      <c r="J11" s="848"/>
      <c r="K11" s="837"/>
    </row>
    <row r="12" spans="1:11">
      <c r="B12" s="830" t="s">
        <v>2639</v>
      </c>
      <c r="C12" s="832" t="s">
        <v>2640</v>
      </c>
      <c r="D12" s="834" t="s">
        <v>2641</v>
      </c>
      <c r="E12" s="843"/>
      <c r="F12" s="844"/>
      <c r="G12" s="836" t="s">
        <v>2642</v>
      </c>
      <c r="H12" s="837"/>
      <c r="I12" s="836" t="s">
        <v>2643</v>
      </c>
      <c r="J12" s="837"/>
      <c r="K12" s="539" t="s">
        <v>2644</v>
      </c>
    </row>
    <row r="13" spans="1:11">
      <c r="B13" s="831"/>
      <c r="C13" s="833"/>
      <c r="D13" s="835"/>
      <c r="E13" s="845"/>
      <c r="F13" s="846"/>
      <c r="G13" s="540" t="s">
        <v>2645</v>
      </c>
      <c r="H13" s="541" t="s">
        <v>2632</v>
      </c>
      <c r="I13" s="542" t="s">
        <v>2645</v>
      </c>
      <c r="J13" s="541" t="s">
        <v>2632</v>
      </c>
      <c r="K13" s="543"/>
    </row>
    <row r="14" spans="1:11" ht="26.4">
      <c r="B14" s="544"/>
      <c r="C14" s="838" t="s">
        <v>2646</v>
      </c>
      <c r="D14" s="545" t="s">
        <v>2647</v>
      </c>
      <c r="E14" s="546"/>
      <c r="F14" s="547"/>
      <c r="G14" s="548"/>
      <c r="H14" s="549"/>
      <c r="I14" s="550"/>
      <c r="J14" s="549"/>
      <c r="K14" s="551"/>
    </row>
    <row r="15" spans="1:11" ht="12.75" customHeight="1">
      <c r="B15" s="552"/>
      <c r="C15" s="839"/>
      <c r="D15" s="553"/>
      <c r="E15" s="554">
        <v>6</v>
      </c>
      <c r="F15" s="555" t="s">
        <v>888</v>
      </c>
      <c r="G15" s="556"/>
      <c r="H15" s="557" t="str">
        <f>IF(G15&gt;0,E15*G15,"")</f>
        <v/>
      </c>
      <c r="I15" s="558"/>
      <c r="J15" s="557">
        <f>E15*I15</f>
        <v>0</v>
      </c>
      <c r="K15" s="559">
        <f>J15</f>
        <v>0</v>
      </c>
    </row>
    <row r="16" spans="1:11" ht="39.6">
      <c r="B16" s="544"/>
      <c r="C16" s="838" t="s">
        <v>2648</v>
      </c>
      <c r="D16" s="545" t="s">
        <v>2649</v>
      </c>
      <c r="E16" s="546"/>
      <c r="F16" s="547"/>
      <c r="G16" s="550"/>
      <c r="H16" s="549"/>
      <c r="I16" s="548"/>
      <c r="J16" s="549"/>
      <c r="K16" s="551"/>
    </row>
    <row r="17" spans="2:11" ht="12.75" customHeight="1">
      <c r="B17" s="552"/>
      <c r="C17" s="839"/>
      <c r="D17" s="553"/>
      <c r="E17" s="554">
        <v>1</v>
      </c>
      <c r="F17" s="555" t="s">
        <v>2457</v>
      </c>
      <c r="G17" s="558"/>
      <c r="H17" s="557" t="str">
        <f>IF(G17&gt;0,E17*G17,"")</f>
        <v/>
      </c>
      <c r="I17" s="556" t="str">
        <f>IF(G17&gt;0,G17*0.35,"")</f>
        <v/>
      </c>
      <c r="J17" s="557" t="str">
        <f>IF(G17&gt;0,E17*I17,"")</f>
        <v/>
      </c>
      <c r="K17" s="559" t="str">
        <f>IF(G17&gt;0,H17+J17,"")</f>
        <v/>
      </c>
    </row>
    <row r="18" spans="2:11" ht="26.4">
      <c r="B18" s="544"/>
      <c r="C18" s="838" t="s">
        <v>2650</v>
      </c>
      <c r="D18" s="545" t="s">
        <v>2651</v>
      </c>
      <c r="E18" s="546"/>
      <c r="F18" s="547"/>
      <c r="G18" s="550"/>
      <c r="H18" s="549"/>
      <c r="I18" s="548"/>
      <c r="J18" s="549"/>
      <c r="K18" s="551"/>
    </row>
    <row r="19" spans="2:11" ht="12.75" customHeight="1">
      <c r="B19" s="552"/>
      <c r="C19" s="839"/>
      <c r="D19" s="553"/>
      <c r="E19" s="554">
        <v>1</v>
      </c>
      <c r="F19" s="555" t="s">
        <v>2457</v>
      </c>
      <c r="G19" s="558"/>
      <c r="H19" s="557" t="str">
        <f>IF(G19&gt;0,E19*G19,"")</f>
        <v/>
      </c>
      <c r="I19" s="556" t="str">
        <f>IF(G19&gt;0,G19*0.35,"")</f>
        <v/>
      </c>
      <c r="J19" s="557" t="str">
        <f>IF(G19&gt;0,E19*I19,"")</f>
        <v/>
      </c>
      <c r="K19" s="559" t="str">
        <f>IF(G19&gt;0,H19+J19,"")</f>
        <v/>
      </c>
    </row>
    <row r="20" spans="2:11" ht="52.8">
      <c r="B20" s="544"/>
      <c r="C20" s="838" t="s">
        <v>2652</v>
      </c>
      <c r="D20" s="560" t="s">
        <v>2653</v>
      </c>
      <c r="E20" s="546"/>
      <c r="F20" s="547"/>
      <c r="G20" s="550"/>
      <c r="H20" s="549"/>
      <c r="I20" s="548"/>
      <c r="J20" s="549"/>
      <c r="K20" s="551"/>
    </row>
    <row r="21" spans="2:11" ht="12.75" customHeight="1">
      <c r="B21" s="552"/>
      <c r="C21" s="839"/>
      <c r="D21" s="553"/>
      <c r="E21" s="554">
        <v>1</v>
      </c>
      <c r="F21" s="555" t="s">
        <v>888</v>
      </c>
      <c r="G21" s="558"/>
      <c r="H21" s="557" t="str">
        <f>IF(G21&gt;0,E21*G21,"")</f>
        <v/>
      </c>
      <c r="I21" s="556" t="str">
        <f>IF(G21&gt;0,G21*0.35,"")</f>
        <v/>
      </c>
      <c r="J21" s="557" t="str">
        <f>IF(G21&gt;0,E21*I21,"")</f>
        <v/>
      </c>
      <c r="K21" s="559" t="str">
        <f>IF(G21&gt;0,H21+J21,"")</f>
        <v/>
      </c>
    </row>
    <row r="22" spans="2:11" ht="26.4">
      <c r="B22" s="544"/>
      <c r="C22" s="838" t="s">
        <v>2654</v>
      </c>
      <c r="D22" s="545" t="s">
        <v>2655</v>
      </c>
      <c r="E22" s="546"/>
      <c r="F22" s="547"/>
      <c r="G22" s="550"/>
      <c r="H22" s="549"/>
      <c r="I22" s="548"/>
      <c r="J22" s="549"/>
      <c r="K22" s="551"/>
    </row>
    <row r="23" spans="2:11" ht="12.75" customHeight="1">
      <c r="B23" s="552"/>
      <c r="C23" s="839"/>
      <c r="D23" s="561"/>
      <c r="E23" s="554">
        <v>76</v>
      </c>
      <c r="F23" s="555" t="s">
        <v>155</v>
      </c>
      <c r="G23" s="558"/>
      <c r="H23" s="557" t="str">
        <f>IF(G23&gt;0,E23*G23,"")</f>
        <v/>
      </c>
      <c r="I23" s="556" t="str">
        <f>IF(G23&gt;0,G23*0.35,"")</f>
        <v/>
      </c>
      <c r="J23" s="557" t="str">
        <f>IF(G23&gt;0,E23*I23,"")</f>
        <v/>
      </c>
      <c r="K23" s="559" t="str">
        <f>IF(G23&gt;0,H23+J23,"")</f>
        <v/>
      </c>
    </row>
    <row r="24" spans="2:11">
      <c r="B24" s="544"/>
      <c r="C24" s="838" t="s">
        <v>2656</v>
      </c>
      <c r="D24" s="545" t="s">
        <v>2657</v>
      </c>
      <c r="E24" s="546"/>
      <c r="F24" s="547"/>
      <c r="G24" s="550"/>
      <c r="H24" s="549"/>
      <c r="I24" s="548"/>
      <c r="J24" s="549"/>
      <c r="K24" s="551"/>
    </row>
    <row r="25" spans="2:11" ht="12.75" customHeight="1">
      <c r="B25" s="552"/>
      <c r="C25" s="839"/>
      <c r="D25" s="561"/>
      <c r="E25" s="554">
        <v>95</v>
      </c>
      <c r="F25" s="555" t="s">
        <v>155</v>
      </c>
      <c r="G25" s="558"/>
      <c r="H25" s="557" t="str">
        <f>IF(G25&gt;0,E25*G25,"")</f>
        <v/>
      </c>
      <c r="I25" s="556" t="str">
        <f>IF(G25&gt;0,G25*0.35,"")</f>
        <v/>
      </c>
      <c r="J25" s="557" t="str">
        <f>IF(G25&gt;0,E25*I25,"")</f>
        <v/>
      </c>
      <c r="K25" s="559" t="str">
        <f>IF(G25&gt;0,H25+J25,"")</f>
        <v/>
      </c>
    </row>
    <row r="26" spans="2:11">
      <c r="B26" s="544"/>
      <c r="C26" s="838" t="s">
        <v>2658</v>
      </c>
      <c r="D26" s="545" t="s">
        <v>2659</v>
      </c>
      <c r="E26" s="546"/>
      <c r="F26" s="547"/>
      <c r="G26" s="550"/>
      <c r="H26" s="549"/>
      <c r="I26" s="548"/>
      <c r="J26" s="549"/>
      <c r="K26" s="551"/>
    </row>
    <row r="27" spans="2:11" ht="12.75" customHeight="1">
      <c r="B27" s="552"/>
      <c r="C27" s="839"/>
      <c r="D27" s="553"/>
      <c r="E27" s="554">
        <v>1</v>
      </c>
      <c r="F27" s="555" t="s">
        <v>888</v>
      </c>
      <c r="G27" s="558"/>
      <c r="H27" s="557" t="str">
        <f>IF(G27&gt;0,E27*G27,"")</f>
        <v/>
      </c>
      <c r="I27" s="556" t="str">
        <f>IF(G27&gt;0,G27*0.35,"")</f>
        <v/>
      </c>
      <c r="J27" s="557" t="str">
        <f>IF(G27&gt;0,E27*I27,"")</f>
        <v/>
      </c>
      <c r="K27" s="559" t="str">
        <f>IF(G27&gt;0,H27+J27,"")</f>
        <v/>
      </c>
    </row>
    <row r="28" spans="2:11" ht="5.0999999999999996" customHeight="1">
      <c r="B28" s="562"/>
      <c r="C28" s="563"/>
      <c r="D28" s="563"/>
      <c r="E28" s="563"/>
      <c r="F28" s="564"/>
      <c r="G28" s="565"/>
      <c r="H28" s="566"/>
      <c r="I28" s="563"/>
      <c r="J28" s="566"/>
      <c r="K28" s="567"/>
    </row>
    <row r="29" spans="2:11" ht="14.25" customHeight="1">
      <c r="B29" s="568"/>
      <c r="C29" s="569" t="s">
        <v>2660</v>
      </c>
      <c r="D29" s="570" t="s">
        <v>2661</v>
      </c>
      <c r="E29" s="849"/>
      <c r="F29" s="850"/>
      <c r="G29" s="571" t="s">
        <v>2662</v>
      </c>
      <c r="H29" s="572" t="str">
        <f>IF(SUM(H13:H28)&gt;0,SUM(H13:H28),"")</f>
        <v/>
      </c>
      <c r="I29" s="573" t="s">
        <v>2663</v>
      </c>
      <c r="J29" s="572" t="str">
        <f>IF(SUM(J13:J28)&gt;0,SUM(J13:J28),"")</f>
        <v/>
      </c>
      <c r="K29" s="574" t="str">
        <f>IF(SUM(K13:K28)&gt;0,SUM(K13:K28),"")</f>
        <v/>
      </c>
    </row>
    <row r="30" spans="2:11" ht="5.0999999999999996" customHeight="1">
      <c r="B30" s="575"/>
      <c r="C30" s="576"/>
      <c r="D30" s="576"/>
      <c r="E30" s="576"/>
      <c r="F30" s="577"/>
      <c r="G30" s="578"/>
      <c r="H30" s="579"/>
      <c r="I30" s="579"/>
      <c r="J30" s="579"/>
      <c r="K30" s="580"/>
    </row>
    <row r="31" spans="2:11">
      <c r="B31" s="581"/>
      <c r="C31" s="581"/>
      <c r="D31" s="581"/>
      <c r="E31" s="581"/>
      <c r="F31" s="581"/>
      <c r="G31" s="581"/>
      <c r="H31" s="581"/>
      <c r="I31" s="581"/>
      <c r="J31" s="581"/>
      <c r="K31" s="581"/>
    </row>
    <row r="33" spans="2:11">
      <c r="B33" s="518"/>
      <c r="C33" s="524" t="s">
        <v>2635</v>
      </c>
      <c r="D33" s="538" t="s">
        <v>2664</v>
      </c>
      <c r="E33" s="832" t="s">
        <v>2637</v>
      </c>
      <c r="F33" s="842"/>
      <c r="G33" s="847" t="s">
        <v>2638</v>
      </c>
      <c r="H33" s="848"/>
      <c r="I33" s="848"/>
      <c r="J33" s="848"/>
      <c r="K33" s="837"/>
    </row>
    <row r="34" spans="2:11">
      <c r="B34" s="830" t="s">
        <v>2639</v>
      </c>
      <c r="C34" s="832" t="s">
        <v>2640</v>
      </c>
      <c r="D34" s="834" t="s">
        <v>2641</v>
      </c>
      <c r="E34" s="843"/>
      <c r="F34" s="844"/>
      <c r="G34" s="836" t="s">
        <v>2642</v>
      </c>
      <c r="H34" s="837"/>
      <c r="I34" s="836" t="s">
        <v>2643</v>
      </c>
      <c r="J34" s="837"/>
      <c r="K34" s="539" t="s">
        <v>2644</v>
      </c>
    </row>
    <row r="35" spans="2:11">
      <c r="B35" s="831"/>
      <c r="C35" s="833"/>
      <c r="D35" s="835"/>
      <c r="E35" s="845"/>
      <c r="F35" s="846"/>
      <c r="G35" s="540" t="s">
        <v>2645</v>
      </c>
      <c r="H35" s="541" t="s">
        <v>2632</v>
      </c>
      <c r="I35" s="542" t="s">
        <v>2645</v>
      </c>
      <c r="J35" s="541" t="s">
        <v>2632</v>
      </c>
      <c r="K35" s="543"/>
    </row>
    <row r="36" spans="2:11" ht="26.4">
      <c r="B36" s="851" t="s">
        <v>2665</v>
      </c>
      <c r="C36" s="838" t="s">
        <v>2666</v>
      </c>
      <c r="D36" s="545" t="s">
        <v>2667</v>
      </c>
      <c r="E36" s="546"/>
      <c r="F36" s="547"/>
      <c r="G36" s="550"/>
      <c r="H36" s="549"/>
      <c r="I36" s="548"/>
      <c r="J36" s="549"/>
      <c r="K36" s="551"/>
    </row>
    <row r="37" spans="2:11" ht="12.75" customHeight="1">
      <c r="B37" s="852"/>
      <c r="C37" s="839"/>
      <c r="D37" s="553"/>
      <c r="E37" s="554">
        <v>1</v>
      </c>
      <c r="F37" s="555" t="s">
        <v>2457</v>
      </c>
      <c r="G37" s="558"/>
      <c r="H37" s="557" t="str">
        <f>IF(G37&gt;0,E37*G37,"")</f>
        <v/>
      </c>
      <c r="I37" s="556" t="str">
        <f>IF(G37&gt;0,G37*0.35,"")</f>
        <v/>
      </c>
      <c r="J37" s="557" t="str">
        <f>IF(G37&gt;0,E37*I37,"")</f>
        <v/>
      </c>
      <c r="K37" s="559" t="str">
        <f>IF(G37&gt;0,H37+J37,"")</f>
        <v/>
      </c>
    </row>
    <row r="38" spans="2:11" ht="39.6">
      <c r="B38" s="544"/>
      <c r="C38" s="838" t="s">
        <v>2668</v>
      </c>
      <c r="D38" s="545" t="s">
        <v>2669</v>
      </c>
      <c r="E38" s="546"/>
      <c r="F38" s="547"/>
      <c r="G38" s="550"/>
      <c r="H38" s="549"/>
      <c r="I38" s="548"/>
      <c r="J38" s="549"/>
      <c r="K38" s="551"/>
    </row>
    <row r="39" spans="2:11" ht="12.75" customHeight="1">
      <c r="B39" s="552"/>
      <c r="C39" s="839"/>
      <c r="D39" s="553"/>
      <c r="E39" s="554">
        <v>1</v>
      </c>
      <c r="F39" s="555" t="s">
        <v>2457</v>
      </c>
      <c r="G39" s="558"/>
      <c r="H39" s="557" t="str">
        <f>IF(G39&gt;0,E39*G39,"")</f>
        <v/>
      </c>
      <c r="I39" s="556" t="str">
        <f>IF(G39&gt;0,G39*0.35,"")</f>
        <v/>
      </c>
      <c r="J39" s="557" t="str">
        <f>IF(G39&gt;0,E39*I39,"")</f>
        <v/>
      </c>
      <c r="K39" s="559" t="str">
        <f>IF(G39&gt;0,H39+J39,"")</f>
        <v/>
      </c>
    </row>
    <row r="40" spans="2:11" ht="39.6">
      <c r="B40" s="544"/>
      <c r="C40" s="838" t="s">
        <v>2670</v>
      </c>
      <c r="D40" s="545" t="s">
        <v>2669</v>
      </c>
      <c r="E40" s="546"/>
      <c r="F40" s="547"/>
      <c r="G40" s="550"/>
      <c r="H40" s="549"/>
      <c r="I40" s="548"/>
      <c r="J40" s="549"/>
      <c r="K40" s="551"/>
    </row>
    <row r="41" spans="2:11" ht="12.75" customHeight="1">
      <c r="B41" s="552"/>
      <c r="C41" s="839"/>
      <c r="D41" s="553"/>
      <c r="E41" s="554">
        <v>1</v>
      </c>
      <c r="F41" s="555" t="s">
        <v>2457</v>
      </c>
      <c r="G41" s="558"/>
      <c r="H41" s="557" t="str">
        <f>IF(G41&gt;0,E41*G41,"")</f>
        <v/>
      </c>
      <c r="I41" s="556" t="str">
        <f>IF(G41&gt;0,G41*0.35,"")</f>
        <v/>
      </c>
      <c r="J41" s="557" t="str">
        <f>IF(G41&gt;0,E41*I41,"")</f>
        <v/>
      </c>
      <c r="K41" s="559" t="str">
        <f>IF(G41&gt;0,H41+J41,"")</f>
        <v/>
      </c>
    </row>
    <row r="42" spans="2:11" ht="26.4">
      <c r="B42" s="544"/>
      <c r="C42" s="838" t="s">
        <v>2671</v>
      </c>
      <c r="D42" s="545" t="s">
        <v>2672</v>
      </c>
      <c r="E42" s="546"/>
      <c r="F42" s="547"/>
      <c r="G42" s="550"/>
      <c r="H42" s="549"/>
      <c r="I42" s="548"/>
      <c r="J42" s="549"/>
      <c r="K42" s="551"/>
    </row>
    <row r="43" spans="2:11" ht="12.75" customHeight="1">
      <c r="B43" s="552"/>
      <c r="C43" s="839"/>
      <c r="D43" s="553"/>
      <c r="E43" s="554">
        <v>1</v>
      </c>
      <c r="F43" s="555" t="s">
        <v>2457</v>
      </c>
      <c r="G43" s="558"/>
      <c r="H43" s="557" t="str">
        <f>IF(G43&gt;0,E43*G43,"")</f>
        <v/>
      </c>
      <c r="I43" s="556" t="str">
        <f>IF(G43&gt;0,G43*0.35,"")</f>
        <v/>
      </c>
      <c r="J43" s="557" t="str">
        <f>IF(G43&gt;0,E43*I43,"")</f>
        <v/>
      </c>
      <c r="K43" s="559" t="str">
        <f>IF(G43&gt;0,H43+J43,"")</f>
        <v/>
      </c>
    </row>
    <row r="44" spans="2:11" ht="39.6">
      <c r="B44" s="544"/>
      <c r="C44" s="838" t="s">
        <v>2673</v>
      </c>
      <c r="D44" s="545" t="s">
        <v>2674</v>
      </c>
      <c r="E44" s="546"/>
      <c r="F44" s="547"/>
      <c r="G44" s="550"/>
      <c r="H44" s="549"/>
      <c r="I44" s="548"/>
      <c r="J44" s="549"/>
      <c r="K44" s="551"/>
    </row>
    <row r="45" spans="2:11" ht="12.75" customHeight="1">
      <c r="B45" s="552"/>
      <c r="C45" s="839"/>
      <c r="D45" s="553"/>
      <c r="E45" s="554">
        <v>1</v>
      </c>
      <c r="F45" s="555" t="s">
        <v>2457</v>
      </c>
      <c r="G45" s="558"/>
      <c r="H45" s="557" t="str">
        <f>IF(G45&gt;0,E45*G45,"")</f>
        <v/>
      </c>
      <c r="I45" s="556" t="str">
        <f>IF(G45&gt;0,G45*0.35,"")</f>
        <v/>
      </c>
      <c r="J45" s="557" t="str">
        <f>IF(G45&gt;0,E45*I45,"")</f>
        <v/>
      </c>
      <c r="K45" s="559" t="str">
        <f>IF(G45&gt;0,H45+J45,"")</f>
        <v/>
      </c>
    </row>
    <row r="46" spans="2:11" ht="52.8">
      <c r="B46" s="544"/>
      <c r="C46" s="838" t="s">
        <v>2675</v>
      </c>
      <c r="D46" s="560" t="s">
        <v>2676</v>
      </c>
      <c r="E46" s="546"/>
      <c r="F46" s="547"/>
      <c r="G46" s="550"/>
      <c r="H46" s="549"/>
      <c r="I46" s="548"/>
      <c r="J46" s="549"/>
      <c r="K46" s="551"/>
    </row>
    <row r="47" spans="2:11" ht="12.75" customHeight="1">
      <c r="B47" s="552"/>
      <c r="C47" s="839"/>
      <c r="D47" s="553"/>
      <c r="E47" s="554">
        <v>3</v>
      </c>
      <c r="F47" s="555" t="s">
        <v>888</v>
      </c>
      <c r="G47" s="558"/>
      <c r="H47" s="557" t="str">
        <f>IF(G47&gt;0,E47*G47,"")</f>
        <v/>
      </c>
      <c r="I47" s="556" t="str">
        <f>IF(G47&gt;0,G47*0.35,"")</f>
        <v/>
      </c>
      <c r="J47" s="557" t="str">
        <f>IF(G47&gt;0,E47*I47,"")</f>
        <v/>
      </c>
      <c r="K47" s="559" t="str">
        <f>IF(G47&gt;0,H47+J47,"")</f>
        <v/>
      </c>
    </row>
    <row r="48" spans="2:11">
      <c r="B48" s="544"/>
      <c r="C48" s="838" t="s">
        <v>2677</v>
      </c>
      <c r="D48" s="545" t="s">
        <v>2659</v>
      </c>
      <c r="E48" s="546"/>
      <c r="F48" s="547"/>
      <c r="G48" s="550"/>
      <c r="H48" s="549"/>
      <c r="I48" s="548"/>
      <c r="J48" s="549"/>
      <c r="K48" s="551"/>
    </row>
    <row r="49" spans="2:11" ht="12.75" customHeight="1">
      <c r="B49" s="552"/>
      <c r="C49" s="839"/>
      <c r="D49" s="553"/>
      <c r="E49" s="554">
        <v>3</v>
      </c>
      <c r="F49" s="555" t="s">
        <v>888</v>
      </c>
      <c r="G49" s="558"/>
      <c r="H49" s="557" t="str">
        <f>IF(G49&gt;0,E49*G49,"")</f>
        <v/>
      </c>
      <c r="I49" s="556" t="str">
        <f>IF(G49&gt;0,G49*0.35,"")</f>
        <v/>
      </c>
      <c r="J49" s="557" t="str">
        <f>IF(G49&gt;0,E49*I49,"")</f>
        <v/>
      </c>
      <c r="K49" s="559" t="str">
        <f>IF(G49&gt;0,H49+J49,"")</f>
        <v/>
      </c>
    </row>
    <row r="50" spans="2:11" ht="5.0999999999999996" customHeight="1">
      <c r="B50" s="562"/>
      <c r="C50" s="563"/>
      <c r="D50" s="563"/>
      <c r="E50" s="563"/>
      <c r="F50" s="564"/>
      <c r="G50" s="565"/>
      <c r="H50" s="566"/>
      <c r="I50" s="563"/>
      <c r="J50" s="566"/>
      <c r="K50" s="567"/>
    </row>
    <row r="51" spans="2:11" ht="14.25" customHeight="1">
      <c r="B51" s="568"/>
      <c r="C51" s="569" t="s">
        <v>2660</v>
      </c>
      <c r="D51" s="570" t="s">
        <v>2661</v>
      </c>
      <c r="E51" s="849"/>
      <c r="F51" s="850"/>
      <c r="G51" s="571" t="s">
        <v>2662</v>
      </c>
      <c r="H51" s="572" t="str">
        <f>IF(SUM(H35:H50)&gt;0,SUM(H35:H50),"")</f>
        <v/>
      </c>
      <c r="I51" s="573" t="s">
        <v>2663</v>
      </c>
      <c r="J51" s="572" t="str">
        <f>IF(SUM(J35:J50)&gt;0,SUM(J35:J50),"")</f>
        <v/>
      </c>
      <c r="K51" s="574" t="str">
        <f>IF(SUM(K35:K50)&gt;0,SUM(K35:K50),"")</f>
        <v/>
      </c>
    </row>
    <row r="52" spans="2:11" ht="5.0999999999999996" customHeight="1">
      <c r="B52" s="575"/>
      <c r="C52" s="576"/>
      <c r="D52" s="576"/>
      <c r="E52" s="576"/>
      <c r="F52" s="577"/>
      <c r="G52" s="578"/>
      <c r="H52" s="579"/>
      <c r="I52" s="579"/>
      <c r="J52" s="579"/>
      <c r="K52" s="580"/>
    </row>
    <row r="53" spans="2:11">
      <c r="B53" s="581"/>
      <c r="C53" s="581"/>
      <c r="D53" s="581"/>
      <c r="E53" s="581"/>
      <c r="F53" s="581"/>
      <c r="G53" s="581"/>
      <c r="H53" s="581"/>
      <c r="I53" s="581"/>
      <c r="J53" s="581"/>
      <c r="K53" s="581"/>
    </row>
    <row r="55" spans="2:11">
      <c r="B55" s="518"/>
      <c r="C55" s="524" t="s">
        <v>2635</v>
      </c>
      <c r="D55" s="538" t="s">
        <v>2678</v>
      </c>
      <c r="E55" s="832" t="s">
        <v>2637</v>
      </c>
      <c r="F55" s="842"/>
      <c r="G55" s="847" t="s">
        <v>2638</v>
      </c>
      <c r="H55" s="848"/>
      <c r="I55" s="848"/>
      <c r="J55" s="848"/>
      <c r="K55" s="837"/>
    </row>
    <row r="56" spans="2:11">
      <c r="B56" s="830" t="s">
        <v>2639</v>
      </c>
      <c r="C56" s="832" t="s">
        <v>2640</v>
      </c>
      <c r="D56" s="834" t="s">
        <v>2641</v>
      </c>
      <c r="E56" s="843"/>
      <c r="F56" s="844"/>
      <c r="G56" s="836" t="s">
        <v>2642</v>
      </c>
      <c r="H56" s="837"/>
      <c r="I56" s="836" t="s">
        <v>2643</v>
      </c>
      <c r="J56" s="837"/>
      <c r="K56" s="539" t="s">
        <v>2644</v>
      </c>
    </row>
    <row r="57" spans="2:11">
      <c r="B57" s="831"/>
      <c r="C57" s="833"/>
      <c r="D57" s="835"/>
      <c r="E57" s="845"/>
      <c r="F57" s="846"/>
      <c r="G57" s="540" t="s">
        <v>2645</v>
      </c>
      <c r="H57" s="541" t="s">
        <v>2632</v>
      </c>
      <c r="I57" s="542" t="s">
        <v>2645</v>
      </c>
      <c r="J57" s="541" t="s">
        <v>2632</v>
      </c>
      <c r="K57" s="543"/>
    </row>
    <row r="58" spans="2:11" ht="52.8">
      <c r="B58" s="544"/>
      <c r="C58" s="838" t="s">
        <v>2679</v>
      </c>
      <c r="D58" s="560" t="s">
        <v>2680</v>
      </c>
      <c r="E58" s="546"/>
      <c r="F58" s="547"/>
      <c r="G58" s="550"/>
      <c r="H58" s="549"/>
      <c r="I58" s="548"/>
      <c r="J58" s="549"/>
      <c r="K58" s="551"/>
    </row>
    <row r="59" spans="2:11" ht="12.75" customHeight="1">
      <c r="B59" s="552"/>
      <c r="C59" s="839"/>
      <c r="D59" s="553" t="s">
        <v>2681</v>
      </c>
      <c r="E59" s="554">
        <v>1</v>
      </c>
      <c r="F59" s="555" t="s">
        <v>888</v>
      </c>
      <c r="G59" s="558"/>
      <c r="H59" s="557" t="str">
        <f>IF(G59&gt;0,E59*G59,"")</f>
        <v/>
      </c>
      <c r="I59" s="556" t="str">
        <f>IF(G59&gt;0,G59*0.35,"")</f>
        <v/>
      </c>
      <c r="J59" s="557" t="str">
        <f>IF(G59&gt;0,E59*I59,"")</f>
        <v/>
      </c>
      <c r="K59" s="559" t="str">
        <f>IF(G59&gt;0,H59+J59,"")</f>
        <v/>
      </c>
    </row>
    <row r="60" spans="2:11" ht="39.6">
      <c r="B60" s="544"/>
      <c r="C60" s="838" t="s">
        <v>2682</v>
      </c>
      <c r="D60" s="545" t="s">
        <v>2683</v>
      </c>
      <c r="E60" s="546"/>
      <c r="F60" s="547"/>
      <c r="G60" s="550"/>
      <c r="H60" s="549"/>
      <c r="I60" s="548"/>
      <c r="J60" s="549"/>
      <c r="K60" s="551"/>
    </row>
    <row r="61" spans="2:11" ht="12.75" customHeight="1">
      <c r="B61" s="552"/>
      <c r="C61" s="839"/>
      <c r="D61" s="553"/>
      <c r="E61" s="554">
        <v>1</v>
      </c>
      <c r="F61" s="555" t="s">
        <v>888</v>
      </c>
      <c r="G61" s="558"/>
      <c r="H61" s="557" t="str">
        <f>IF(G61&gt;0,E61*G61,"")</f>
        <v/>
      </c>
      <c r="I61" s="556" t="str">
        <f>IF(G61&gt;0,G61*0.35,"")</f>
        <v/>
      </c>
      <c r="J61" s="557" t="str">
        <f>IF(G61&gt;0,E61*I61,"")</f>
        <v/>
      </c>
      <c r="K61" s="559" t="str">
        <f>IF(G61&gt;0,H61+J61,"")</f>
        <v/>
      </c>
    </row>
    <row r="62" spans="2:11" ht="39.6">
      <c r="B62" s="582"/>
      <c r="C62" s="583" t="s">
        <v>2684</v>
      </c>
      <c r="D62" s="545" t="s">
        <v>2685</v>
      </c>
      <c r="E62" s="584">
        <v>1</v>
      </c>
      <c r="F62" s="585" t="s">
        <v>888</v>
      </c>
      <c r="G62" s="586"/>
      <c r="H62" s="587" t="str">
        <f>IF(G62&gt;0,E62*G62,"")</f>
        <v/>
      </c>
      <c r="I62" s="713" t="str">
        <f>IF(G62&gt;0,G62*0.25,"")</f>
        <v/>
      </c>
      <c r="J62" s="587" t="str">
        <f>IF(G62&gt;0,E62*I62,"")</f>
        <v/>
      </c>
      <c r="K62" s="588" t="str">
        <f>IF(G62&gt;0,H62+J62,"")</f>
        <v/>
      </c>
    </row>
    <row r="63" spans="2:11">
      <c r="B63" s="544"/>
      <c r="C63" s="838" t="s">
        <v>2686</v>
      </c>
      <c r="D63" s="545" t="s">
        <v>2687</v>
      </c>
      <c r="E63" s="546"/>
      <c r="F63" s="547"/>
      <c r="G63" s="550"/>
      <c r="H63" s="549"/>
      <c r="I63" s="548"/>
      <c r="J63" s="549"/>
      <c r="K63" s="551"/>
    </row>
    <row r="64" spans="2:11" ht="12.75" customHeight="1">
      <c r="B64" s="552"/>
      <c r="C64" s="839"/>
      <c r="D64" s="553"/>
      <c r="E64" s="554">
        <v>1</v>
      </c>
      <c r="F64" s="555" t="s">
        <v>888</v>
      </c>
      <c r="G64" s="558"/>
      <c r="H64" s="557" t="str">
        <f>IF(G64&gt;0,E64*G64,"")</f>
        <v/>
      </c>
      <c r="I64" s="556" t="str">
        <f>IF(G64&gt;0,G64*0.35,"")</f>
        <v/>
      </c>
      <c r="J64" s="557" t="str">
        <f>IF(G64&gt;0,E64*I64,"")</f>
        <v/>
      </c>
      <c r="K64" s="559" t="str">
        <f>IF(G64&gt;0,H64+J64,"")</f>
        <v/>
      </c>
    </row>
    <row r="65" spans="2:11" ht="26.4">
      <c r="B65" s="544"/>
      <c r="C65" s="838" t="s">
        <v>2688</v>
      </c>
      <c r="D65" s="545" t="s">
        <v>2689</v>
      </c>
      <c r="E65" s="546"/>
      <c r="F65" s="547"/>
      <c r="G65" s="550"/>
      <c r="H65" s="549"/>
      <c r="I65" s="548"/>
      <c r="J65" s="549"/>
      <c r="K65" s="551"/>
    </row>
    <row r="66" spans="2:11" ht="12.75" customHeight="1">
      <c r="B66" s="552"/>
      <c r="C66" s="839"/>
      <c r="D66" s="553"/>
      <c r="E66" s="554">
        <v>4</v>
      </c>
      <c r="F66" s="555" t="s">
        <v>888</v>
      </c>
      <c r="G66" s="558"/>
      <c r="H66" s="557" t="str">
        <f>IF(G66&gt;0,E66*G66,"")</f>
        <v/>
      </c>
      <c r="I66" s="556" t="str">
        <f>IF(G66&gt;0,G66*0.35,"")</f>
        <v/>
      </c>
      <c r="J66" s="557" t="str">
        <f>IF(G66&gt;0,E66*I66,"")</f>
        <v/>
      </c>
      <c r="K66" s="559" t="str">
        <f>IF(G66&gt;0,H66+J66,"")</f>
        <v/>
      </c>
    </row>
    <row r="67" spans="2:11" ht="39.6">
      <c r="B67" s="544"/>
      <c r="C67" s="838" t="s">
        <v>2690</v>
      </c>
      <c r="D67" s="560" t="s">
        <v>2691</v>
      </c>
      <c r="E67" s="546"/>
      <c r="F67" s="547"/>
      <c r="G67" s="550"/>
      <c r="H67" s="549"/>
      <c r="I67" s="548"/>
      <c r="J67" s="549"/>
      <c r="K67" s="551"/>
    </row>
    <row r="68" spans="2:11" ht="12.75" customHeight="1">
      <c r="B68" s="552"/>
      <c r="C68" s="839"/>
      <c r="D68" s="553"/>
      <c r="E68" s="554">
        <v>19</v>
      </c>
      <c r="F68" s="555" t="s">
        <v>2692</v>
      </c>
      <c r="G68" s="558"/>
      <c r="H68" s="557" t="str">
        <f>IF(G68&gt;0,E68*G68,"")</f>
        <v/>
      </c>
      <c r="I68" s="556" t="str">
        <f>IF(G68&gt;0,G68*0.35,"")</f>
        <v/>
      </c>
      <c r="J68" s="557" t="str">
        <f>IF(G68&gt;0,E68*I68,"")</f>
        <v/>
      </c>
      <c r="K68" s="559" t="str">
        <f>IF(G68&gt;0,H68+J68,"")</f>
        <v/>
      </c>
    </row>
    <row r="69" spans="2:11">
      <c r="B69" s="544"/>
      <c r="C69" s="838" t="s">
        <v>2693</v>
      </c>
      <c r="D69" s="545" t="s">
        <v>2694</v>
      </c>
      <c r="E69" s="546"/>
      <c r="F69" s="547"/>
      <c r="G69" s="550"/>
      <c r="H69" s="549"/>
      <c r="I69" s="548"/>
      <c r="J69" s="549"/>
      <c r="K69" s="551"/>
    </row>
    <row r="70" spans="2:11" ht="12.75" customHeight="1">
      <c r="B70" s="552"/>
      <c r="C70" s="839"/>
      <c r="D70" s="553"/>
      <c r="E70" s="554">
        <v>5</v>
      </c>
      <c r="F70" s="555" t="s">
        <v>2692</v>
      </c>
      <c r="G70" s="558"/>
      <c r="H70" s="557" t="str">
        <f>IF(G70&gt;0,E70*G70,"")</f>
        <v/>
      </c>
      <c r="I70" s="556" t="str">
        <f>IF(G70&gt;0,G70*0.35,"")</f>
        <v/>
      </c>
      <c r="J70" s="557" t="str">
        <f>IF(G70&gt;0,E70*I70,"")</f>
        <v/>
      </c>
      <c r="K70" s="559" t="str">
        <f>IF(G70&gt;0,H70+J70,"")</f>
        <v/>
      </c>
    </row>
    <row r="71" spans="2:11" ht="26.4">
      <c r="B71" s="544"/>
      <c r="C71" s="838" t="s">
        <v>2695</v>
      </c>
      <c r="D71" s="545" t="s">
        <v>2696</v>
      </c>
      <c r="E71" s="546"/>
      <c r="F71" s="547"/>
      <c r="G71" s="550"/>
      <c r="H71" s="549"/>
      <c r="I71" s="548"/>
      <c r="J71" s="549"/>
      <c r="K71" s="551"/>
    </row>
    <row r="72" spans="2:11" ht="12.75" customHeight="1">
      <c r="B72" s="552"/>
      <c r="C72" s="839"/>
      <c r="D72" s="553" t="s">
        <v>2697</v>
      </c>
      <c r="E72" s="554">
        <v>1</v>
      </c>
      <c r="F72" s="555" t="s">
        <v>2457</v>
      </c>
      <c r="G72" s="558"/>
      <c r="H72" s="557" t="str">
        <f>IF(G72&gt;0,E72*G72,"")</f>
        <v/>
      </c>
      <c r="I72" s="556" t="str">
        <f>IF(G72&gt;0,G72*0.35,"")</f>
        <v/>
      </c>
      <c r="J72" s="557" t="str">
        <f>IF(G72&gt;0,E72*I72,"")</f>
        <v/>
      </c>
      <c r="K72" s="559" t="str">
        <f>IF(G72&gt;0,H72+J72,"")</f>
        <v/>
      </c>
    </row>
    <row r="73" spans="2:11" ht="26.4">
      <c r="B73" s="544"/>
      <c r="C73" s="838" t="s">
        <v>2698</v>
      </c>
      <c r="D73" s="545" t="s">
        <v>2699</v>
      </c>
      <c r="E73" s="546"/>
      <c r="F73" s="547"/>
      <c r="G73" s="550"/>
      <c r="H73" s="549"/>
      <c r="I73" s="548"/>
      <c r="J73" s="549"/>
      <c r="K73" s="551"/>
    </row>
    <row r="74" spans="2:11" ht="12.75" customHeight="1">
      <c r="B74" s="552"/>
      <c r="C74" s="839"/>
      <c r="D74" s="553" t="s">
        <v>2697</v>
      </c>
      <c r="E74" s="554">
        <v>1</v>
      </c>
      <c r="F74" s="555" t="s">
        <v>2457</v>
      </c>
      <c r="G74" s="558"/>
      <c r="H74" s="557" t="str">
        <f>IF(G74&gt;0,E74*G74,"")</f>
        <v/>
      </c>
      <c r="I74" s="556" t="str">
        <f>IF(G74&gt;0,G74*0.35,"")</f>
        <v/>
      </c>
      <c r="J74" s="557" t="str">
        <f>IF(G74&gt;0,E74*I74,"")</f>
        <v/>
      </c>
      <c r="K74" s="559" t="str">
        <f>IF(G74&gt;0,H74+J74,"")</f>
        <v/>
      </c>
    </row>
    <row r="75" spans="2:11" ht="26.4">
      <c r="B75" s="544"/>
      <c r="C75" s="838" t="s">
        <v>2700</v>
      </c>
      <c r="D75" s="545" t="s">
        <v>2701</v>
      </c>
      <c r="E75" s="546"/>
      <c r="F75" s="547"/>
      <c r="G75" s="550"/>
      <c r="H75" s="549"/>
      <c r="I75" s="548"/>
      <c r="J75" s="549"/>
      <c r="K75" s="551"/>
    </row>
    <row r="76" spans="2:11" ht="12.75" customHeight="1">
      <c r="B76" s="552"/>
      <c r="C76" s="839"/>
      <c r="D76" s="553" t="s">
        <v>2697</v>
      </c>
      <c r="E76" s="554">
        <v>1</v>
      </c>
      <c r="F76" s="555" t="s">
        <v>2457</v>
      </c>
      <c r="G76" s="558"/>
      <c r="H76" s="557" t="str">
        <f>IF(G76&gt;0,E76*G76,"")</f>
        <v/>
      </c>
      <c r="I76" s="556" t="str">
        <f>IF(G76&gt;0,G76*0.35,"")</f>
        <v/>
      </c>
      <c r="J76" s="557" t="str">
        <f>IF(G76&gt;0,E76*I76,"")</f>
        <v/>
      </c>
      <c r="K76" s="559" t="str">
        <f>IF(G76&gt;0,H76+J76,"")</f>
        <v/>
      </c>
    </row>
    <row r="77" spans="2:11">
      <c r="B77" s="544"/>
      <c r="C77" s="838" t="s">
        <v>2702</v>
      </c>
      <c r="D77" s="545" t="s">
        <v>2703</v>
      </c>
      <c r="E77" s="546"/>
      <c r="F77" s="547"/>
      <c r="G77" s="550"/>
      <c r="H77" s="549"/>
      <c r="I77" s="548"/>
      <c r="J77" s="549"/>
      <c r="K77" s="551"/>
    </row>
    <row r="78" spans="2:11" ht="12.75" customHeight="1">
      <c r="B78" s="552"/>
      <c r="C78" s="839"/>
      <c r="D78" s="553"/>
      <c r="E78" s="554">
        <v>5</v>
      </c>
      <c r="F78" s="555" t="s">
        <v>2457</v>
      </c>
      <c r="G78" s="558"/>
      <c r="H78" s="557" t="str">
        <f>IF(G78&gt;0,E78*G78,"")</f>
        <v/>
      </c>
      <c r="I78" s="556" t="str">
        <f>IF(G78&gt;0,G78*0.35,"")</f>
        <v/>
      </c>
      <c r="J78" s="557" t="str">
        <f>IF(G78&gt;0,E78*I78,"")</f>
        <v/>
      </c>
      <c r="K78" s="559" t="str">
        <f>IF(G78&gt;0,H78+J78,"")</f>
        <v/>
      </c>
    </row>
    <row r="79" spans="2:11">
      <c r="B79" s="544"/>
      <c r="C79" s="838" t="s">
        <v>2704</v>
      </c>
      <c r="D79" s="545" t="s">
        <v>2705</v>
      </c>
      <c r="E79" s="546"/>
      <c r="F79" s="547"/>
      <c r="G79" s="550"/>
      <c r="H79" s="549"/>
      <c r="I79" s="548"/>
      <c r="J79" s="549"/>
      <c r="K79" s="551"/>
    </row>
    <row r="80" spans="2:11" ht="12.75" customHeight="1">
      <c r="B80" s="552"/>
      <c r="C80" s="839"/>
      <c r="D80" s="553"/>
      <c r="E80" s="554">
        <v>6</v>
      </c>
      <c r="F80" s="555" t="s">
        <v>2457</v>
      </c>
      <c r="G80" s="558"/>
      <c r="H80" s="557" t="str">
        <f>IF(G80&gt;0,E80*G80,"")</f>
        <v/>
      </c>
      <c r="I80" s="556" t="str">
        <f>IF(G80&gt;0,G80*0.35,"")</f>
        <v/>
      </c>
      <c r="J80" s="557" t="str">
        <f>IF(G80&gt;0,E80*I80,"")</f>
        <v/>
      </c>
      <c r="K80" s="559" t="str">
        <f>IF(G80&gt;0,H80+J80,"")</f>
        <v/>
      </c>
    </row>
    <row r="81" spans="2:11">
      <c r="B81" s="544"/>
      <c r="C81" s="838" t="s">
        <v>2706</v>
      </c>
      <c r="D81" s="545" t="s">
        <v>2707</v>
      </c>
      <c r="E81" s="546"/>
      <c r="F81" s="547"/>
      <c r="G81" s="550"/>
      <c r="H81" s="549"/>
      <c r="I81" s="548"/>
      <c r="J81" s="549"/>
      <c r="K81" s="551"/>
    </row>
    <row r="82" spans="2:11" ht="12.75" customHeight="1">
      <c r="B82" s="552"/>
      <c r="C82" s="839"/>
      <c r="D82" s="553"/>
      <c r="E82" s="554">
        <v>13</v>
      </c>
      <c r="F82" s="555" t="s">
        <v>2457</v>
      </c>
      <c r="G82" s="558"/>
      <c r="H82" s="557" t="str">
        <f>IF(G82&gt;0,E82*G82,"")</f>
        <v/>
      </c>
      <c r="I82" s="556" t="str">
        <f>IF(G82&gt;0,G82*0.35,"")</f>
        <v/>
      </c>
      <c r="J82" s="557" t="str">
        <f>IF(G82&gt;0,E82*I82,"")</f>
        <v/>
      </c>
      <c r="K82" s="559" t="str">
        <f>IF(G82&gt;0,H82+J82,"")</f>
        <v/>
      </c>
    </row>
    <row r="83" spans="2:11">
      <c r="B83" s="544"/>
      <c r="C83" s="838" t="s">
        <v>2708</v>
      </c>
      <c r="D83" s="545" t="s">
        <v>2709</v>
      </c>
      <c r="E83" s="546"/>
      <c r="F83" s="547"/>
      <c r="G83" s="550"/>
      <c r="H83" s="549"/>
      <c r="I83" s="548"/>
      <c r="J83" s="549"/>
      <c r="K83" s="551"/>
    </row>
    <row r="84" spans="2:11" ht="12.75" customHeight="1">
      <c r="B84" s="552"/>
      <c r="C84" s="839"/>
      <c r="D84" s="553"/>
      <c r="E84" s="554">
        <v>2</v>
      </c>
      <c r="F84" s="555" t="s">
        <v>2457</v>
      </c>
      <c r="G84" s="558"/>
      <c r="H84" s="557" t="str">
        <f>IF(G84&gt;0,E84*G84,"")</f>
        <v/>
      </c>
      <c r="I84" s="556" t="str">
        <f>IF(G84&gt;0,G84*0.35,"")</f>
        <v/>
      </c>
      <c r="J84" s="557" t="str">
        <f>IF(G84&gt;0,E84*I84,"")</f>
        <v/>
      </c>
      <c r="K84" s="559" t="str">
        <f>IF(G84&gt;0,H84+J84,"")</f>
        <v/>
      </c>
    </row>
    <row r="85" spans="2:11">
      <c r="B85" s="544"/>
      <c r="C85" s="838" t="s">
        <v>2710</v>
      </c>
      <c r="D85" s="545" t="s">
        <v>2711</v>
      </c>
      <c r="E85" s="546"/>
      <c r="F85" s="547"/>
      <c r="G85" s="550"/>
      <c r="H85" s="549"/>
      <c r="I85" s="548"/>
      <c r="J85" s="549"/>
      <c r="K85" s="551"/>
    </row>
    <row r="86" spans="2:11" ht="12.75" customHeight="1">
      <c r="B86" s="552"/>
      <c r="C86" s="839"/>
      <c r="D86" s="553"/>
      <c r="E86" s="554">
        <v>1</v>
      </c>
      <c r="F86" s="555" t="s">
        <v>2457</v>
      </c>
      <c r="G86" s="558"/>
      <c r="H86" s="557" t="str">
        <f>IF(G86&gt;0,E86*G86,"")</f>
        <v/>
      </c>
      <c r="I86" s="556" t="str">
        <f>IF(G86&gt;0,G86*0.35,"")</f>
        <v/>
      </c>
      <c r="J86" s="557" t="str">
        <f>IF(G86&gt;0,E86*I86,"")</f>
        <v/>
      </c>
      <c r="K86" s="559" t="str">
        <f>IF(G86&gt;0,H86+J86,"")</f>
        <v/>
      </c>
    </row>
    <row r="87" spans="2:11" ht="26.4">
      <c r="B87" s="544"/>
      <c r="C87" s="838" t="s">
        <v>2712</v>
      </c>
      <c r="D87" s="545" t="s">
        <v>2713</v>
      </c>
      <c r="E87" s="546"/>
      <c r="F87" s="547"/>
      <c r="G87" s="550"/>
      <c r="H87" s="549"/>
      <c r="I87" s="548"/>
      <c r="J87" s="549"/>
      <c r="K87" s="551"/>
    </row>
    <row r="88" spans="2:11" ht="12.75" customHeight="1">
      <c r="B88" s="552"/>
      <c r="C88" s="839"/>
      <c r="D88" s="553"/>
      <c r="E88" s="554">
        <v>1</v>
      </c>
      <c r="F88" s="555" t="s">
        <v>2457</v>
      </c>
      <c r="G88" s="558"/>
      <c r="H88" s="557" t="str">
        <f>IF(G88&gt;0,E88*G88,"")</f>
        <v/>
      </c>
      <c r="I88" s="556" t="str">
        <f>IF(G88&gt;0,G88*0.35,"")</f>
        <v/>
      </c>
      <c r="J88" s="557" t="str">
        <f>IF(G88&gt;0,E88*I88,"")</f>
        <v/>
      </c>
      <c r="K88" s="559" t="str">
        <f>IF(G88&gt;0,H88+J88,"")</f>
        <v/>
      </c>
    </row>
    <row r="89" spans="2:11" ht="26.4">
      <c r="B89" s="544"/>
      <c r="C89" s="838" t="s">
        <v>2714</v>
      </c>
      <c r="D89" s="545" t="s">
        <v>2713</v>
      </c>
      <c r="E89" s="546"/>
      <c r="F89" s="547"/>
      <c r="G89" s="550"/>
      <c r="H89" s="549"/>
      <c r="I89" s="548"/>
      <c r="J89" s="549"/>
      <c r="K89" s="551"/>
    </row>
    <row r="90" spans="2:11" ht="12.75" customHeight="1">
      <c r="B90" s="552"/>
      <c r="C90" s="839"/>
      <c r="D90" s="553"/>
      <c r="E90" s="554">
        <v>1</v>
      </c>
      <c r="F90" s="555" t="s">
        <v>2457</v>
      </c>
      <c r="G90" s="558"/>
      <c r="H90" s="557" t="str">
        <f>IF(G90&gt;0,E90*G90,"")</f>
        <v/>
      </c>
      <c r="I90" s="556" t="str">
        <f>IF(G90&gt;0,G90*0.35,"")</f>
        <v/>
      </c>
      <c r="J90" s="557" t="str">
        <f>IF(G90&gt;0,E90*I90,"")</f>
        <v/>
      </c>
      <c r="K90" s="559" t="str">
        <f>IF(G90&gt;0,H90+J90,"")</f>
        <v/>
      </c>
    </row>
    <row r="91" spans="2:11" ht="26.4">
      <c r="B91" s="544"/>
      <c r="C91" s="838" t="s">
        <v>2715</v>
      </c>
      <c r="D91" s="545" t="s">
        <v>2716</v>
      </c>
      <c r="E91" s="546"/>
      <c r="F91" s="547"/>
      <c r="G91" s="550"/>
      <c r="H91" s="549"/>
      <c r="I91" s="548"/>
      <c r="J91" s="549"/>
      <c r="K91" s="551"/>
    </row>
    <row r="92" spans="2:11" ht="12.75" customHeight="1">
      <c r="B92" s="552"/>
      <c r="C92" s="839"/>
      <c r="D92" s="553"/>
      <c r="E92" s="554">
        <v>1</v>
      </c>
      <c r="F92" s="555" t="s">
        <v>2457</v>
      </c>
      <c r="G92" s="558"/>
      <c r="H92" s="557" t="str">
        <f>IF(G92&gt;0,E92*G92,"")</f>
        <v/>
      </c>
      <c r="I92" s="556" t="str">
        <f>IF(G92&gt;0,G92*0.35,"")</f>
        <v/>
      </c>
      <c r="J92" s="557" t="str">
        <f>IF(G92&gt;0,E92*I92,"")</f>
        <v/>
      </c>
      <c r="K92" s="559" t="str">
        <f>IF(G92&gt;0,H92+J92,"")</f>
        <v/>
      </c>
    </row>
    <row r="93" spans="2:11" ht="26.4">
      <c r="B93" s="544"/>
      <c r="C93" s="838" t="s">
        <v>2717</v>
      </c>
      <c r="D93" s="545" t="s">
        <v>2716</v>
      </c>
      <c r="E93" s="546"/>
      <c r="F93" s="547"/>
      <c r="G93" s="550"/>
      <c r="H93" s="549"/>
      <c r="I93" s="548"/>
      <c r="J93" s="549"/>
      <c r="K93" s="551"/>
    </row>
    <row r="94" spans="2:11" ht="12.75" customHeight="1">
      <c r="B94" s="552"/>
      <c r="C94" s="839"/>
      <c r="D94" s="553"/>
      <c r="E94" s="554">
        <v>1</v>
      </c>
      <c r="F94" s="555" t="s">
        <v>2457</v>
      </c>
      <c r="G94" s="558"/>
      <c r="H94" s="557" t="str">
        <f>IF(G94&gt;0,E94*G94,"")</f>
        <v/>
      </c>
      <c r="I94" s="556" t="str">
        <f>IF(G94&gt;0,G94*0.35,"")</f>
        <v/>
      </c>
      <c r="J94" s="557" t="str">
        <f>IF(G94&gt;0,E94*I94,"")</f>
        <v/>
      </c>
      <c r="K94" s="559" t="str">
        <f>IF(G94&gt;0,H94+J94,"")</f>
        <v/>
      </c>
    </row>
    <row r="95" spans="2:11" ht="26.4">
      <c r="B95" s="544"/>
      <c r="C95" s="838" t="s">
        <v>2718</v>
      </c>
      <c r="D95" s="545" t="s">
        <v>2719</v>
      </c>
      <c r="E95" s="546"/>
      <c r="F95" s="547"/>
      <c r="G95" s="550"/>
      <c r="H95" s="549"/>
      <c r="I95" s="548"/>
      <c r="J95" s="549"/>
      <c r="K95" s="551"/>
    </row>
    <row r="96" spans="2:11" ht="12.75" customHeight="1">
      <c r="B96" s="552"/>
      <c r="C96" s="839"/>
      <c r="D96" s="553"/>
      <c r="E96" s="554">
        <v>1</v>
      </c>
      <c r="F96" s="555" t="s">
        <v>2457</v>
      </c>
      <c r="G96" s="558"/>
      <c r="H96" s="557" t="str">
        <f>IF(G96&gt;0,E96*G96,"")</f>
        <v/>
      </c>
      <c r="I96" s="556" t="str">
        <f>IF(G96&gt;0,G96*0.35,"")</f>
        <v/>
      </c>
      <c r="J96" s="557" t="str">
        <f>IF(G96&gt;0,E96*I96,"")</f>
        <v/>
      </c>
      <c r="K96" s="559" t="str">
        <f>IF(G96&gt;0,H96+J96,"")</f>
        <v/>
      </c>
    </row>
    <row r="97" spans="1:12">
      <c r="B97" s="544"/>
      <c r="C97" s="838" t="s">
        <v>2720</v>
      </c>
      <c r="D97" s="545" t="s">
        <v>2721</v>
      </c>
      <c r="E97" s="546"/>
      <c r="F97" s="547"/>
      <c r="G97" s="550"/>
      <c r="H97" s="549"/>
      <c r="I97" s="548"/>
      <c r="J97" s="549"/>
      <c r="K97" s="551"/>
    </row>
    <row r="98" spans="1:12" ht="12.75" customHeight="1">
      <c r="B98" s="552"/>
      <c r="C98" s="839"/>
      <c r="D98" s="561"/>
      <c r="E98" s="554">
        <v>137</v>
      </c>
      <c r="F98" s="555" t="s">
        <v>155</v>
      </c>
      <c r="G98" s="558"/>
      <c r="H98" s="557" t="str">
        <f>IF(G98&gt;0,E98*G98,"")</f>
        <v/>
      </c>
      <c r="I98" s="556" t="str">
        <f>IF(G98&gt;0,G98*0.35,"")</f>
        <v/>
      </c>
      <c r="J98" s="557" t="str">
        <f>IF(G98&gt;0,E98*I98,"")</f>
        <v/>
      </c>
      <c r="K98" s="559" t="str">
        <f>IF(G98&gt;0,H98+J98,"")</f>
        <v/>
      </c>
    </row>
    <row r="99" spans="1:12">
      <c r="B99" s="544"/>
      <c r="C99" s="838" t="s">
        <v>2722</v>
      </c>
      <c r="D99" s="545" t="s">
        <v>2723</v>
      </c>
      <c r="E99" s="546"/>
      <c r="F99" s="547"/>
      <c r="G99" s="550"/>
      <c r="H99" s="549"/>
      <c r="I99" s="548"/>
      <c r="J99" s="549"/>
      <c r="K99" s="551"/>
    </row>
    <row r="100" spans="1:12" ht="12.75" customHeight="1">
      <c r="B100" s="552"/>
      <c r="C100" s="839"/>
      <c r="D100" s="561"/>
      <c r="E100" s="554">
        <v>68</v>
      </c>
      <c r="F100" s="555" t="s">
        <v>2692</v>
      </c>
      <c r="G100" s="558"/>
      <c r="H100" s="557" t="str">
        <f>IF(G100&gt;0,E100*G100,"")</f>
        <v/>
      </c>
      <c r="I100" s="556" t="str">
        <f>IF(G100&gt;0,G100*0.35,"")</f>
        <v/>
      </c>
      <c r="J100" s="557" t="str">
        <f>IF(G100&gt;0,E100*I100,"")</f>
        <v/>
      </c>
      <c r="K100" s="559" t="str">
        <f>IF(G100&gt;0,H100+J100,"")</f>
        <v/>
      </c>
    </row>
    <row r="101" spans="1:12" ht="26.4">
      <c r="B101" s="544"/>
      <c r="C101" s="838" t="s">
        <v>2724</v>
      </c>
      <c r="D101" s="545" t="s">
        <v>2725</v>
      </c>
      <c r="E101" s="546"/>
      <c r="F101" s="547"/>
      <c r="G101" s="550"/>
      <c r="H101" s="549"/>
      <c r="I101" s="548"/>
      <c r="J101" s="549"/>
      <c r="K101" s="551"/>
    </row>
    <row r="102" spans="1:12" ht="12.75" customHeight="1">
      <c r="B102" s="552"/>
      <c r="C102" s="839"/>
      <c r="D102" s="561"/>
      <c r="E102" s="554">
        <v>121</v>
      </c>
      <c r="F102" s="555" t="s">
        <v>155</v>
      </c>
      <c r="G102" s="558"/>
      <c r="H102" s="557" t="str">
        <f>IF(G102&gt;0,E102*G102,"")</f>
        <v/>
      </c>
      <c r="I102" s="556" t="str">
        <f>IF(G102&gt;0,G102*0.35,"")</f>
        <v/>
      </c>
      <c r="J102" s="557" t="str">
        <f>IF(G102&gt;0,E102*I102,"")</f>
        <v/>
      </c>
      <c r="K102" s="559" t="str">
        <f>IF(G102&gt;0,H102+J102,"")</f>
        <v/>
      </c>
    </row>
    <row r="103" spans="1:12" ht="39.6">
      <c r="B103" s="544"/>
      <c r="C103" s="838" t="s">
        <v>2726</v>
      </c>
      <c r="D103" s="545" t="s">
        <v>2727</v>
      </c>
      <c r="E103" s="546"/>
      <c r="F103" s="547"/>
      <c r="G103" s="550"/>
      <c r="H103" s="549"/>
      <c r="I103" s="548"/>
      <c r="J103" s="549"/>
      <c r="K103" s="551"/>
    </row>
    <row r="104" spans="1:12" ht="12.75" customHeight="1">
      <c r="B104" s="552"/>
      <c r="C104" s="839"/>
      <c r="D104" s="553"/>
      <c r="E104" s="554">
        <v>125</v>
      </c>
      <c r="F104" s="555" t="s">
        <v>2692</v>
      </c>
      <c r="G104" s="558"/>
      <c r="H104" s="557" t="str">
        <f>IF(G104&gt;0,E104*G104,"")</f>
        <v/>
      </c>
      <c r="I104" s="556" t="str">
        <f>IF(G104&gt;0,G104*0.35,"")</f>
        <v/>
      </c>
      <c r="J104" s="557" t="str">
        <f>IF(G104&gt;0,E104*I104,"")</f>
        <v/>
      </c>
      <c r="K104" s="559" t="str">
        <f>IF(G104&gt;0,H104+J104,"")</f>
        <v/>
      </c>
    </row>
    <row r="105" spans="1:12" ht="26.4">
      <c r="B105" s="544"/>
      <c r="C105" s="838" t="s">
        <v>2728</v>
      </c>
      <c r="D105" s="545" t="s">
        <v>2729</v>
      </c>
      <c r="E105" s="546"/>
      <c r="F105" s="547"/>
      <c r="G105" s="550"/>
      <c r="H105" s="549"/>
      <c r="I105" s="548"/>
      <c r="J105" s="549"/>
      <c r="K105" s="551"/>
    </row>
    <row r="106" spans="1:12" ht="12.75" customHeight="1">
      <c r="B106" s="552"/>
      <c r="C106" s="839"/>
      <c r="D106" s="553"/>
      <c r="E106" s="554">
        <v>1</v>
      </c>
      <c r="F106" s="555" t="s">
        <v>888</v>
      </c>
      <c r="G106" s="558"/>
      <c r="H106" s="557" t="str">
        <f>IF(G106&gt;0,E106*G106,"")</f>
        <v/>
      </c>
      <c r="I106" s="556" t="str">
        <f>IF(G106&gt;0,G106*0.35,"")</f>
        <v/>
      </c>
      <c r="J106" s="557" t="str">
        <f>IF(G106&gt;0,E106*I106,"")</f>
        <v/>
      </c>
      <c r="K106" s="559" t="str">
        <f>IF(G106&gt;0,H106+J106,"")</f>
        <v/>
      </c>
    </row>
    <row r="107" spans="1:12" ht="5.0999999999999996" customHeight="1">
      <c r="B107" s="562"/>
      <c r="C107" s="563"/>
      <c r="D107" s="563"/>
      <c r="E107" s="563"/>
      <c r="F107" s="564"/>
      <c r="G107" s="589"/>
      <c r="H107" s="566"/>
      <c r="I107" s="714"/>
      <c r="J107" s="566"/>
      <c r="K107" s="567"/>
    </row>
    <row r="108" spans="1:12" ht="14.25" customHeight="1">
      <c r="B108" s="568"/>
      <c r="C108" s="569" t="s">
        <v>2660</v>
      </c>
      <c r="D108" s="570" t="s">
        <v>2661</v>
      </c>
      <c r="E108" s="849"/>
      <c r="F108" s="850"/>
      <c r="G108" s="571" t="s">
        <v>2662</v>
      </c>
      <c r="H108" s="572" t="str">
        <f>IF(SUM(H57:H107)&gt;0,SUM(H57:H107),"")</f>
        <v/>
      </c>
      <c r="I108" s="573" t="s">
        <v>2663</v>
      </c>
      <c r="J108" s="572" t="str">
        <f>IF(SUM(J57:J107)&gt;0,SUM(J57:J107),"")</f>
        <v/>
      </c>
      <c r="K108" s="574" t="str">
        <f>IF(SUM(K57:K107)&gt;0,SUM(K57:K107),"")</f>
        <v/>
      </c>
    </row>
    <row r="109" spans="1:12" ht="5.0999999999999996" customHeight="1">
      <c r="A109" s="590"/>
      <c r="B109" s="591"/>
      <c r="C109" s="592"/>
      <c r="D109" s="592"/>
      <c r="E109" s="592"/>
      <c r="F109" s="593"/>
      <c r="G109" s="594"/>
      <c r="H109" s="595"/>
      <c r="I109" s="595"/>
      <c r="J109" s="595"/>
      <c r="K109" s="596"/>
      <c r="L109" s="590"/>
    </row>
    <row r="110" spans="1:12">
      <c r="A110" s="590"/>
      <c r="B110" s="597"/>
      <c r="C110" s="597"/>
      <c r="D110" s="597"/>
      <c r="E110" s="597"/>
      <c r="F110" s="597"/>
      <c r="G110" s="597"/>
      <c r="H110" s="597"/>
      <c r="I110" s="597"/>
      <c r="J110" s="597"/>
      <c r="K110" s="597"/>
      <c r="L110" s="590"/>
    </row>
    <row r="111" spans="1:12" s="530" customFormat="1"/>
    <row r="112" spans="1:12">
      <c r="B112" s="518"/>
      <c r="C112" s="524" t="s">
        <v>2635</v>
      </c>
      <c r="D112" s="538" t="s">
        <v>2730</v>
      </c>
      <c r="E112" s="832" t="s">
        <v>2637</v>
      </c>
      <c r="F112" s="842"/>
      <c r="G112" s="847" t="s">
        <v>2638</v>
      </c>
      <c r="H112" s="848"/>
      <c r="I112" s="848"/>
      <c r="J112" s="848"/>
      <c r="K112" s="837"/>
    </row>
    <row r="113" spans="2:11">
      <c r="B113" s="830" t="s">
        <v>2639</v>
      </c>
      <c r="C113" s="832" t="s">
        <v>2640</v>
      </c>
      <c r="D113" s="834" t="s">
        <v>2641</v>
      </c>
      <c r="E113" s="843"/>
      <c r="F113" s="844"/>
      <c r="G113" s="836" t="s">
        <v>2642</v>
      </c>
      <c r="H113" s="837"/>
      <c r="I113" s="836" t="s">
        <v>2643</v>
      </c>
      <c r="J113" s="837"/>
      <c r="K113" s="539" t="s">
        <v>2644</v>
      </c>
    </row>
    <row r="114" spans="2:11">
      <c r="B114" s="831"/>
      <c r="C114" s="833"/>
      <c r="D114" s="835"/>
      <c r="E114" s="845"/>
      <c r="F114" s="846"/>
      <c r="G114" s="540" t="s">
        <v>2645</v>
      </c>
      <c r="H114" s="541" t="s">
        <v>2632</v>
      </c>
      <c r="I114" s="542" t="s">
        <v>2645</v>
      </c>
      <c r="J114" s="541" t="s">
        <v>2632</v>
      </c>
      <c r="K114" s="543"/>
    </row>
    <row r="115" spans="2:11" ht="39.6">
      <c r="B115" s="544"/>
      <c r="C115" s="838" t="s">
        <v>2731</v>
      </c>
      <c r="D115" s="545" t="s">
        <v>2732</v>
      </c>
      <c r="E115" s="546"/>
      <c r="F115" s="547"/>
      <c r="G115" s="550"/>
      <c r="H115" s="549"/>
      <c r="I115" s="548"/>
      <c r="J115" s="549"/>
      <c r="K115" s="551"/>
    </row>
    <row r="116" spans="2:11" ht="12.75" customHeight="1">
      <c r="B116" s="552"/>
      <c r="C116" s="839"/>
      <c r="D116" s="553" t="s">
        <v>2681</v>
      </c>
      <c r="E116" s="554">
        <v>1</v>
      </c>
      <c r="F116" s="555" t="s">
        <v>888</v>
      </c>
      <c r="G116" s="558"/>
      <c r="H116" s="557" t="str">
        <f>IF(G116&gt;0,E116*G116,"")</f>
        <v/>
      </c>
      <c r="I116" s="556" t="str">
        <f>IF(G116&gt;0,G116*0.35,"")</f>
        <v/>
      </c>
      <c r="J116" s="557" t="str">
        <f>IF(G116&gt;0,E116*I116,"")</f>
        <v/>
      </c>
      <c r="K116" s="559" t="str">
        <f>IF(G116&gt;0,H116+J116,"")</f>
        <v/>
      </c>
    </row>
    <row r="117" spans="2:11" ht="39.6">
      <c r="B117" s="544"/>
      <c r="C117" s="838" t="s">
        <v>2733</v>
      </c>
      <c r="D117" s="545" t="s">
        <v>2734</v>
      </c>
      <c r="E117" s="546"/>
      <c r="F117" s="547"/>
      <c r="G117" s="550"/>
      <c r="H117" s="549"/>
      <c r="I117" s="548"/>
      <c r="J117" s="549"/>
      <c r="K117" s="551"/>
    </row>
    <row r="118" spans="2:11" ht="12.75" customHeight="1">
      <c r="B118" s="552"/>
      <c r="C118" s="839"/>
      <c r="D118" s="553"/>
      <c r="E118" s="554">
        <v>1</v>
      </c>
      <c r="F118" s="555" t="s">
        <v>888</v>
      </c>
      <c r="G118" s="558"/>
      <c r="H118" s="557" t="str">
        <f>IF(G118&gt;0,E118*G118,"")</f>
        <v/>
      </c>
      <c r="I118" s="556" t="str">
        <f>IF(G118&gt;0,G118*0.35,"")</f>
        <v/>
      </c>
      <c r="J118" s="557" t="str">
        <f>IF(G118&gt;0,E118*I118,"")</f>
        <v/>
      </c>
      <c r="K118" s="559" t="str">
        <f>IF(G118&gt;0,H118+J118,"")</f>
        <v/>
      </c>
    </row>
    <row r="119" spans="2:11" ht="26.4">
      <c r="B119" s="544"/>
      <c r="C119" s="838" t="s">
        <v>2735</v>
      </c>
      <c r="D119" s="545" t="s">
        <v>2736</v>
      </c>
      <c r="E119" s="546"/>
      <c r="F119" s="547"/>
      <c r="G119" s="550"/>
      <c r="H119" s="549"/>
      <c r="I119" s="548"/>
      <c r="J119" s="549"/>
      <c r="K119" s="551"/>
    </row>
    <row r="120" spans="2:11" ht="12.75" customHeight="1">
      <c r="B120" s="552"/>
      <c r="C120" s="839"/>
      <c r="D120" s="553"/>
      <c r="E120" s="554">
        <v>4</v>
      </c>
      <c r="F120" s="555" t="s">
        <v>2457</v>
      </c>
      <c r="G120" s="558"/>
      <c r="H120" s="557" t="str">
        <f>IF(G120&gt;0,E120*G120,"")</f>
        <v/>
      </c>
      <c r="I120" s="556" t="str">
        <f>IF(G120&gt;0,G120*0.35,"")</f>
        <v/>
      </c>
      <c r="J120" s="557" t="str">
        <f>IF(G120&gt;0,E120*I120,"")</f>
        <v/>
      </c>
      <c r="K120" s="559" t="str">
        <f>IF(G120&gt;0,H120+J120,"")</f>
        <v/>
      </c>
    </row>
    <row r="121" spans="2:11" ht="26.4">
      <c r="B121" s="544"/>
      <c r="C121" s="838" t="s">
        <v>2737</v>
      </c>
      <c r="D121" s="545" t="s">
        <v>2699</v>
      </c>
      <c r="E121" s="546"/>
      <c r="F121" s="547"/>
      <c r="G121" s="550"/>
      <c r="H121" s="549"/>
      <c r="I121" s="548"/>
      <c r="J121" s="549"/>
      <c r="K121" s="551"/>
    </row>
    <row r="122" spans="2:11" ht="12.75" customHeight="1">
      <c r="B122" s="552"/>
      <c r="C122" s="839"/>
      <c r="D122" s="553" t="s">
        <v>2697</v>
      </c>
      <c r="E122" s="554">
        <v>1</v>
      </c>
      <c r="F122" s="555" t="s">
        <v>2457</v>
      </c>
      <c r="G122" s="558"/>
      <c r="H122" s="557" t="str">
        <f>IF(G122&gt;0,E122*G122,"")</f>
        <v/>
      </c>
      <c r="I122" s="556" t="str">
        <f>IF(G122&gt;0,G122*0.35,"")</f>
        <v/>
      </c>
      <c r="J122" s="557" t="str">
        <f>IF(G122&gt;0,E122*I122,"")</f>
        <v/>
      </c>
      <c r="K122" s="559" t="str">
        <f>IF(G122&gt;0,H122+J122,"")</f>
        <v/>
      </c>
    </row>
    <row r="123" spans="2:11" ht="26.4">
      <c r="B123" s="544"/>
      <c r="C123" s="838" t="s">
        <v>2738</v>
      </c>
      <c r="D123" s="545" t="s">
        <v>2701</v>
      </c>
      <c r="E123" s="546"/>
      <c r="F123" s="547"/>
      <c r="G123" s="550"/>
      <c r="H123" s="549"/>
      <c r="I123" s="548"/>
      <c r="J123" s="549"/>
      <c r="K123" s="551"/>
    </row>
    <row r="124" spans="2:11" ht="12.75" customHeight="1">
      <c r="B124" s="552"/>
      <c r="C124" s="839"/>
      <c r="D124" s="553" t="s">
        <v>2697</v>
      </c>
      <c r="E124" s="554">
        <v>1</v>
      </c>
      <c r="F124" s="555" t="s">
        <v>2457</v>
      </c>
      <c r="G124" s="558"/>
      <c r="H124" s="557" t="str">
        <f>IF(G124&gt;0,E124*G124,"")</f>
        <v/>
      </c>
      <c r="I124" s="556" t="str">
        <f>IF(G124&gt;0,G124*0.35,"")</f>
        <v/>
      </c>
      <c r="J124" s="557" t="str">
        <f>IF(G124&gt;0,E124*I124,"")</f>
        <v/>
      </c>
      <c r="K124" s="559" t="str">
        <f>IF(G124&gt;0,H124+J124,"")</f>
        <v/>
      </c>
    </row>
    <row r="125" spans="2:11">
      <c r="B125" s="544"/>
      <c r="C125" s="838" t="s">
        <v>2739</v>
      </c>
      <c r="D125" s="545" t="s">
        <v>2703</v>
      </c>
      <c r="E125" s="546"/>
      <c r="F125" s="547"/>
      <c r="G125" s="550"/>
      <c r="H125" s="549"/>
      <c r="I125" s="548"/>
      <c r="J125" s="549"/>
      <c r="K125" s="551"/>
    </row>
    <row r="126" spans="2:11" ht="12.75" customHeight="1">
      <c r="B126" s="552"/>
      <c r="C126" s="839"/>
      <c r="D126" s="553"/>
      <c r="E126" s="554">
        <v>1</v>
      </c>
      <c r="F126" s="555" t="s">
        <v>2457</v>
      </c>
      <c r="G126" s="558"/>
      <c r="H126" s="557" t="str">
        <f>IF(G126&gt;0,E126*G126,"")</f>
        <v/>
      </c>
      <c r="I126" s="556" t="str">
        <f>IF(G126&gt;0,G126*0.35,"")</f>
        <v/>
      </c>
      <c r="J126" s="557" t="str">
        <f>IF(G126&gt;0,E126*I126,"")</f>
        <v/>
      </c>
      <c r="K126" s="559" t="str">
        <f>IF(G126&gt;0,H126+J126,"")</f>
        <v/>
      </c>
    </row>
    <row r="127" spans="2:11">
      <c r="B127" s="544"/>
      <c r="C127" s="838" t="s">
        <v>2740</v>
      </c>
      <c r="D127" s="545" t="s">
        <v>2741</v>
      </c>
      <c r="E127" s="546"/>
      <c r="F127" s="547"/>
      <c r="G127" s="550"/>
      <c r="H127" s="549"/>
      <c r="I127" s="548"/>
      <c r="J127" s="549"/>
      <c r="K127" s="551"/>
    </row>
    <row r="128" spans="2:11" ht="12.75" customHeight="1">
      <c r="B128" s="552"/>
      <c r="C128" s="839"/>
      <c r="D128" s="553"/>
      <c r="E128" s="554">
        <v>1</v>
      </c>
      <c r="F128" s="555" t="s">
        <v>2457</v>
      </c>
      <c r="G128" s="558"/>
      <c r="H128" s="557" t="str">
        <f>IF(G128&gt;0,E128*G128,"")</f>
        <v/>
      </c>
      <c r="I128" s="556" t="str">
        <f>IF(G128&gt;0,G128*0.35,"")</f>
        <v/>
      </c>
      <c r="J128" s="557" t="str">
        <f>IF(G128&gt;0,E128*I128,"")</f>
        <v/>
      </c>
      <c r="K128" s="559" t="str">
        <f>IF(G128&gt;0,H128+J128,"")</f>
        <v/>
      </c>
    </row>
    <row r="129" spans="2:11">
      <c r="B129" s="544"/>
      <c r="C129" s="838" t="s">
        <v>2742</v>
      </c>
      <c r="D129" s="545" t="s">
        <v>2707</v>
      </c>
      <c r="E129" s="546"/>
      <c r="F129" s="547"/>
      <c r="G129" s="550"/>
      <c r="H129" s="549"/>
      <c r="I129" s="548"/>
      <c r="J129" s="549"/>
      <c r="K129" s="551"/>
    </row>
    <row r="130" spans="2:11" ht="12.75" customHeight="1">
      <c r="B130" s="552"/>
      <c r="C130" s="839"/>
      <c r="D130" s="553"/>
      <c r="E130" s="554">
        <v>1</v>
      </c>
      <c r="F130" s="555" t="s">
        <v>2457</v>
      </c>
      <c r="G130" s="558"/>
      <c r="H130" s="557" t="str">
        <f>IF(G130&gt;0,E130*G130,"")</f>
        <v/>
      </c>
      <c r="I130" s="556" t="str">
        <f>IF(G130&gt;0,G130*0.35,"")</f>
        <v/>
      </c>
      <c r="J130" s="557" t="str">
        <f>IF(G130&gt;0,E130*I130,"")</f>
        <v/>
      </c>
      <c r="K130" s="559" t="str">
        <f>IF(G130&gt;0,H130+J130,"")</f>
        <v/>
      </c>
    </row>
    <row r="131" spans="2:11" ht="26.4">
      <c r="B131" s="544"/>
      <c r="C131" s="838" t="s">
        <v>2743</v>
      </c>
      <c r="D131" s="545" t="s">
        <v>2744</v>
      </c>
      <c r="E131" s="546"/>
      <c r="F131" s="547"/>
      <c r="G131" s="550"/>
      <c r="H131" s="549"/>
      <c r="I131" s="548"/>
      <c r="J131" s="549"/>
      <c r="K131" s="551"/>
    </row>
    <row r="132" spans="2:11" ht="12.75" customHeight="1">
      <c r="B132" s="552"/>
      <c r="C132" s="839"/>
      <c r="D132" s="553"/>
      <c r="E132" s="554">
        <v>1</v>
      </c>
      <c r="F132" s="555" t="s">
        <v>2457</v>
      </c>
      <c r="G132" s="558"/>
      <c r="H132" s="557" t="str">
        <f>IF(G132&gt;0,E132*G132,"")</f>
        <v/>
      </c>
      <c r="I132" s="556" t="str">
        <f>IF(G132&gt;0,G132*0.35,"")</f>
        <v/>
      </c>
      <c r="J132" s="557" t="str">
        <f>IF(G132&gt;0,E132*I132,"")</f>
        <v/>
      </c>
      <c r="K132" s="559" t="str">
        <f>IF(G132&gt;0,H132+J132,"")</f>
        <v/>
      </c>
    </row>
    <row r="133" spans="2:11" ht="26.4">
      <c r="B133" s="544"/>
      <c r="C133" s="838" t="s">
        <v>2745</v>
      </c>
      <c r="D133" s="545" t="s">
        <v>2744</v>
      </c>
      <c r="E133" s="546"/>
      <c r="F133" s="547"/>
      <c r="G133" s="550"/>
      <c r="H133" s="549"/>
      <c r="I133" s="548"/>
      <c r="J133" s="549"/>
      <c r="K133" s="551"/>
    </row>
    <row r="134" spans="2:11" ht="12.75" customHeight="1">
      <c r="B134" s="552"/>
      <c r="C134" s="839"/>
      <c r="D134" s="553"/>
      <c r="E134" s="554">
        <v>1</v>
      </c>
      <c r="F134" s="555" t="s">
        <v>2457</v>
      </c>
      <c r="G134" s="558"/>
      <c r="H134" s="557" t="str">
        <f>IF(G134&gt;0,E134*G134,"")</f>
        <v/>
      </c>
      <c r="I134" s="556" t="str">
        <f>IF(G134&gt;0,G134*0.35,"")</f>
        <v/>
      </c>
      <c r="J134" s="557" t="str">
        <f>IF(G134&gt;0,E134*I134,"")</f>
        <v/>
      </c>
      <c r="K134" s="559" t="str">
        <f>IF(G134&gt;0,H134+J134,"")</f>
        <v/>
      </c>
    </row>
    <row r="135" spans="2:11" ht="26.4">
      <c r="B135" s="544"/>
      <c r="C135" s="838" t="s">
        <v>2746</v>
      </c>
      <c r="D135" s="545" t="s">
        <v>2747</v>
      </c>
      <c r="E135" s="546"/>
      <c r="F135" s="547"/>
      <c r="G135" s="550"/>
      <c r="H135" s="549"/>
      <c r="I135" s="548"/>
      <c r="J135" s="549"/>
      <c r="K135" s="551"/>
    </row>
    <row r="136" spans="2:11" ht="12.75" customHeight="1">
      <c r="B136" s="552"/>
      <c r="C136" s="839"/>
      <c r="D136" s="553"/>
      <c r="E136" s="554">
        <v>1</v>
      </c>
      <c r="F136" s="555" t="s">
        <v>2457</v>
      </c>
      <c r="G136" s="558"/>
      <c r="H136" s="557" t="str">
        <f>IF(G136&gt;0,E136*G136,"")</f>
        <v/>
      </c>
      <c r="I136" s="556" t="str">
        <f>IF(G136&gt;0,G136*0.35,"")</f>
        <v/>
      </c>
      <c r="J136" s="557" t="str">
        <f>IF(G136&gt;0,E136*I136,"")</f>
        <v/>
      </c>
      <c r="K136" s="559" t="str">
        <f>IF(G136&gt;0,H136+J136,"")</f>
        <v/>
      </c>
    </row>
    <row r="137" spans="2:11">
      <c r="B137" s="544"/>
      <c r="C137" s="838" t="s">
        <v>2748</v>
      </c>
      <c r="D137" s="545" t="s">
        <v>2721</v>
      </c>
      <c r="E137" s="546"/>
      <c r="F137" s="547"/>
      <c r="G137" s="550"/>
      <c r="H137" s="549"/>
      <c r="I137" s="548"/>
      <c r="J137" s="549"/>
      <c r="K137" s="551"/>
    </row>
    <row r="138" spans="2:11" ht="12.75" customHeight="1">
      <c r="B138" s="552"/>
      <c r="C138" s="839"/>
      <c r="D138" s="561"/>
      <c r="E138" s="554">
        <v>115</v>
      </c>
      <c r="F138" s="555" t="s">
        <v>155</v>
      </c>
      <c r="G138" s="558"/>
      <c r="H138" s="557" t="str">
        <f>IF(G138&gt;0,E138*G138,"")</f>
        <v/>
      </c>
      <c r="I138" s="556" t="str">
        <f>IF(G138&gt;0,G138*0.35,"")</f>
        <v/>
      </c>
      <c r="J138" s="557" t="str">
        <f>IF(G138&gt;0,E138*I138,"")</f>
        <v/>
      </c>
      <c r="K138" s="559" t="str">
        <f>IF(G138&gt;0,H138+J138,"")</f>
        <v/>
      </c>
    </row>
    <row r="139" spans="2:11" ht="26.4">
      <c r="B139" s="544"/>
      <c r="C139" s="838" t="s">
        <v>2749</v>
      </c>
      <c r="D139" s="545" t="s">
        <v>2725</v>
      </c>
      <c r="E139" s="546"/>
      <c r="F139" s="547"/>
      <c r="G139" s="550"/>
      <c r="H139" s="549"/>
      <c r="I139" s="548"/>
      <c r="J139" s="549"/>
      <c r="K139" s="551"/>
    </row>
    <row r="140" spans="2:11" ht="12.75" customHeight="1">
      <c r="B140" s="552"/>
      <c r="C140" s="839"/>
      <c r="D140" s="561"/>
      <c r="E140" s="554">
        <v>108</v>
      </c>
      <c r="F140" s="555" t="s">
        <v>155</v>
      </c>
      <c r="G140" s="558"/>
      <c r="H140" s="557" t="str">
        <f>IF(G140&gt;0,E140*G140,"")</f>
        <v/>
      </c>
      <c r="I140" s="556" t="str">
        <f>IF(G140&gt;0,G140*0.35,"")</f>
        <v/>
      </c>
      <c r="J140" s="557" t="str">
        <f>IF(G140&gt;0,E140*I140,"")</f>
        <v/>
      </c>
      <c r="K140" s="559" t="str">
        <f>IF(G140&gt;0,H140+J140,"")</f>
        <v/>
      </c>
    </row>
    <row r="141" spans="2:11">
      <c r="B141" s="544"/>
      <c r="C141" s="838" t="s">
        <v>2750</v>
      </c>
      <c r="D141" s="545" t="s">
        <v>2751</v>
      </c>
      <c r="E141" s="546"/>
      <c r="F141" s="547"/>
      <c r="G141" s="550"/>
      <c r="H141" s="549"/>
      <c r="I141" s="548"/>
      <c r="J141" s="549"/>
      <c r="K141" s="551"/>
    </row>
    <row r="142" spans="2:11" ht="12.75" customHeight="1">
      <c r="B142" s="552"/>
      <c r="C142" s="839"/>
      <c r="D142" s="561"/>
      <c r="E142" s="554">
        <v>20</v>
      </c>
      <c r="F142" s="555" t="s">
        <v>2692</v>
      </c>
      <c r="G142" s="558"/>
      <c r="H142" s="557" t="str">
        <f>IF(G142&gt;0,E142*G142,"")</f>
        <v/>
      </c>
      <c r="I142" s="556" t="str">
        <f>IF(G142&gt;0,G142*0.35,"")</f>
        <v/>
      </c>
      <c r="J142" s="557" t="str">
        <f>IF(G142&gt;0,E142*I142,"")</f>
        <v/>
      </c>
      <c r="K142" s="559" t="str">
        <f>IF(G142&gt;0,H142+J142,"")</f>
        <v/>
      </c>
    </row>
    <row r="143" spans="2:11">
      <c r="B143" s="544"/>
      <c r="C143" s="838" t="s">
        <v>2752</v>
      </c>
      <c r="D143" s="545" t="s">
        <v>2753</v>
      </c>
      <c r="E143" s="546"/>
      <c r="F143" s="547"/>
      <c r="G143" s="550"/>
      <c r="H143" s="549"/>
      <c r="I143" s="548"/>
      <c r="J143" s="549"/>
      <c r="K143" s="551"/>
    </row>
    <row r="144" spans="2:11" ht="12.75" customHeight="1">
      <c r="B144" s="552"/>
      <c r="C144" s="839"/>
      <c r="D144" s="561"/>
      <c r="E144" s="554">
        <v>15</v>
      </c>
      <c r="F144" s="555" t="s">
        <v>2692</v>
      </c>
      <c r="G144" s="558"/>
      <c r="H144" s="557" t="str">
        <f>IF(G144&gt;0,E144*G144,"")</f>
        <v/>
      </c>
      <c r="I144" s="556" t="str">
        <f>IF(G144&gt;0,G144*0.35,"")</f>
        <v/>
      </c>
      <c r="J144" s="557" t="str">
        <f>IF(G144&gt;0,E144*I144,"")</f>
        <v/>
      </c>
      <c r="K144" s="559" t="str">
        <f>IF(G144&gt;0,H144+J144,"")</f>
        <v/>
      </c>
    </row>
    <row r="145" spans="2:11" ht="5.0999999999999996" customHeight="1">
      <c r="B145" s="562"/>
      <c r="C145" s="563"/>
      <c r="D145" s="563"/>
      <c r="E145" s="563"/>
      <c r="F145" s="564"/>
      <c r="G145" s="565"/>
      <c r="H145" s="566"/>
      <c r="I145" s="563"/>
      <c r="J145" s="566"/>
      <c r="K145" s="567"/>
    </row>
    <row r="146" spans="2:11" ht="14.25" customHeight="1">
      <c r="B146" s="568"/>
      <c r="C146" s="569" t="s">
        <v>2660</v>
      </c>
      <c r="D146" s="570" t="s">
        <v>2661</v>
      </c>
      <c r="E146" s="849"/>
      <c r="F146" s="850"/>
      <c r="G146" s="571" t="s">
        <v>2662</v>
      </c>
      <c r="H146" s="572" t="str">
        <f>IF(SUM(H114:H145)&gt;0,SUM(H114:H145),"")</f>
        <v/>
      </c>
      <c r="I146" s="573" t="s">
        <v>2663</v>
      </c>
      <c r="J146" s="572" t="str">
        <f>IF(SUM(J114:J145)&gt;0,SUM(J114:J145),"")</f>
        <v/>
      </c>
      <c r="K146" s="574" t="str">
        <f>IF(SUM(K114:K145)&gt;0,SUM(K114:K145),"")</f>
        <v/>
      </c>
    </row>
    <row r="147" spans="2:11" ht="5.0999999999999996" customHeight="1">
      <c r="B147" s="575"/>
      <c r="C147" s="576"/>
      <c r="D147" s="576"/>
      <c r="E147" s="576"/>
      <c r="F147" s="577"/>
      <c r="G147" s="578"/>
      <c r="H147" s="579"/>
      <c r="I147" s="579"/>
      <c r="J147" s="579"/>
      <c r="K147" s="580"/>
    </row>
    <row r="148" spans="2:11">
      <c r="B148" s="581"/>
      <c r="C148" s="581"/>
      <c r="D148" s="581"/>
      <c r="E148" s="581"/>
      <c r="F148" s="581"/>
      <c r="G148" s="581"/>
      <c r="H148" s="581"/>
      <c r="I148" s="581"/>
      <c r="J148" s="581"/>
      <c r="K148" s="581"/>
    </row>
    <row r="150" spans="2:11">
      <c r="B150" s="518"/>
      <c r="C150" s="524" t="s">
        <v>2635</v>
      </c>
      <c r="D150" s="538" t="s">
        <v>2754</v>
      </c>
      <c r="E150" s="832" t="s">
        <v>2637</v>
      </c>
      <c r="F150" s="842"/>
      <c r="G150" s="847" t="s">
        <v>2638</v>
      </c>
      <c r="H150" s="848"/>
      <c r="I150" s="848"/>
      <c r="J150" s="848"/>
      <c r="K150" s="837"/>
    </row>
    <row r="151" spans="2:11">
      <c r="B151" s="830" t="s">
        <v>2639</v>
      </c>
      <c r="C151" s="832" t="s">
        <v>2640</v>
      </c>
      <c r="D151" s="834" t="s">
        <v>2641</v>
      </c>
      <c r="E151" s="843"/>
      <c r="F151" s="844"/>
      <c r="G151" s="836" t="s">
        <v>2642</v>
      </c>
      <c r="H151" s="837"/>
      <c r="I151" s="836" t="s">
        <v>2643</v>
      </c>
      <c r="J151" s="837"/>
      <c r="K151" s="539" t="s">
        <v>2644</v>
      </c>
    </row>
    <row r="152" spans="2:11">
      <c r="B152" s="831"/>
      <c r="C152" s="833"/>
      <c r="D152" s="835"/>
      <c r="E152" s="845"/>
      <c r="F152" s="846"/>
      <c r="G152" s="540" t="s">
        <v>2645</v>
      </c>
      <c r="H152" s="541" t="s">
        <v>2632</v>
      </c>
      <c r="I152" s="542" t="s">
        <v>2645</v>
      </c>
      <c r="J152" s="541" t="s">
        <v>2632</v>
      </c>
      <c r="K152" s="543"/>
    </row>
    <row r="153" spans="2:11" ht="39.6">
      <c r="B153" s="544"/>
      <c r="C153" s="838" t="s">
        <v>2755</v>
      </c>
      <c r="D153" s="545" t="s">
        <v>2756</v>
      </c>
      <c r="E153" s="546"/>
      <c r="F153" s="547"/>
      <c r="G153" s="550"/>
      <c r="H153" s="549"/>
      <c r="I153" s="548"/>
      <c r="J153" s="549"/>
      <c r="K153" s="551"/>
    </row>
    <row r="154" spans="2:11" ht="12.75" customHeight="1">
      <c r="B154" s="552"/>
      <c r="C154" s="839"/>
      <c r="D154" s="553"/>
      <c r="E154" s="554">
        <v>1</v>
      </c>
      <c r="F154" s="555" t="s">
        <v>2457</v>
      </c>
      <c r="G154" s="558"/>
      <c r="H154" s="557" t="str">
        <f>IF(G154&gt;0,E154*G154,"")</f>
        <v/>
      </c>
      <c r="I154" s="556" t="str">
        <f>IF(G154&gt;0,G154*0.35,"")</f>
        <v/>
      </c>
      <c r="J154" s="557" t="str">
        <f>IF(G154&gt;0,E154*I154,"")</f>
        <v/>
      </c>
      <c r="K154" s="559" t="str">
        <f>IF(G154&gt;0,H154+J154,"")</f>
        <v/>
      </c>
    </row>
    <row r="155" spans="2:11" ht="39.6">
      <c r="B155" s="544"/>
      <c r="C155" s="838" t="s">
        <v>2757</v>
      </c>
      <c r="D155" s="545" t="s">
        <v>2756</v>
      </c>
      <c r="E155" s="546"/>
      <c r="F155" s="547"/>
      <c r="G155" s="550"/>
      <c r="H155" s="549"/>
      <c r="I155" s="548"/>
      <c r="J155" s="549"/>
      <c r="K155" s="551"/>
    </row>
    <row r="156" spans="2:11" ht="12.75" customHeight="1">
      <c r="B156" s="552"/>
      <c r="C156" s="839"/>
      <c r="D156" s="553"/>
      <c r="E156" s="554">
        <v>1</v>
      </c>
      <c r="F156" s="555" t="s">
        <v>2457</v>
      </c>
      <c r="G156" s="558"/>
      <c r="H156" s="557" t="str">
        <f>IF(G156&gt;0,E156*G156,"")</f>
        <v/>
      </c>
      <c r="I156" s="556" t="str">
        <f>IF(G156&gt;0,G156*0.35,"")</f>
        <v/>
      </c>
      <c r="J156" s="557" t="str">
        <f>IF(G156&gt;0,E156*I156,"")</f>
        <v/>
      </c>
      <c r="K156" s="559" t="str">
        <f>IF(G156&gt;0,H156+J156,"")</f>
        <v/>
      </c>
    </row>
    <row r="157" spans="2:11" ht="39.6">
      <c r="B157" s="544"/>
      <c r="C157" s="838" t="s">
        <v>2758</v>
      </c>
      <c r="D157" s="545" t="s">
        <v>2759</v>
      </c>
      <c r="E157" s="546"/>
      <c r="F157" s="547"/>
      <c r="G157" s="550"/>
      <c r="H157" s="549"/>
      <c r="I157" s="548"/>
      <c r="J157" s="549"/>
      <c r="K157" s="551"/>
    </row>
    <row r="158" spans="2:11" ht="12.75" customHeight="1">
      <c r="B158" s="552"/>
      <c r="C158" s="839"/>
      <c r="D158" s="553"/>
      <c r="E158" s="554">
        <v>1</v>
      </c>
      <c r="F158" s="555" t="s">
        <v>2457</v>
      </c>
      <c r="G158" s="558"/>
      <c r="H158" s="557" t="str">
        <f>IF(G158&gt;0,E158*G158,"")</f>
        <v/>
      </c>
      <c r="I158" s="556" t="str">
        <f>IF(G158&gt;0,G158*0.35,"")</f>
        <v/>
      </c>
      <c r="J158" s="557" t="str">
        <f>IF(G158&gt;0,E158*I158,"")</f>
        <v/>
      </c>
      <c r="K158" s="559" t="str">
        <f>IF(G158&gt;0,H158+J158,"")</f>
        <v/>
      </c>
    </row>
    <row r="159" spans="2:11" ht="26.4">
      <c r="B159" s="544"/>
      <c r="C159" s="838" t="s">
        <v>2760</v>
      </c>
      <c r="D159" s="545" t="s">
        <v>2761</v>
      </c>
      <c r="E159" s="546"/>
      <c r="F159" s="547"/>
      <c r="G159" s="550"/>
      <c r="H159" s="549"/>
      <c r="I159" s="548"/>
      <c r="J159" s="549"/>
      <c r="K159" s="551"/>
    </row>
    <row r="160" spans="2:11" ht="12.75" customHeight="1">
      <c r="B160" s="552"/>
      <c r="C160" s="839"/>
      <c r="D160" s="553"/>
      <c r="E160" s="554">
        <v>1</v>
      </c>
      <c r="F160" s="555" t="s">
        <v>2457</v>
      </c>
      <c r="G160" s="558"/>
      <c r="H160" s="557" t="str">
        <f>IF(G160&gt;0,E160*G160,"")</f>
        <v/>
      </c>
      <c r="I160" s="556" t="str">
        <f>IF(G160&gt;0,G160*0.35,"")</f>
        <v/>
      </c>
      <c r="J160" s="557" t="str">
        <f>IF(G160&gt;0,E160*I160,"")</f>
        <v/>
      </c>
      <c r="K160" s="559" t="str">
        <f>IF(G160&gt;0,H160+J160,"")</f>
        <v/>
      </c>
    </row>
    <row r="161" spans="2:11" ht="26.4">
      <c r="B161" s="544"/>
      <c r="C161" s="838" t="s">
        <v>2762</v>
      </c>
      <c r="D161" s="545" t="s">
        <v>2763</v>
      </c>
      <c r="E161" s="546"/>
      <c r="F161" s="547"/>
      <c r="G161" s="550"/>
      <c r="H161" s="549"/>
      <c r="I161" s="548"/>
      <c r="J161" s="549"/>
      <c r="K161" s="551"/>
    </row>
    <row r="162" spans="2:11" ht="12.75" customHeight="1">
      <c r="B162" s="552"/>
      <c r="C162" s="839"/>
      <c r="D162" s="561"/>
      <c r="E162" s="554">
        <v>18</v>
      </c>
      <c r="F162" s="555" t="s">
        <v>155</v>
      </c>
      <c r="G162" s="558"/>
      <c r="H162" s="557" t="str">
        <f>IF(G162&gt;0,E162*G162,"")</f>
        <v/>
      </c>
      <c r="I162" s="556" t="str">
        <f>IF(G162&gt;0,G162*0.35,"")</f>
        <v/>
      </c>
      <c r="J162" s="557" t="str">
        <f>IF(G162&gt;0,E162*I162,"")</f>
        <v/>
      </c>
      <c r="K162" s="559" t="str">
        <f>IF(G162&gt;0,H162+J162,"")</f>
        <v/>
      </c>
    </row>
    <row r="163" spans="2:11" ht="26.4">
      <c r="B163" s="544"/>
      <c r="C163" s="838" t="s">
        <v>2764</v>
      </c>
      <c r="D163" s="545" t="s">
        <v>2765</v>
      </c>
      <c r="E163" s="546"/>
      <c r="F163" s="547"/>
      <c r="G163" s="550"/>
      <c r="H163" s="549"/>
      <c r="I163" s="548"/>
      <c r="J163" s="549"/>
      <c r="K163" s="551"/>
    </row>
    <row r="164" spans="2:11" ht="12.75" customHeight="1">
      <c r="B164" s="552"/>
      <c r="C164" s="839"/>
      <c r="D164" s="561"/>
      <c r="E164" s="554">
        <v>26</v>
      </c>
      <c r="F164" s="555" t="s">
        <v>155</v>
      </c>
      <c r="G164" s="558"/>
      <c r="H164" s="557" t="str">
        <f>IF(G164&gt;0,E164*G164,"")</f>
        <v/>
      </c>
      <c r="I164" s="556" t="str">
        <f>IF(G164&gt;0,G164*0.35,"")</f>
        <v/>
      </c>
      <c r="J164" s="557" t="str">
        <f>IF(G164&gt;0,E164*I164,"")</f>
        <v/>
      </c>
      <c r="K164" s="559" t="str">
        <f>IF(G164&gt;0,H164+J164,"")</f>
        <v/>
      </c>
    </row>
    <row r="165" spans="2:11" ht="52.8">
      <c r="B165" s="544"/>
      <c r="C165" s="838" t="s">
        <v>2766</v>
      </c>
      <c r="D165" s="560" t="s">
        <v>2767</v>
      </c>
      <c r="E165" s="546"/>
      <c r="F165" s="547"/>
      <c r="G165" s="550"/>
      <c r="H165" s="549"/>
      <c r="I165" s="548"/>
      <c r="J165" s="549"/>
      <c r="K165" s="551"/>
    </row>
    <row r="166" spans="2:11" ht="12.75" customHeight="1">
      <c r="B166" s="552"/>
      <c r="C166" s="839"/>
      <c r="D166" s="553"/>
      <c r="E166" s="554">
        <v>3</v>
      </c>
      <c r="F166" s="555" t="s">
        <v>888</v>
      </c>
      <c r="G166" s="558"/>
      <c r="H166" s="557" t="str">
        <f>IF(G166&gt;0,E166*G166,"")</f>
        <v/>
      </c>
      <c r="I166" s="556" t="str">
        <f>IF(G166&gt;0,G166*0.35,"")</f>
        <v/>
      </c>
      <c r="J166" s="557" t="str">
        <f>IF(G166&gt;0,E166*I166,"")</f>
        <v/>
      </c>
      <c r="K166" s="559" t="str">
        <f>IF(G166&gt;0,H166+J166,"")</f>
        <v/>
      </c>
    </row>
    <row r="167" spans="2:11">
      <c r="B167" s="544"/>
      <c r="C167" s="838" t="s">
        <v>2768</v>
      </c>
      <c r="D167" s="545" t="s">
        <v>2659</v>
      </c>
      <c r="E167" s="546"/>
      <c r="F167" s="547"/>
      <c r="G167" s="550"/>
      <c r="H167" s="549"/>
      <c r="I167" s="548"/>
      <c r="J167" s="549"/>
      <c r="K167" s="551"/>
    </row>
    <row r="168" spans="2:11" ht="12.75" customHeight="1">
      <c r="B168" s="552"/>
      <c r="C168" s="839"/>
      <c r="D168" s="553"/>
      <c r="E168" s="554">
        <v>3</v>
      </c>
      <c r="F168" s="555" t="s">
        <v>888</v>
      </c>
      <c r="G168" s="558"/>
      <c r="H168" s="557" t="str">
        <f>IF(G168&gt;0,E168*G168,"")</f>
        <v/>
      </c>
      <c r="I168" s="556" t="str">
        <f>IF(G168&gt;0,G168*0.35,"")</f>
        <v/>
      </c>
      <c r="J168" s="557" t="str">
        <f>IF(G168&gt;0,E168*I168,"")</f>
        <v/>
      </c>
      <c r="K168" s="559" t="str">
        <f>IF(G168&gt;0,H168+J168,"")</f>
        <v/>
      </c>
    </row>
    <row r="169" spans="2:11" ht="5.0999999999999996" customHeight="1">
      <c r="B169" s="562"/>
      <c r="C169" s="563"/>
      <c r="D169" s="563"/>
      <c r="E169" s="563"/>
      <c r="F169" s="564"/>
      <c r="G169" s="565"/>
      <c r="H169" s="566"/>
      <c r="I169" s="563"/>
      <c r="J169" s="566"/>
      <c r="K169" s="567"/>
    </row>
    <row r="170" spans="2:11" ht="14.25" customHeight="1">
      <c r="B170" s="568"/>
      <c r="C170" s="569" t="s">
        <v>2660</v>
      </c>
      <c r="D170" s="570" t="s">
        <v>2661</v>
      </c>
      <c r="E170" s="849"/>
      <c r="F170" s="850"/>
      <c r="G170" s="571" t="s">
        <v>2662</v>
      </c>
      <c r="H170" s="572" t="str">
        <f>IF(SUM(H152:H169)&gt;0,SUM(H152:H169),"")</f>
        <v/>
      </c>
      <c r="I170" s="573" t="s">
        <v>2663</v>
      </c>
      <c r="J170" s="572" t="str">
        <f>IF(SUM(J152:J169)&gt;0,SUM(J152:J169),"")</f>
        <v/>
      </c>
      <c r="K170" s="574" t="str">
        <f>IF(SUM(K152:K169)&gt;0,SUM(K152:K169),"")</f>
        <v/>
      </c>
    </row>
    <row r="171" spans="2:11" ht="5.0999999999999996" customHeight="1">
      <c r="B171" s="575"/>
      <c r="C171" s="576"/>
      <c r="D171" s="576"/>
      <c r="E171" s="576"/>
      <c r="F171" s="577"/>
      <c r="G171" s="578"/>
      <c r="H171" s="579"/>
      <c r="I171" s="579"/>
      <c r="J171" s="579"/>
      <c r="K171" s="580"/>
    </row>
    <row r="172" spans="2:11">
      <c r="B172" s="581"/>
      <c r="C172" s="581"/>
      <c r="D172" s="581"/>
      <c r="E172" s="581"/>
      <c r="F172" s="581"/>
      <c r="G172" s="581"/>
      <c r="H172" s="581"/>
      <c r="I172" s="581"/>
      <c r="J172" s="581"/>
      <c r="K172" s="581"/>
    </row>
    <row r="174" spans="2:11">
      <c r="B174" s="518"/>
      <c r="C174" s="524" t="s">
        <v>2635</v>
      </c>
      <c r="D174" s="538" t="s">
        <v>2769</v>
      </c>
      <c r="E174" s="832" t="s">
        <v>2637</v>
      </c>
      <c r="F174" s="842"/>
      <c r="G174" s="847" t="s">
        <v>2638</v>
      </c>
      <c r="H174" s="848"/>
      <c r="I174" s="848"/>
      <c r="J174" s="848"/>
      <c r="K174" s="837"/>
    </row>
    <row r="175" spans="2:11">
      <c r="B175" s="830" t="s">
        <v>2639</v>
      </c>
      <c r="C175" s="832" t="s">
        <v>2640</v>
      </c>
      <c r="D175" s="834" t="s">
        <v>2641</v>
      </c>
      <c r="E175" s="843"/>
      <c r="F175" s="844"/>
      <c r="G175" s="836" t="s">
        <v>2642</v>
      </c>
      <c r="H175" s="837"/>
      <c r="I175" s="836" t="s">
        <v>2643</v>
      </c>
      <c r="J175" s="837"/>
      <c r="K175" s="539" t="s">
        <v>2644</v>
      </c>
    </row>
    <row r="176" spans="2:11">
      <c r="B176" s="831"/>
      <c r="C176" s="833"/>
      <c r="D176" s="835"/>
      <c r="E176" s="845"/>
      <c r="F176" s="846"/>
      <c r="G176" s="540" t="s">
        <v>2645</v>
      </c>
      <c r="H176" s="541" t="s">
        <v>2632</v>
      </c>
      <c r="I176" s="542" t="s">
        <v>2645</v>
      </c>
      <c r="J176" s="541" t="s">
        <v>2632</v>
      </c>
      <c r="K176" s="543"/>
    </row>
    <row r="177" spans="2:11" ht="26.4">
      <c r="B177" s="544"/>
      <c r="C177" s="838" t="s">
        <v>2770</v>
      </c>
      <c r="D177" s="545" t="s">
        <v>2771</v>
      </c>
      <c r="E177" s="546"/>
      <c r="F177" s="547"/>
      <c r="G177" s="550"/>
      <c r="H177" s="549"/>
      <c r="I177" s="548"/>
      <c r="J177" s="549"/>
      <c r="K177" s="551"/>
    </row>
    <row r="178" spans="2:11" ht="12.75" customHeight="1">
      <c r="B178" s="552"/>
      <c r="C178" s="839"/>
      <c r="D178" s="561"/>
      <c r="E178" s="554">
        <v>4</v>
      </c>
      <c r="F178" s="555" t="s">
        <v>2457</v>
      </c>
      <c r="G178" s="558"/>
      <c r="H178" s="557" t="str">
        <f>IF(G178&gt;0,E178*G178,"")</f>
        <v/>
      </c>
      <c r="I178" s="556" t="str">
        <f>IF(G178&gt;0,G178*0.35,"")</f>
        <v/>
      </c>
      <c r="J178" s="557" t="str">
        <f>IF(G178&gt;0,E178*I178,"")</f>
        <v/>
      </c>
      <c r="K178" s="559" t="str">
        <f>IF(G178&gt;0,H178+J178,"")</f>
        <v/>
      </c>
    </row>
    <row r="179" spans="2:11" ht="26.4">
      <c r="B179" s="544"/>
      <c r="C179" s="838" t="s">
        <v>2772</v>
      </c>
      <c r="D179" s="545" t="s">
        <v>2747</v>
      </c>
      <c r="E179" s="546"/>
      <c r="F179" s="547"/>
      <c r="G179" s="550"/>
      <c r="H179" s="549"/>
      <c r="I179" s="548"/>
      <c r="J179" s="549"/>
      <c r="K179" s="551"/>
    </row>
    <row r="180" spans="2:11" ht="12.75" customHeight="1">
      <c r="B180" s="552"/>
      <c r="C180" s="839"/>
      <c r="D180" s="553"/>
      <c r="E180" s="554">
        <v>1</v>
      </c>
      <c r="F180" s="555" t="s">
        <v>2457</v>
      </c>
      <c r="G180" s="558"/>
      <c r="H180" s="557" t="str">
        <f>IF(G180&gt;0,E180*G180,"")</f>
        <v/>
      </c>
      <c r="I180" s="556" t="str">
        <f>IF(G180&gt;0,G180*0.35,"")</f>
        <v/>
      </c>
      <c r="J180" s="557" t="str">
        <f>IF(G180&gt;0,E180*I180,"")</f>
        <v/>
      </c>
      <c r="K180" s="559" t="str">
        <f>IF(G180&gt;0,H180+J180,"")</f>
        <v/>
      </c>
    </row>
    <row r="181" spans="2:11" ht="26.4">
      <c r="B181" s="544"/>
      <c r="C181" s="838" t="s">
        <v>2773</v>
      </c>
      <c r="D181" s="545" t="s">
        <v>2747</v>
      </c>
      <c r="E181" s="546"/>
      <c r="F181" s="547"/>
      <c r="G181" s="550"/>
      <c r="H181" s="549"/>
      <c r="I181" s="548"/>
      <c r="J181" s="549"/>
      <c r="K181" s="551"/>
    </row>
    <row r="182" spans="2:11" ht="12.75" customHeight="1">
      <c r="B182" s="552"/>
      <c r="C182" s="839"/>
      <c r="D182" s="553"/>
      <c r="E182" s="554">
        <v>1</v>
      </c>
      <c r="F182" s="555" t="s">
        <v>2457</v>
      </c>
      <c r="G182" s="558"/>
      <c r="H182" s="557" t="str">
        <f>IF(G182&gt;0,E182*G182,"")</f>
        <v/>
      </c>
      <c r="I182" s="556" t="str">
        <f>IF(G182&gt;0,G182*0.35,"")</f>
        <v/>
      </c>
      <c r="J182" s="557" t="str">
        <f>IF(G182&gt;0,E182*I182,"")</f>
        <v/>
      </c>
      <c r="K182" s="559" t="str">
        <f>IF(G182&gt;0,H182+J182,"")</f>
        <v/>
      </c>
    </row>
    <row r="183" spans="2:11">
      <c r="B183" s="544"/>
      <c r="C183" s="838" t="s">
        <v>2774</v>
      </c>
      <c r="D183" s="545" t="s">
        <v>2775</v>
      </c>
      <c r="E183" s="546"/>
      <c r="F183" s="547"/>
      <c r="G183" s="550"/>
      <c r="H183" s="549"/>
      <c r="I183" s="548"/>
      <c r="J183" s="549"/>
      <c r="K183" s="551"/>
    </row>
    <row r="184" spans="2:11" ht="12.75" customHeight="1">
      <c r="B184" s="552"/>
      <c r="C184" s="839"/>
      <c r="D184" s="561"/>
      <c r="E184" s="554">
        <v>2</v>
      </c>
      <c r="F184" s="555" t="s">
        <v>155</v>
      </c>
      <c r="G184" s="558"/>
      <c r="H184" s="557" t="str">
        <f>IF(G184&gt;0,E184*G184,"")</f>
        <v/>
      </c>
      <c r="I184" s="556" t="str">
        <f>IF(G184&gt;0,G184*0.35,"")</f>
        <v/>
      </c>
      <c r="J184" s="557" t="str">
        <f>IF(G184&gt;0,E184*I184,"")</f>
        <v/>
      </c>
      <c r="K184" s="559" t="str">
        <f>IF(G184&gt;0,H184+J184,"")</f>
        <v/>
      </c>
    </row>
    <row r="185" spans="2:11" ht="5.0999999999999996" customHeight="1">
      <c r="B185" s="562"/>
      <c r="C185" s="563"/>
      <c r="D185" s="563"/>
      <c r="E185" s="563"/>
      <c r="F185" s="564"/>
      <c r="G185" s="565"/>
      <c r="H185" s="566"/>
      <c r="I185" s="563"/>
      <c r="J185" s="566"/>
      <c r="K185" s="567"/>
    </row>
    <row r="186" spans="2:11" ht="14.25" customHeight="1">
      <c r="B186" s="568"/>
      <c r="C186" s="569" t="s">
        <v>2660</v>
      </c>
      <c r="D186" s="570" t="s">
        <v>2661</v>
      </c>
      <c r="E186" s="849"/>
      <c r="F186" s="850"/>
      <c r="G186" s="571" t="s">
        <v>2662</v>
      </c>
      <c r="H186" s="572" t="str">
        <f>IF(SUM(H176:H185)&gt;0,SUM(H176:H185),"")</f>
        <v/>
      </c>
      <c r="I186" s="573" t="s">
        <v>2663</v>
      </c>
      <c r="J186" s="572" t="str">
        <f>IF(SUM(J176:J185)&gt;0,SUM(J176:J185),"")</f>
        <v/>
      </c>
      <c r="K186" s="574" t="str">
        <f>IF(SUM(K176:K185)&gt;0,SUM(K176:K185),"")</f>
        <v/>
      </c>
    </row>
    <row r="187" spans="2:11" ht="5.0999999999999996" customHeight="1">
      <c r="B187" s="575"/>
      <c r="C187" s="576"/>
      <c r="D187" s="576"/>
      <c r="E187" s="576"/>
      <c r="F187" s="577"/>
      <c r="G187" s="578"/>
      <c r="H187" s="579"/>
      <c r="I187" s="579"/>
      <c r="J187" s="579"/>
      <c r="K187" s="580"/>
    </row>
    <row r="188" spans="2:11">
      <c r="B188" s="581"/>
      <c r="C188" s="581"/>
      <c r="D188" s="581"/>
      <c r="E188" s="581"/>
      <c r="F188" s="581"/>
      <c r="G188" s="581"/>
      <c r="H188" s="581"/>
      <c r="I188" s="581"/>
      <c r="J188" s="581"/>
      <c r="K188" s="581"/>
    </row>
    <row r="190" spans="2:11">
      <c r="B190" s="518"/>
      <c r="C190" s="524" t="s">
        <v>2635</v>
      </c>
      <c r="D190" s="538" t="s">
        <v>2776</v>
      </c>
      <c r="E190" s="832" t="s">
        <v>2637</v>
      </c>
      <c r="F190" s="842"/>
      <c r="G190" s="847" t="s">
        <v>2638</v>
      </c>
      <c r="H190" s="848"/>
      <c r="I190" s="848"/>
      <c r="J190" s="848"/>
      <c r="K190" s="837"/>
    </row>
    <row r="191" spans="2:11">
      <c r="B191" s="830" t="s">
        <v>2639</v>
      </c>
      <c r="C191" s="832" t="s">
        <v>2640</v>
      </c>
      <c r="D191" s="834" t="s">
        <v>2641</v>
      </c>
      <c r="E191" s="843"/>
      <c r="F191" s="844"/>
      <c r="G191" s="836" t="s">
        <v>2642</v>
      </c>
      <c r="H191" s="837"/>
      <c r="I191" s="836" t="s">
        <v>2643</v>
      </c>
      <c r="J191" s="837"/>
      <c r="K191" s="539" t="s">
        <v>2644</v>
      </c>
    </row>
    <row r="192" spans="2:11">
      <c r="B192" s="831"/>
      <c r="C192" s="833"/>
      <c r="D192" s="835"/>
      <c r="E192" s="845"/>
      <c r="F192" s="846"/>
      <c r="G192" s="540" t="s">
        <v>2645</v>
      </c>
      <c r="H192" s="541" t="s">
        <v>2632</v>
      </c>
      <c r="I192" s="542" t="s">
        <v>2645</v>
      </c>
      <c r="J192" s="541" t="s">
        <v>2632</v>
      </c>
      <c r="K192" s="543"/>
    </row>
    <row r="193" spans="2:11" ht="52.8">
      <c r="B193" s="544"/>
      <c r="C193" s="838" t="s">
        <v>2777</v>
      </c>
      <c r="D193" s="560" t="s">
        <v>2778</v>
      </c>
      <c r="E193" s="546"/>
      <c r="F193" s="547"/>
      <c r="G193" s="598"/>
      <c r="H193" s="549"/>
      <c r="I193" s="598"/>
      <c r="J193" s="549"/>
      <c r="K193" s="551"/>
    </row>
    <row r="194" spans="2:11" ht="12.75" customHeight="1">
      <c r="B194" s="552"/>
      <c r="C194" s="839"/>
      <c r="D194" s="553" t="s">
        <v>2697</v>
      </c>
      <c r="E194" s="554">
        <v>4</v>
      </c>
      <c r="F194" s="555" t="s">
        <v>888</v>
      </c>
      <c r="G194" s="558"/>
      <c r="H194" s="557" t="str">
        <f>IF(G194&gt;0,E194*G194,"")</f>
        <v/>
      </c>
      <c r="I194" s="556" t="str">
        <f>IF(G194&gt;0,G194*0.35,"")</f>
        <v/>
      </c>
      <c r="J194" s="557" t="str">
        <f>IF(G194&gt;0,E194*I194,"")</f>
        <v/>
      </c>
      <c r="K194" s="559" t="str">
        <f>IF(G194&gt;0,H194+J194,"")</f>
        <v/>
      </c>
    </row>
    <row r="195" spans="2:11" ht="5.0999999999999996" customHeight="1">
      <c r="B195" s="562"/>
      <c r="C195" s="563"/>
      <c r="D195" s="563"/>
      <c r="E195" s="563"/>
      <c r="F195" s="564"/>
      <c r="G195" s="565"/>
      <c r="H195" s="566"/>
      <c r="I195" s="563"/>
      <c r="J195" s="566"/>
      <c r="K195" s="567"/>
    </row>
    <row r="196" spans="2:11" ht="14.25" customHeight="1">
      <c r="B196" s="568"/>
      <c r="C196" s="569" t="s">
        <v>2660</v>
      </c>
      <c r="D196" s="570" t="s">
        <v>2661</v>
      </c>
      <c r="E196" s="849"/>
      <c r="F196" s="850"/>
      <c r="G196" s="571" t="s">
        <v>2662</v>
      </c>
      <c r="H196" s="572" t="str">
        <f>IF(SUM(H192:H195)&gt;0,SUM(H192:H195),"")</f>
        <v/>
      </c>
      <c r="I196" s="573" t="s">
        <v>2663</v>
      </c>
      <c r="J196" s="572" t="str">
        <f>IF(SUM(J192:J195)&gt;0,SUM(J192:J195),"")</f>
        <v/>
      </c>
      <c r="K196" s="574" t="str">
        <f>IF(SUM(K192:K195)&gt;0,SUM(K192:K195),"")</f>
        <v/>
      </c>
    </row>
    <row r="197" spans="2:11" ht="5.0999999999999996" customHeight="1">
      <c r="B197" s="575"/>
      <c r="C197" s="576"/>
      <c r="D197" s="576"/>
      <c r="E197" s="576"/>
      <c r="F197" s="577"/>
      <c r="G197" s="578"/>
      <c r="H197" s="579"/>
      <c r="I197" s="579"/>
      <c r="J197" s="579"/>
      <c r="K197" s="580"/>
    </row>
    <row r="198" spans="2:11">
      <c r="B198" s="581"/>
      <c r="C198" s="581"/>
      <c r="D198" s="581"/>
      <c r="E198" s="581"/>
      <c r="F198" s="581"/>
      <c r="G198" s="581"/>
      <c r="H198" s="581"/>
      <c r="I198" s="581"/>
      <c r="J198" s="581"/>
      <c r="K198" s="581"/>
    </row>
    <row r="200" spans="2:11">
      <c r="B200" s="518"/>
      <c r="C200" s="524" t="s">
        <v>2635</v>
      </c>
      <c r="D200" s="538" t="s">
        <v>2779</v>
      </c>
      <c r="E200" s="832" t="s">
        <v>2637</v>
      </c>
      <c r="F200" s="842"/>
      <c r="G200" s="847" t="s">
        <v>2638</v>
      </c>
      <c r="H200" s="848"/>
      <c r="I200" s="848"/>
      <c r="J200" s="848"/>
      <c r="K200" s="837"/>
    </row>
    <row r="201" spans="2:11">
      <c r="B201" s="830" t="s">
        <v>2639</v>
      </c>
      <c r="C201" s="832" t="s">
        <v>2640</v>
      </c>
      <c r="D201" s="834" t="s">
        <v>2641</v>
      </c>
      <c r="E201" s="843"/>
      <c r="F201" s="844"/>
      <c r="G201" s="836" t="s">
        <v>2642</v>
      </c>
      <c r="H201" s="837"/>
      <c r="I201" s="836" t="s">
        <v>2643</v>
      </c>
      <c r="J201" s="837"/>
      <c r="K201" s="539" t="s">
        <v>2644</v>
      </c>
    </row>
    <row r="202" spans="2:11">
      <c r="B202" s="831"/>
      <c r="C202" s="833"/>
      <c r="D202" s="835"/>
      <c r="E202" s="845"/>
      <c r="F202" s="846"/>
      <c r="G202" s="540" t="s">
        <v>2645</v>
      </c>
      <c r="H202" s="541" t="s">
        <v>2632</v>
      </c>
      <c r="I202" s="542" t="s">
        <v>2645</v>
      </c>
      <c r="J202" s="541" t="s">
        <v>2632</v>
      </c>
      <c r="K202" s="543"/>
    </row>
    <row r="203" spans="2:11">
      <c r="B203" s="544"/>
      <c r="C203" s="838" t="s">
        <v>2780</v>
      </c>
      <c r="D203" s="545" t="s">
        <v>2781</v>
      </c>
      <c r="E203" s="546"/>
      <c r="F203" s="547"/>
      <c r="G203" s="550"/>
      <c r="H203" s="549"/>
      <c r="I203" s="548"/>
      <c r="J203" s="549"/>
      <c r="K203" s="551"/>
    </row>
    <row r="204" spans="2:11" ht="12.75" customHeight="1">
      <c r="B204" s="552"/>
      <c r="C204" s="839"/>
      <c r="D204" s="561"/>
      <c r="E204" s="554">
        <v>12</v>
      </c>
      <c r="F204" s="555" t="s">
        <v>888</v>
      </c>
      <c r="G204" s="558"/>
      <c r="H204" s="557" t="str">
        <f>IF(G204&gt;0,E204*G204,"")</f>
        <v/>
      </c>
      <c r="I204" s="556" t="str">
        <f>IF(G204&gt;0,G204*0.35,"")</f>
        <v/>
      </c>
      <c r="J204" s="557" t="str">
        <f>IF(G204&gt;0,E204*I204,"")</f>
        <v/>
      </c>
      <c r="K204" s="559" t="str">
        <f>IF(G204&gt;0,H204+J204,"")</f>
        <v/>
      </c>
    </row>
    <row r="205" spans="2:11" ht="26.4">
      <c r="B205" s="544"/>
      <c r="C205" s="838" t="s">
        <v>2782</v>
      </c>
      <c r="D205" s="545" t="s">
        <v>2783</v>
      </c>
      <c r="E205" s="546"/>
      <c r="F205" s="547"/>
      <c r="G205" s="550"/>
      <c r="H205" s="549"/>
      <c r="I205" s="548"/>
      <c r="J205" s="549"/>
      <c r="K205" s="551"/>
    </row>
    <row r="206" spans="2:11" ht="12.75" customHeight="1">
      <c r="B206" s="552"/>
      <c r="C206" s="839"/>
      <c r="D206" s="561"/>
      <c r="E206" s="554">
        <v>1</v>
      </c>
      <c r="F206" s="555" t="s">
        <v>888</v>
      </c>
      <c r="G206" s="558"/>
      <c r="H206" s="557" t="str">
        <f>IF(G206&gt;0,E206*G206,"")</f>
        <v/>
      </c>
      <c r="I206" s="556" t="str">
        <f>IF(G206&gt;0,G206*0.35,"")</f>
        <v/>
      </c>
      <c r="J206" s="557" t="str">
        <f>IF(G206&gt;0,E206*I206,"")</f>
        <v/>
      </c>
      <c r="K206" s="559" t="str">
        <f>IF(G206&gt;0,H206+J206,"")</f>
        <v/>
      </c>
    </row>
    <row r="207" spans="2:11" ht="26.4">
      <c r="B207" s="544"/>
      <c r="C207" s="838" t="s">
        <v>2784</v>
      </c>
      <c r="D207" s="545" t="s">
        <v>2785</v>
      </c>
      <c r="E207" s="546"/>
      <c r="F207" s="547"/>
      <c r="G207" s="550"/>
      <c r="H207" s="549"/>
      <c r="I207" s="548"/>
      <c r="J207" s="549"/>
      <c r="K207" s="551"/>
    </row>
    <row r="208" spans="2:11" ht="12.75" customHeight="1">
      <c r="B208" s="552"/>
      <c r="C208" s="839"/>
      <c r="D208" s="561"/>
      <c r="E208" s="554">
        <v>1</v>
      </c>
      <c r="F208" s="555" t="s">
        <v>888</v>
      </c>
      <c r="G208" s="558"/>
      <c r="H208" s="557" t="str">
        <f>IF(G208&gt;0,E208*G208,"")</f>
        <v/>
      </c>
      <c r="I208" s="556" t="str">
        <f>IF(G208&gt;0,G208*0.35,"")</f>
        <v/>
      </c>
      <c r="J208" s="557" t="str">
        <f>IF(G208&gt;0,E208*I208,"")</f>
        <v/>
      </c>
      <c r="K208" s="559" t="str">
        <f>IF(G208&gt;0,H208+J208,"")</f>
        <v/>
      </c>
    </row>
    <row r="209" spans="2:11" ht="26.4">
      <c r="B209" s="544"/>
      <c r="C209" s="838" t="s">
        <v>2786</v>
      </c>
      <c r="D209" s="545" t="s">
        <v>2787</v>
      </c>
      <c r="E209" s="546"/>
      <c r="F209" s="547"/>
      <c r="G209" s="550"/>
      <c r="H209" s="549"/>
      <c r="I209" s="548"/>
      <c r="J209" s="549"/>
      <c r="K209" s="551"/>
    </row>
    <row r="210" spans="2:11" ht="12.75" customHeight="1">
      <c r="B210" s="552"/>
      <c r="C210" s="839"/>
      <c r="D210" s="561"/>
      <c r="E210" s="554">
        <v>1</v>
      </c>
      <c r="F210" s="555" t="s">
        <v>888</v>
      </c>
      <c r="G210" s="558"/>
      <c r="H210" s="557" t="str">
        <f>IF(G210&gt;0,E210*G210,"")</f>
        <v/>
      </c>
      <c r="I210" s="556" t="str">
        <f>IF(G210&gt;0,G210*0.35,"")</f>
        <v/>
      </c>
      <c r="J210" s="557" t="str">
        <f>IF(G210&gt;0,E210*I210,"")</f>
        <v/>
      </c>
      <c r="K210" s="559" t="str">
        <f>IF(G210&gt;0,H210+J210,"")</f>
        <v/>
      </c>
    </row>
    <row r="211" spans="2:11">
      <c r="B211" s="544"/>
      <c r="C211" s="838" t="s">
        <v>2788</v>
      </c>
      <c r="D211" s="545" t="s">
        <v>2789</v>
      </c>
      <c r="E211" s="546"/>
      <c r="F211" s="547"/>
      <c r="G211" s="598"/>
      <c r="H211" s="549"/>
      <c r="I211" s="550"/>
      <c r="J211" s="549"/>
      <c r="K211" s="551"/>
    </row>
    <row r="212" spans="2:11" ht="12.75" customHeight="1">
      <c r="B212" s="552"/>
      <c r="C212" s="839"/>
      <c r="D212" s="553"/>
      <c r="E212" s="554">
        <v>1</v>
      </c>
      <c r="F212" s="555" t="s">
        <v>888</v>
      </c>
      <c r="G212" s="599"/>
      <c r="H212" s="557" t="str">
        <f>IF(G212&gt;0,E212*G212,"")</f>
        <v/>
      </c>
      <c r="I212" s="558"/>
      <c r="J212" s="557">
        <f>E212*I212</f>
        <v>0</v>
      </c>
      <c r="K212" s="559">
        <f>J212</f>
        <v>0</v>
      </c>
    </row>
    <row r="213" spans="2:11">
      <c r="B213" s="544"/>
      <c r="C213" s="838" t="s">
        <v>2790</v>
      </c>
      <c r="D213" s="545" t="s">
        <v>2791</v>
      </c>
      <c r="E213" s="546"/>
      <c r="F213" s="547"/>
      <c r="G213" s="598"/>
      <c r="H213" s="549"/>
      <c r="I213" s="550"/>
      <c r="J213" s="549"/>
      <c r="K213" s="551"/>
    </row>
    <row r="214" spans="2:11" ht="12.75" customHeight="1">
      <c r="B214" s="552"/>
      <c r="C214" s="839"/>
      <c r="D214" s="553"/>
      <c r="E214" s="554">
        <v>1</v>
      </c>
      <c r="F214" s="555" t="s">
        <v>888</v>
      </c>
      <c r="G214" s="599"/>
      <c r="H214" s="557" t="str">
        <f>IF(G214&gt;0,E214*G214,"")</f>
        <v/>
      </c>
      <c r="I214" s="558"/>
      <c r="J214" s="557">
        <f>E214*I214</f>
        <v>0</v>
      </c>
      <c r="K214" s="559">
        <f>J214</f>
        <v>0</v>
      </c>
    </row>
    <row r="215" spans="2:11" ht="5.0999999999999996" customHeight="1">
      <c r="B215" s="562"/>
      <c r="C215" s="563"/>
      <c r="D215" s="563"/>
      <c r="E215" s="563"/>
      <c r="F215" s="564"/>
      <c r="G215" s="565"/>
      <c r="H215" s="566"/>
      <c r="I215" s="563"/>
      <c r="J215" s="566"/>
      <c r="K215" s="567"/>
    </row>
    <row r="216" spans="2:11" ht="14.25" customHeight="1">
      <c r="B216" s="568"/>
      <c r="C216" s="569" t="s">
        <v>2660</v>
      </c>
      <c r="D216" s="570" t="s">
        <v>2661</v>
      </c>
      <c r="E216" s="849"/>
      <c r="F216" s="850"/>
      <c r="G216" s="571" t="s">
        <v>2662</v>
      </c>
      <c r="H216" s="572" t="str">
        <f>IF(SUM(H202:H215)&gt;0,SUM(H202:H215),"")</f>
        <v/>
      </c>
      <c r="I216" s="573" t="s">
        <v>2663</v>
      </c>
      <c r="J216" s="572" t="str">
        <f>IF(SUM(J202:J215)&gt;0,SUM(J202:J215),"")</f>
        <v/>
      </c>
      <c r="K216" s="574" t="str">
        <f>IF(SUM(K202:K215)&gt;0,SUM(K202:K215),"")</f>
        <v/>
      </c>
    </row>
    <row r="217" spans="2:11" ht="5.0999999999999996" customHeight="1">
      <c r="B217" s="575"/>
      <c r="C217" s="576"/>
      <c r="D217" s="576"/>
      <c r="E217" s="576"/>
      <c r="F217" s="577"/>
      <c r="G217" s="578"/>
      <c r="H217" s="579"/>
      <c r="I217" s="579"/>
      <c r="J217" s="579"/>
      <c r="K217" s="580"/>
    </row>
    <row r="218" spans="2:11">
      <c r="B218" s="581"/>
      <c r="C218" s="581"/>
      <c r="D218" s="581"/>
      <c r="E218" s="581"/>
      <c r="F218" s="581"/>
      <c r="G218" s="581"/>
      <c r="H218" s="581"/>
      <c r="I218" s="581"/>
      <c r="J218" s="581"/>
      <c r="K218" s="581"/>
    </row>
  </sheetData>
  <sheetProtection selectLockedCells="1" selectUnlockedCells="1"/>
  <mergeCells count="138">
    <mergeCell ref="E216:F216"/>
    <mergeCell ref="C203:C204"/>
    <mergeCell ref="C205:C206"/>
    <mergeCell ref="C207:C208"/>
    <mergeCell ref="C209:C210"/>
    <mergeCell ref="C211:C212"/>
    <mergeCell ref="C213:C214"/>
    <mergeCell ref="C193:C194"/>
    <mergeCell ref="E196:F196"/>
    <mergeCell ref="E200:F202"/>
    <mergeCell ref="G200:K200"/>
    <mergeCell ref="B201:B202"/>
    <mergeCell ref="C201:C202"/>
    <mergeCell ref="D201:D202"/>
    <mergeCell ref="G201:H201"/>
    <mergeCell ref="I201:J201"/>
    <mergeCell ref="G190:K190"/>
    <mergeCell ref="B191:B192"/>
    <mergeCell ref="C191:C192"/>
    <mergeCell ref="D191:D192"/>
    <mergeCell ref="G191:H191"/>
    <mergeCell ref="I191:J191"/>
    <mergeCell ref="C177:C178"/>
    <mergeCell ref="C179:C180"/>
    <mergeCell ref="C181:C182"/>
    <mergeCell ref="C183:C184"/>
    <mergeCell ref="E186:F186"/>
    <mergeCell ref="E190:F192"/>
    <mergeCell ref="C167:C168"/>
    <mergeCell ref="E170:F170"/>
    <mergeCell ref="E174:F176"/>
    <mergeCell ref="G174:K174"/>
    <mergeCell ref="B175:B176"/>
    <mergeCell ref="C175:C176"/>
    <mergeCell ref="D175:D176"/>
    <mergeCell ref="G175:H175"/>
    <mergeCell ref="I175:J175"/>
    <mergeCell ref="C155:C156"/>
    <mergeCell ref="C157:C158"/>
    <mergeCell ref="C159:C160"/>
    <mergeCell ref="C161:C162"/>
    <mergeCell ref="C163:C164"/>
    <mergeCell ref="C165:C166"/>
    <mergeCell ref="B151:B152"/>
    <mergeCell ref="C151:C152"/>
    <mergeCell ref="D151:D152"/>
    <mergeCell ref="G151:H151"/>
    <mergeCell ref="I151:J151"/>
    <mergeCell ref="C153:C154"/>
    <mergeCell ref="C139:C140"/>
    <mergeCell ref="C141:C142"/>
    <mergeCell ref="C143:C144"/>
    <mergeCell ref="E146:F146"/>
    <mergeCell ref="E150:F152"/>
    <mergeCell ref="G150:K150"/>
    <mergeCell ref="C127:C128"/>
    <mergeCell ref="C129:C130"/>
    <mergeCell ref="C131:C132"/>
    <mergeCell ref="C133:C134"/>
    <mergeCell ref="C135:C136"/>
    <mergeCell ref="C137:C138"/>
    <mergeCell ref="C115:C116"/>
    <mergeCell ref="C117:C118"/>
    <mergeCell ref="C119:C120"/>
    <mergeCell ref="C121:C122"/>
    <mergeCell ref="C123:C124"/>
    <mergeCell ref="C125:C126"/>
    <mergeCell ref="E108:F108"/>
    <mergeCell ref="E112:F114"/>
    <mergeCell ref="G112:K112"/>
    <mergeCell ref="B113:B114"/>
    <mergeCell ref="C113:C114"/>
    <mergeCell ref="D113:D114"/>
    <mergeCell ref="G113:H113"/>
    <mergeCell ref="I113:J113"/>
    <mergeCell ref="C95:C96"/>
    <mergeCell ref="C97:C98"/>
    <mergeCell ref="C99:C100"/>
    <mergeCell ref="C101:C102"/>
    <mergeCell ref="C103:C104"/>
    <mergeCell ref="C105:C106"/>
    <mergeCell ref="C83:C84"/>
    <mergeCell ref="C85:C86"/>
    <mergeCell ref="C87:C88"/>
    <mergeCell ref="C89:C90"/>
    <mergeCell ref="C91:C92"/>
    <mergeCell ref="C93:C94"/>
    <mergeCell ref="C71:C72"/>
    <mergeCell ref="C73:C74"/>
    <mergeCell ref="C75:C76"/>
    <mergeCell ref="C77:C78"/>
    <mergeCell ref="C79:C80"/>
    <mergeCell ref="C81:C82"/>
    <mergeCell ref="C58:C59"/>
    <mergeCell ref="C60:C61"/>
    <mergeCell ref="C63:C64"/>
    <mergeCell ref="C65:C66"/>
    <mergeCell ref="C67:C68"/>
    <mergeCell ref="C69:C70"/>
    <mergeCell ref="C46:C47"/>
    <mergeCell ref="C48:C49"/>
    <mergeCell ref="E51:F51"/>
    <mergeCell ref="E55:F57"/>
    <mergeCell ref="B34:B35"/>
    <mergeCell ref="C34:C35"/>
    <mergeCell ref="D34:D35"/>
    <mergeCell ref="G34:H34"/>
    <mergeCell ref="I34:J34"/>
    <mergeCell ref="G55:K55"/>
    <mergeCell ref="B56:B57"/>
    <mergeCell ref="C56:C57"/>
    <mergeCell ref="D56:D57"/>
    <mergeCell ref="G56:H56"/>
    <mergeCell ref="I56:J56"/>
    <mergeCell ref="B36:B37"/>
    <mergeCell ref="C36:C37"/>
    <mergeCell ref="C38:C39"/>
    <mergeCell ref="C40:C41"/>
    <mergeCell ref="C42:C43"/>
    <mergeCell ref="C44:C45"/>
    <mergeCell ref="C22:C23"/>
    <mergeCell ref="C24:C25"/>
    <mergeCell ref="C7:D7"/>
    <mergeCell ref="E11:F13"/>
    <mergeCell ref="G11:K11"/>
    <mergeCell ref="C26:C27"/>
    <mergeCell ref="E29:F29"/>
    <mergeCell ref="E33:F35"/>
    <mergeCell ref="G33:K33"/>
    <mergeCell ref="B12:B13"/>
    <mergeCell ref="C12:C13"/>
    <mergeCell ref="D12:D13"/>
    <mergeCell ref="G12:H12"/>
    <mergeCell ref="I12:J12"/>
    <mergeCell ref="C14:C15"/>
    <mergeCell ref="C16:C17"/>
    <mergeCell ref="C18:C19"/>
    <mergeCell ref="C20:C21"/>
  </mergeCells>
  <pageMargins left="0.19685039370078741" right="0" top="0.39370078740157483" bottom="0.59055118110236227" header="0.19685039370078741" footer="0.39370078740157483"/>
  <pageSetup paperSize="9" scale="85" firstPageNumber="0" fitToHeight="0" pageOrder="overThenDown" orientation="landscape" horizontalDpi="300" verticalDpi="300" r:id="rId1"/>
  <headerFooter alignWithMargins="0"/>
  <rowBreaks count="1" manualBreakCount="1">
    <brk id="176"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L98"/>
  <sheetViews>
    <sheetView showGridLines="0" view="pageBreakPreview" zoomScale="90" zoomScaleNormal="85" zoomScaleSheetLayoutView="90" workbookViewId="0">
      <pane ySplit="2" topLeftCell="A3" activePane="bottomLeft" state="frozen"/>
      <selection activeCell="G30" sqref="G30"/>
      <selection pane="bottomLeft" activeCell="H16" sqref="H16"/>
    </sheetView>
  </sheetViews>
  <sheetFormatPr defaultColWidth="10.7109375" defaultRowHeight="13.2"/>
  <cols>
    <col min="1" max="1" width="5.7109375" style="648" customWidth="1"/>
    <col min="2" max="3" width="7.5703125" style="648" customWidth="1"/>
    <col min="4" max="4" width="49.85546875" style="648" customWidth="1"/>
    <col min="5" max="5" width="9.7109375" style="648" customWidth="1"/>
    <col min="6" max="6" width="14.42578125" style="654" customWidth="1"/>
    <col min="7" max="7" width="11.28515625" style="655" customWidth="1"/>
    <col min="8" max="8" width="13.7109375" style="648" bestFit="1" customWidth="1"/>
    <col min="9" max="9" width="18.28515625" style="648" bestFit="1" customWidth="1"/>
    <col min="10" max="10" width="12" style="648" bestFit="1" customWidth="1"/>
    <col min="11" max="11" width="23.28515625" style="648" customWidth="1"/>
    <col min="12" max="12" width="18.28515625" style="648" bestFit="1" customWidth="1"/>
    <col min="13" max="16384" width="10.7109375" style="648"/>
  </cols>
  <sheetData>
    <row r="1" spans="1:12" s="607" customFormat="1" ht="21.75" customHeight="1">
      <c r="A1" s="600" t="s">
        <v>2792</v>
      </c>
      <c r="B1" s="601" t="s">
        <v>1</v>
      </c>
      <c r="C1" s="601"/>
      <c r="D1" s="602" t="s">
        <v>2793</v>
      </c>
      <c r="E1" s="601"/>
      <c r="F1" s="603"/>
      <c r="G1" s="604"/>
      <c r="H1" s="605"/>
      <c r="I1" s="605"/>
      <c r="J1" s="605"/>
      <c r="K1" s="605"/>
      <c r="L1" s="606"/>
    </row>
    <row r="2" spans="1:12" s="607" customFormat="1" ht="21.75" customHeight="1">
      <c r="A2" s="600"/>
      <c r="B2" s="601" t="s">
        <v>1</v>
      </c>
      <c r="C2" s="601"/>
      <c r="D2" s="602" t="s">
        <v>2794</v>
      </c>
      <c r="E2" s="601"/>
      <c r="F2" s="603"/>
      <c r="G2" s="604"/>
      <c r="H2" s="605"/>
      <c r="I2" s="605"/>
      <c r="J2" s="605"/>
      <c r="K2" s="605"/>
      <c r="L2" s="606"/>
    </row>
    <row r="3" spans="1:12" s="607" customFormat="1" ht="11.55" customHeight="1" thickBot="1">
      <c r="A3" s="608"/>
      <c r="B3" s="609"/>
      <c r="C3" s="609"/>
      <c r="D3" s="609"/>
      <c r="E3" s="608"/>
      <c r="F3" s="608"/>
      <c r="G3" s="610"/>
      <c r="H3" s="610"/>
      <c r="I3" s="610"/>
      <c r="J3" s="610"/>
      <c r="K3" s="610"/>
      <c r="L3" s="610"/>
    </row>
    <row r="4" spans="1:12" s="607" customFormat="1" ht="11.55" customHeight="1">
      <c r="A4" s="853" t="s">
        <v>2499</v>
      </c>
      <c r="B4" s="853" t="s">
        <v>2500</v>
      </c>
      <c r="C4" s="611"/>
      <c r="D4" s="612" t="s">
        <v>2501</v>
      </c>
      <c r="E4" s="613" t="s">
        <v>2502</v>
      </c>
      <c r="F4" s="613" t="s">
        <v>2503</v>
      </c>
      <c r="G4" s="855" t="s">
        <v>2504</v>
      </c>
      <c r="H4" s="856"/>
      <c r="I4" s="855" t="s">
        <v>2505</v>
      </c>
      <c r="J4" s="856"/>
      <c r="K4" s="614" t="s">
        <v>2795</v>
      </c>
      <c r="L4" s="613" t="s">
        <v>2506</v>
      </c>
    </row>
    <row r="5" spans="1:12" s="607" customFormat="1" ht="34.5" customHeight="1">
      <c r="A5" s="854"/>
      <c r="B5" s="854"/>
      <c r="C5" s="615"/>
      <c r="D5" s="616"/>
      <c r="E5" s="617" t="s">
        <v>2507</v>
      </c>
      <c r="F5" s="617" t="s">
        <v>2508</v>
      </c>
      <c r="G5" s="618" t="s">
        <v>2796</v>
      </c>
      <c r="H5" s="618" t="s">
        <v>2797</v>
      </c>
      <c r="I5" s="618" t="s">
        <v>2509</v>
      </c>
      <c r="J5" s="618" t="s">
        <v>2510</v>
      </c>
      <c r="K5" s="619" t="s">
        <v>2511</v>
      </c>
      <c r="L5" s="617" t="s">
        <v>2512</v>
      </c>
    </row>
    <row r="6" spans="1:12" s="607" customFormat="1" ht="13.8" thickBot="1">
      <c r="A6" s="620"/>
      <c r="B6" s="621"/>
      <c r="C6" s="621"/>
      <c r="D6" s="621"/>
      <c r="E6" s="620"/>
      <c r="F6" s="620"/>
      <c r="G6" s="620" t="s">
        <v>2513</v>
      </c>
      <c r="H6" s="620" t="s">
        <v>2513</v>
      </c>
      <c r="I6" s="620" t="s">
        <v>2513</v>
      </c>
      <c r="J6" s="620" t="s">
        <v>2513</v>
      </c>
      <c r="K6" s="620" t="s">
        <v>2513</v>
      </c>
      <c r="L6" s="622"/>
    </row>
    <row r="7" spans="1:12" s="630" customFormat="1" ht="29.55" customHeight="1">
      <c r="A7" s="623"/>
      <c r="B7" s="601"/>
      <c r="C7" s="601"/>
      <c r="D7" s="624" t="s">
        <v>2798</v>
      </c>
      <c r="E7" s="625"/>
      <c r="F7" s="626"/>
      <c r="G7" s="627"/>
      <c r="H7" s="628"/>
      <c r="I7" s="628"/>
      <c r="J7" s="628"/>
      <c r="K7" s="629">
        <f>K9+K19+K29+K42+K53+K60+K82</f>
        <v>0</v>
      </c>
      <c r="L7" s="606"/>
    </row>
    <row r="8" spans="1:12" s="638" customFormat="1" ht="16.95" customHeight="1">
      <c r="A8" s="623"/>
      <c r="B8" s="631"/>
      <c r="C8" s="631"/>
      <c r="D8" s="632"/>
      <c r="E8" s="632"/>
      <c r="F8" s="633"/>
      <c r="G8" s="634"/>
      <c r="H8" s="635"/>
      <c r="I8" s="636"/>
      <c r="J8" s="635"/>
      <c r="K8" s="637"/>
      <c r="L8" s="636"/>
    </row>
    <row r="9" spans="1:12" ht="13.8">
      <c r="A9" s="639"/>
      <c r="B9" s="640" t="s">
        <v>81</v>
      </c>
      <c r="C9" s="640"/>
      <c r="D9" s="641" t="s">
        <v>2799</v>
      </c>
      <c r="E9" s="642"/>
      <c r="F9" s="643"/>
      <c r="G9" s="644"/>
      <c r="H9" s="645"/>
      <c r="I9" s="645"/>
      <c r="J9" s="645"/>
      <c r="K9" s="646">
        <f>SUM(K11:K17)</f>
        <v>0</v>
      </c>
      <c r="L9" s="647"/>
    </row>
    <row r="10" spans="1:12">
      <c r="A10" s="639"/>
      <c r="B10" s="640"/>
      <c r="C10" s="640"/>
      <c r="D10" s="649"/>
      <c r="E10" s="642"/>
      <c r="F10" s="643"/>
      <c r="G10" s="644"/>
      <c r="H10" s="645"/>
      <c r="I10" s="645"/>
      <c r="J10" s="645"/>
      <c r="K10" s="645"/>
      <c r="L10" s="647"/>
    </row>
    <row r="11" spans="1:12">
      <c r="A11" s="639"/>
      <c r="B11" s="642" t="s">
        <v>81</v>
      </c>
      <c r="C11" s="642"/>
      <c r="D11" s="642" t="s">
        <v>2800</v>
      </c>
      <c r="E11" s="642" t="s">
        <v>224</v>
      </c>
      <c r="F11" s="643">
        <v>185</v>
      </c>
      <c r="G11" s="650"/>
      <c r="H11" s="650"/>
      <c r="I11" s="645">
        <f t="shared" ref="I11:I17" si="0">F11*G11</f>
        <v>0</v>
      </c>
      <c r="J11" s="645">
        <f t="shared" ref="J11:J17" si="1">F11*H11</f>
        <v>0</v>
      </c>
      <c r="K11" s="645">
        <f t="shared" ref="K11:K17" si="2">I11+J11</f>
        <v>0</v>
      </c>
      <c r="L11" s="647"/>
    </row>
    <row r="12" spans="1:12">
      <c r="A12" s="639"/>
      <c r="B12" s="642" t="s">
        <v>85</v>
      </c>
      <c r="C12" s="642"/>
      <c r="D12" s="642" t="s">
        <v>2801</v>
      </c>
      <c r="E12" s="642" t="s">
        <v>224</v>
      </c>
      <c r="F12" s="643">
        <v>23</v>
      </c>
      <c r="G12" s="650"/>
      <c r="H12" s="650"/>
      <c r="I12" s="645">
        <f t="shared" si="0"/>
        <v>0</v>
      </c>
      <c r="J12" s="645">
        <f t="shared" si="1"/>
        <v>0</v>
      </c>
      <c r="K12" s="645">
        <f t="shared" si="2"/>
        <v>0</v>
      </c>
      <c r="L12" s="647"/>
    </row>
    <row r="13" spans="1:12">
      <c r="A13" s="639"/>
      <c r="B13" s="642" t="s">
        <v>161</v>
      </c>
      <c r="C13" s="642"/>
      <c r="D13" s="642" t="s">
        <v>2802</v>
      </c>
      <c r="E13" s="642" t="s">
        <v>224</v>
      </c>
      <c r="F13" s="643">
        <v>1744</v>
      </c>
      <c r="G13" s="650"/>
      <c r="H13" s="650"/>
      <c r="I13" s="645">
        <f t="shared" si="0"/>
        <v>0</v>
      </c>
      <c r="J13" s="645">
        <f t="shared" si="1"/>
        <v>0</v>
      </c>
      <c r="K13" s="645">
        <f t="shared" si="2"/>
        <v>0</v>
      </c>
      <c r="L13" s="647"/>
    </row>
    <row r="14" spans="1:12">
      <c r="A14" s="639"/>
      <c r="B14" s="642" t="s">
        <v>151</v>
      </c>
      <c r="C14" s="642"/>
      <c r="D14" s="642" t="s">
        <v>2803</v>
      </c>
      <c r="E14" s="642" t="s">
        <v>224</v>
      </c>
      <c r="F14" s="643">
        <v>1705</v>
      </c>
      <c r="G14" s="650"/>
      <c r="H14" s="650"/>
      <c r="I14" s="645">
        <f t="shared" si="0"/>
        <v>0</v>
      </c>
      <c r="J14" s="645">
        <f t="shared" si="1"/>
        <v>0</v>
      </c>
      <c r="K14" s="645">
        <f t="shared" si="2"/>
        <v>0</v>
      </c>
      <c r="L14" s="647"/>
    </row>
    <row r="15" spans="1:12">
      <c r="A15" s="639"/>
      <c r="B15" s="642" t="s">
        <v>173</v>
      </c>
      <c r="C15" s="642"/>
      <c r="D15" s="642" t="s">
        <v>2804</v>
      </c>
      <c r="E15" s="642" t="s">
        <v>224</v>
      </c>
      <c r="F15" s="643">
        <v>396</v>
      </c>
      <c r="G15" s="650"/>
      <c r="H15" s="650"/>
      <c r="I15" s="645">
        <f t="shared" si="0"/>
        <v>0</v>
      </c>
      <c r="J15" s="645">
        <f t="shared" si="1"/>
        <v>0</v>
      </c>
      <c r="K15" s="645">
        <f t="shared" si="2"/>
        <v>0</v>
      </c>
      <c r="L15" s="647"/>
    </row>
    <row r="16" spans="1:12">
      <c r="A16" s="639"/>
      <c r="B16" s="642" t="s">
        <v>178</v>
      </c>
      <c r="C16" s="642"/>
      <c r="D16" s="642" t="s">
        <v>2805</v>
      </c>
      <c r="E16" s="642" t="s">
        <v>224</v>
      </c>
      <c r="F16" s="643">
        <v>185</v>
      </c>
      <c r="G16" s="650"/>
      <c r="H16" s="650"/>
      <c r="I16" s="645">
        <f t="shared" si="0"/>
        <v>0</v>
      </c>
      <c r="J16" s="645">
        <f t="shared" si="1"/>
        <v>0</v>
      </c>
      <c r="K16" s="645">
        <f t="shared" si="2"/>
        <v>0</v>
      </c>
      <c r="L16" s="647"/>
    </row>
    <row r="17" spans="1:12">
      <c r="A17" s="639"/>
      <c r="B17" s="642" t="s">
        <v>183</v>
      </c>
      <c r="C17" s="642"/>
      <c r="D17" s="642" t="s">
        <v>2806</v>
      </c>
      <c r="E17" s="642" t="s">
        <v>224</v>
      </c>
      <c r="F17" s="643">
        <v>267</v>
      </c>
      <c r="G17" s="650"/>
      <c r="H17" s="650"/>
      <c r="I17" s="645">
        <f t="shared" si="0"/>
        <v>0</v>
      </c>
      <c r="J17" s="645">
        <f t="shared" si="1"/>
        <v>0</v>
      </c>
      <c r="K17" s="645">
        <f t="shared" si="2"/>
        <v>0</v>
      </c>
      <c r="L17" s="647"/>
    </row>
    <row r="18" spans="1:12">
      <c r="A18" s="639"/>
      <c r="B18" s="642"/>
      <c r="C18" s="642"/>
      <c r="D18" s="642"/>
      <c r="E18" s="642"/>
      <c r="F18" s="643"/>
      <c r="G18" s="644"/>
      <c r="H18" s="645"/>
      <c r="I18" s="645"/>
      <c r="J18" s="645"/>
      <c r="K18" s="645"/>
      <c r="L18" s="647"/>
    </row>
    <row r="19" spans="1:12" ht="13.8">
      <c r="A19" s="639"/>
      <c r="B19" s="640" t="s">
        <v>85</v>
      </c>
      <c r="C19" s="640"/>
      <c r="D19" s="641" t="s">
        <v>2807</v>
      </c>
      <c r="E19" s="642"/>
      <c r="F19" s="643"/>
      <c r="G19" s="644"/>
      <c r="H19" s="645"/>
      <c r="I19" s="645"/>
      <c r="J19" s="645"/>
      <c r="K19" s="651">
        <f>SUM(K21:K27)</f>
        <v>0</v>
      </c>
      <c r="L19" s="647"/>
    </row>
    <row r="20" spans="1:12" ht="13.8">
      <c r="A20" s="639"/>
      <c r="B20" s="640"/>
      <c r="C20" s="640"/>
      <c r="D20" s="641"/>
      <c r="E20" s="652"/>
      <c r="F20" s="643"/>
      <c r="G20" s="644"/>
      <c r="H20" s="645"/>
      <c r="I20" s="645"/>
      <c r="J20" s="645"/>
      <c r="K20" s="645"/>
      <c r="L20" s="647"/>
    </row>
    <row r="21" spans="1:12">
      <c r="A21" s="639"/>
      <c r="B21" s="642" t="s">
        <v>81</v>
      </c>
      <c r="C21" s="642"/>
      <c r="D21" s="642" t="s">
        <v>2808</v>
      </c>
      <c r="E21" s="652" t="s">
        <v>224</v>
      </c>
      <c r="F21" s="643">
        <v>108</v>
      </c>
      <c r="G21" s="650"/>
      <c r="H21" s="650"/>
      <c r="I21" s="645">
        <f t="shared" ref="I21:I27" si="3">F21*G21</f>
        <v>0</v>
      </c>
      <c r="J21" s="645">
        <f t="shared" ref="J21:J27" si="4">F21*H21</f>
        <v>0</v>
      </c>
      <c r="K21" s="645">
        <f t="shared" ref="K21:K27" si="5">I21+J21</f>
        <v>0</v>
      </c>
      <c r="L21" s="647"/>
    </row>
    <row r="22" spans="1:12">
      <c r="A22" s="639"/>
      <c r="B22" s="642" t="s">
        <v>85</v>
      </c>
      <c r="C22" s="642"/>
      <c r="D22" s="642" t="s">
        <v>2809</v>
      </c>
      <c r="E22" s="652" t="s">
        <v>224</v>
      </c>
      <c r="F22" s="643">
        <v>92</v>
      </c>
      <c r="G22" s="650"/>
      <c r="H22" s="650"/>
      <c r="I22" s="645">
        <f t="shared" si="3"/>
        <v>0</v>
      </c>
      <c r="J22" s="645">
        <f t="shared" si="4"/>
        <v>0</v>
      </c>
      <c r="K22" s="645">
        <f t="shared" si="5"/>
        <v>0</v>
      </c>
      <c r="L22" s="647"/>
    </row>
    <row r="23" spans="1:12">
      <c r="A23" s="639"/>
      <c r="B23" s="642" t="s">
        <v>161</v>
      </c>
      <c r="C23" s="642"/>
      <c r="D23" s="642" t="s">
        <v>2810</v>
      </c>
      <c r="E23" s="652" t="s">
        <v>2457</v>
      </c>
      <c r="F23" s="643">
        <v>1266</v>
      </c>
      <c r="G23" s="650"/>
      <c r="H23" s="650"/>
      <c r="I23" s="645">
        <f t="shared" si="3"/>
        <v>0</v>
      </c>
      <c r="J23" s="645">
        <f t="shared" si="4"/>
        <v>0</v>
      </c>
      <c r="K23" s="645">
        <f t="shared" si="5"/>
        <v>0</v>
      </c>
      <c r="L23" s="647"/>
    </row>
    <row r="24" spans="1:12">
      <c r="A24" s="639"/>
      <c r="B24" s="642" t="s">
        <v>151</v>
      </c>
      <c r="C24" s="642"/>
      <c r="D24" s="642" t="s">
        <v>2811</v>
      </c>
      <c r="E24" s="642" t="s">
        <v>224</v>
      </c>
      <c r="F24" s="643">
        <v>86</v>
      </c>
      <c r="G24" s="650"/>
      <c r="H24" s="650"/>
      <c r="I24" s="645">
        <f t="shared" si="3"/>
        <v>0</v>
      </c>
      <c r="J24" s="645">
        <f t="shared" si="4"/>
        <v>0</v>
      </c>
      <c r="K24" s="645">
        <f t="shared" si="5"/>
        <v>0</v>
      </c>
      <c r="L24" s="647"/>
    </row>
    <row r="25" spans="1:12">
      <c r="A25" s="639"/>
      <c r="B25" s="642" t="s">
        <v>173</v>
      </c>
      <c r="C25" s="642"/>
      <c r="D25" s="642" t="s">
        <v>2812</v>
      </c>
      <c r="E25" s="642" t="s">
        <v>224</v>
      </c>
      <c r="F25" s="643">
        <v>94</v>
      </c>
      <c r="G25" s="650"/>
      <c r="H25" s="650"/>
      <c r="I25" s="645">
        <f t="shared" si="3"/>
        <v>0</v>
      </c>
      <c r="J25" s="645">
        <f t="shared" si="4"/>
        <v>0</v>
      </c>
      <c r="K25" s="645">
        <f t="shared" si="5"/>
        <v>0</v>
      </c>
      <c r="L25" s="647"/>
    </row>
    <row r="26" spans="1:12" ht="22.8">
      <c r="A26" s="639"/>
      <c r="B26" s="642" t="s">
        <v>178</v>
      </c>
      <c r="C26" s="642"/>
      <c r="D26" s="642" t="s">
        <v>2813</v>
      </c>
      <c r="E26" s="652" t="s">
        <v>224</v>
      </c>
      <c r="F26" s="643">
        <v>50</v>
      </c>
      <c r="G26" s="650"/>
      <c r="H26" s="650"/>
      <c r="I26" s="645">
        <f t="shared" si="3"/>
        <v>0</v>
      </c>
      <c r="J26" s="645">
        <f t="shared" si="4"/>
        <v>0</v>
      </c>
      <c r="K26" s="645">
        <f t="shared" si="5"/>
        <v>0</v>
      </c>
      <c r="L26" s="647"/>
    </row>
    <row r="27" spans="1:12" ht="22.8">
      <c r="A27" s="639"/>
      <c r="B27" s="642" t="s">
        <v>183</v>
      </c>
      <c r="C27" s="642"/>
      <c r="D27" s="642" t="s">
        <v>2814</v>
      </c>
      <c r="E27" s="642" t="s">
        <v>224</v>
      </c>
      <c r="F27" s="643">
        <v>50</v>
      </c>
      <c r="G27" s="650"/>
      <c r="H27" s="650"/>
      <c r="I27" s="645">
        <f t="shared" si="3"/>
        <v>0</v>
      </c>
      <c r="J27" s="645">
        <f t="shared" si="4"/>
        <v>0</v>
      </c>
      <c r="K27" s="645">
        <f t="shared" si="5"/>
        <v>0</v>
      </c>
      <c r="L27" s="647"/>
    </row>
    <row r="28" spans="1:12">
      <c r="A28" s="639"/>
      <c r="B28" s="642"/>
      <c r="C28" s="642"/>
      <c r="D28" s="642"/>
      <c r="E28" s="642"/>
      <c r="F28" s="643"/>
      <c r="G28" s="644"/>
      <c r="H28" s="645"/>
      <c r="I28" s="645"/>
      <c r="J28" s="645"/>
      <c r="K28" s="645"/>
      <c r="L28" s="647"/>
    </row>
    <row r="29" spans="1:12" ht="13.8">
      <c r="A29" s="639"/>
      <c r="B29" s="640" t="s">
        <v>161</v>
      </c>
      <c r="C29" s="640"/>
      <c r="D29" s="641" t="s">
        <v>2815</v>
      </c>
      <c r="E29" s="642"/>
      <c r="F29" s="643"/>
      <c r="G29" s="644"/>
      <c r="H29" s="645"/>
      <c r="I29" s="645"/>
      <c r="J29" s="645"/>
      <c r="K29" s="651">
        <f>SUM(K31:K40)</f>
        <v>0</v>
      </c>
      <c r="L29" s="647"/>
    </row>
    <row r="30" spans="1:12" ht="13.8">
      <c r="A30" s="639"/>
      <c r="B30" s="640"/>
      <c r="C30" s="640"/>
      <c r="D30" s="641"/>
      <c r="E30" s="652"/>
      <c r="F30" s="643"/>
      <c r="G30" s="644"/>
      <c r="H30" s="645"/>
      <c r="I30" s="645"/>
      <c r="J30" s="645"/>
      <c r="K30" s="645"/>
      <c r="L30" s="647"/>
    </row>
    <row r="31" spans="1:12">
      <c r="A31" s="639"/>
      <c r="B31" s="642" t="s">
        <v>81</v>
      </c>
      <c r="C31" s="642"/>
      <c r="D31" s="642" t="s">
        <v>2816</v>
      </c>
      <c r="E31" s="652" t="s">
        <v>2457</v>
      </c>
      <c r="F31" s="643">
        <v>72</v>
      </c>
      <c r="G31" s="650"/>
      <c r="H31" s="650"/>
      <c r="I31" s="645">
        <f t="shared" ref="I31:I40" si="6">F31*G31</f>
        <v>0</v>
      </c>
      <c r="J31" s="645">
        <f t="shared" ref="J31:J40" si="7">F31*H31</f>
        <v>0</v>
      </c>
      <c r="K31" s="645">
        <f t="shared" ref="K31:K40" si="8">I31+J31</f>
        <v>0</v>
      </c>
      <c r="L31" s="647"/>
    </row>
    <row r="32" spans="1:12">
      <c r="A32" s="639"/>
      <c r="B32" s="642" t="s">
        <v>85</v>
      </c>
      <c r="C32" s="642"/>
      <c r="D32" s="642" t="s">
        <v>2817</v>
      </c>
      <c r="E32" s="652" t="s">
        <v>2457</v>
      </c>
      <c r="F32" s="643">
        <v>14</v>
      </c>
      <c r="G32" s="650"/>
      <c r="H32" s="650"/>
      <c r="I32" s="645">
        <f t="shared" si="6"/>
        <v>0</v>
      </c>
      <c r="J32" s="645">
        <f t="shared" si="7"/>
        <v>0</v>
      </c>
      <c r="K32" s="645">
        <f t="shared" si="8"/>
        <v>0</v>
      </c>
      <c r="L32" s="647"/>
    </row>
    <row r="33" spans="1:12">
      <c r="A33" s="639"/>
      <c r="B33" s="642" t="s">
        <v>161</v>
      </c>
      <c r="C33" s="642"/>
      <c r="D33" s="642" t="s">
        <v>2818</v>
      </c>
      <c r="E33" s="652" t="s">
        <v>2457</v>
      </c>
      <c r="F33" s="643">
        <v>12</v>
      </c>
      <c r="G33" s="650"/>
      <c r="H33" s="650"/>
      <c r="I33" s="645">
        <f t="shared" si="6"/>
        <v>0</v>
      </c>
      <c r="J33" s="645">
        <f t="shared" si="7"/>
        <v>0</v>
      </c>
      <c r="K33" s="645">
        <f t="shared" si="8"/>
        <v>0</v>
      </c>
      <c r="L33" s="647"/>
    </row>
    <row r="34" spans="1:12">
      <c r="A34" s="639"/>
      <c r="B34" s="642" t="s">
        <v>151</v>
      </c>
      <c r="C34" s="642"/>
      <c r="D34" s="642" t="s">
        <v>2819</v>
      </c>
      <c r="E34" s="652" t="s">
        <v>2457</v>
      </c>
      <c r="F34" s="643">
        <v>8</v>
      </c>
      <c r="G34" s="650"/>
      <c r="H34" s="650"/>
      <c r="I34" s="645">
        <f t="shared" si="6"/>
        <v>0</v>
      </c>
      <c r="J34" s="645">
        <f t="shared" si="7"/>
        <v>0</v>
      </c>
      <c r="K34" s="645">
        <f t="shared" si="8"/>
        <v>0</v>
      </c>
      <c r="L34" s="647"/>
    </row>
    <row r="35" spans="1:12">
      <c r="A35" s="639"/>
      <c r="B35" s="642" t="s">
        <v>173</v>
      </c>
      <c r="C35" s="642"/>
      <c r="D35" s="642" t="s">
        <v>2820</v>
      </c>
      <c r="E35" s="652" t="s">
        <v>2457</v>
      </c>
      <c r="F35" s="643">
        <v>25</v>
      </c>
      <c r="G35" s="650"/>
      <c r="H35" s="650"/>
      <c r="I35" s="645">
        <f t="shared" si="6"/>
        <v>0</v>
      </c>
      <c r="J35" s="645">
        <f t="shared" si="7"/>
        <v>0</v>
      </c>
      <c r="K35" s="645">
        <f t="shared" si="8"/>
        <v>0</v>
      </c>
      <c r="L35" s="647"/>
    </row>
    <row r="36" spans="1:12">
      <c r="A36" s="639"/>
      <c r="B36" s="642" t="s">
        <v>178</v>
      </c>
      <c r="C36" s="642"/>
      <c r="D36" s="642" t="s">
        <v>2821</v>
      </c>
      <c r="E36" s="652" t="s">
        <v>2457</v>
      </c>
      <c r="F36" s="643">
        <v>4</v>
      </c>
      <c r="G36" s="650"/>
      <c r="H36" s="650"/>
      <c r="I36" s="645">
        <f t="shared" si="6"/>
        <v>0</v>
      </c>
      <c r="J36" s="645">
        <f t="shared" si="7"/>
        <v>0</v>
      </c>
      <c r="K36" s="645">
        <f t="shared" si="8"/>
        <v>0</v>
      </c>
      <c r="L36" s="647"/>
    </row>
    <row r="37" spans="1:12">
      <c r="A37" s="639"/>
      <c r="B37" s="642" t="s">
        <v>183</v>
      </c>
      <c r="C37" s="642"/>
      <c r="D37" s="642" t="s">
        <v>2822</v>
      </c>
      <c r="E37" s="652" t="s">
        <v>2457</v>
      </c>
      <c r="F37" s="643">
        <v>6</v>
      </c>
      <c r="G37" s="650"/>
      <c r="H37" s="650"/>
      <c r="I37" s="645">
        <f t="shared" si="6"/>
        <v>0</v>
      </c>
      <c r="J37" s="645">
        <f t="shared" si="7"/>
        <v>0</v>
      </c>
      <c r="K37" s="645">
        <f t="shared" si="8"/>
        <v>0</v>
      </c>
      <c r="L37" s="647"/>
    </row>
    <row r="38" spans="1:12">
      <c r="A38" s="639"/>
      <c r="B38" s="642" t="s">
        <v>189</v>
      </c>
      <c r="C38" s="642"/>
      <c r="D38" s="642" t="s">
        <v>2823</v>
      </c>
      <c r="E38" s="652" t="s">
        <v>2457</v>
      </c>
      <c r="F38" s="643">
        <v>1</v>
      </c>
      <c r="G38" s="650"/>
      <c r="H38" s="650"/>
      <c r="I38" s="645">
        <f t="shared" si="6"/>
        <v>0</v>
      </c>
      <c r="J38" s="645">
        <f t="shared" si="7"/>
        <v>0</v>
      </c>
      <c r="K38" s="645">
        <f t="shared" si="8"/>
        <v>0</v>
      </c>
      <c r="L38" s="647"/>
    </row>
    <row r="39" spans="1:12" ht="22.8">
      <c r="A39" s="639"/>
      <c r="B39" s="642" t="s">
        <v>193</v>
      </c>
      <c r="C39" s="642"/>
      <c r="D39" s="642" t="s">
        <v>2824</v>
      </c>
      <c r="E39" s="652" t="s">
        <v>2457</v>
      </c>
      <c r="F39" s="643">
        <v>87</v>
      </c>
      <c r="G39" s="650"/>
      <c r="H39" s="650"/>
      <c r="I39" s="645">
        <f t="shared" si="6"/>
        <v>0</v>
      </c>
      <c r="J39" s="645">
        <f t="shared" si="7"/>
        <v>0</v>
      </c>
      <c r="K39" s="645">
        <f t="shared" si="8"/>
        <v>0</v>
      </c>
      <c r="L39" s="647"/>
    </row>
    <row r="40" spans="1:12">
      <c r="A40" s="639"/>
      <c r="B40" s="642" t="s">
        <v>206</v>
      </c>
      <c r="C40" s="642"/>
      <c r="D40" s="642" t="s">
        <v>2825</v>
      </c>
      <c r="E40" s="652" t="s">
        <v>2457</v>
      </c>
      <c r="F40" s="643">
        <v>111</v>
      </c>
      <c r="G40" s="650"/>
      <c r="H40" s="650"/>
      <c r="I40" s="645">
        <f t="shared" si="6"/>
        <v>0</v>
      </c>
      <c r="J40" s="645">
        <f t="shared" si="7"/>
        <v>0</v>
      </c>
      <c r="K40" s="645">
        <f t="shared" si="8"/>
        <v>0</v>
      </c>
      <c r="L40" s="647"/>
    </row>
    <row r="41" spans="1:12">
      <c r="A41" s="639"/>
      <c r="B41" s="642"/>
      <c r="C41" s="642"/>
      <c r="D41" s="642"/>
      <c r="E41" s="642"/>
      <c r="F41" s="643"/>
      <c r="G41" s="644"/>
      <c r="H41" s="645"/>
      <c r="I41" s="645"/>
      <c r="J41" s="645"/>
      <c r="K41" s="645"/>
      <c r="L41" s="647"/>
    </row>
    <row r="42" spans="1:12" ht="13.8">
      <c r="A42" s="639"/>
      <c r="B42" s="640" t="s">
        <v>151</v>
      </c>
      <c r="C42" s="640"/>
      <c r="D42" s="641" t="s">
        <v>2826</v>
      </c>
      <c r="E42" s="642"/>
      <c r="F42" s="643"/>
      <c r="G42" s="644"/>
      <c r="H42" s="645"/>
      <c r="I42" s="645"/>
      <c r="J42" s="645"/>
      <c r="K42" s="651">
        <f>SUM(K44:K51)</f>
        <v>0</v>
      </c>
      <c r="L42" s="647"/>
    </row>
    <row r="43" spans="1:12" ht="13.8">
      <c r="A43" s="639"/>
      <c r="B43" s="640"/>
      <c r="C43" s="640"/>
      <c r="D43" s="641"/>
      <c r="E43" s="652"/>
      <c r="F43" s="643"/>
      <c r="G43" s="644"/>
      <c r="H43" s="645"/>
      <c r="I43" s="645"/>
      <c r="J43" s="645"/>
      <c r="K43" s="645"/>
      <c r="L43" s="647"/>
    </row>
    <row r="44" spans="1:12" ht="22.8">
      <c r="A44" s="639"/>
      <c r="B44" s="642" t="s">
        <v>81</v>
      </c>
      <c r="C44" s="642"/>
      <c r="D44" s="642" t="s">
        <v>2827</v>
      </c>
      <c r="E44" s="652" t="s">
        <v>2457</v>
      </c>
      <c r="F44" s="643">
        <v>19</v>
      </c>
      <c r="G44" s="650"/>
      <c r="H44" s="650"/>
      <c r="I44" s="645">
        <f t="shared" ref="I44:I51" si="9">F44*G44</f>
        <v>0</v>
      </c>
      <c r="J44" s="645">
        <f t="shared" ref="J44:J51" si="10">F44*H44</f>
        <v>0</v>
      </c>
      <c r="K44" s="645">
        <f t="shared" ref="K44:K51" si="11">I44+J44</f>
        <v>0</v>
      </c>
      <c r="L44" s="647"/>
    </row>
    <row r="45" spans="1:12" ht="22.8">
      <c r="A45" s="639"/>
      <c r="B45" s="642" t="s">
        <v>85</v>
      </c>
      <c r="C45" s="642"/>
      <c r="D45" s="642" t="s">
        <v>2828</v>
      </c>
      <c r="E45" s="652" t="s">
        <v>2457</v>
      </c>
      <c r="F45" s="643">
        <v>2</v>
      </c>
      <c r="G45" s="650"/>
      <c r="H45" s="650"/>
      <c r="I45" s="645">
        <f t="shared" si="9"/>
        <v>0</v>
      </c>
      <c r="J45" s="645">
        <f t="shared" si="10"/>
        <v>0</v>
      </c>
      <c r="K45" s="645">
        <f t="shared" si="11"/>
        <v>0</v>
      </c>
      <c r="L45" s="647"/>
    </row>
    <row r="46" spans="1:12" ht="34.200000000000003">
      <c r="A46" s="639"/>
      <c r="B46" s="642" t="s">
        <v>161</v>
      </c>
      <c r="C46" s="642"/>
      <c r="D46" s="642" t="s">
        <v>2829</v>
      </c>
      <c r="E46" s="652" t="s">
        <v>2457</v>
      </c>
      <c r="F46" s="643">
        <v>65</v>
      </c>
      <c r="G46" s="650"/>
      <c r="H46" s="650"/>
      <c r="I46" s="645">
        <f t="shared" si="9"/>
        <v>0</v>
      </c>
      <c r="J46" s="645">
        <f t="shared" si="10"/>
        <v>0</v>
      </c>
      <c r="K46" s="645">
        <f t="shared" si="11"/>
        <v>0</v>
      </c>
      <c r="L46" s="647"/>
    </row>
    <row r="47" spans="1:12" ht="34.200000000000003">
      <c r="A47" s="639"/>
      <c r="B47" s="642" t="s">
        <v>151</v>
      </c>
      <c r="C47" s="642"/>
      <c r="D47" s="642" t="s">
        <v>2830</v>
      </c>
      <c r="E47" s="652" t="s">
        <v>2457</v>
      </c>
      <c r="F47" s="643">
        <v>44</v>
      </c>
      <c r="G47" s="650"/>
      <c r="H47" s="650"/>
      <c r="I47" s="645">
        <f t="shared" si="9"/>
        <v>0</v>
      </c>
      <c r="J47" s="645">
        <f t="shared" si="10"/>
        <v>0</v>
      </c>
      <c r="K47" s="645">
        <f t="shared" si="11"/>
        <v>0</v>
      </c>
      <c r="L47" s="647"/>
    </row>
    <row r="48" spans="1:12" ht="34.200000000000003">
      <c r="A48" s="639"/>
      <c r="B48" s="642" t="s">
        <v>173</v>
      </c>
      <c r="C48" s="642"/>
      <c r="D48" s="642" t="s">
        <v>2831</v>
      </c>
      <c r="E48" s="652" t="s">
        <v>2457</v>
      </c>
      <c r="F48" s="643">
        <v>12</v>
      </c>
      <c r="G48" s="650"/>
      <c r="H48" s="650"/>
      <c r="I48" s="645">
        <f t="shared" si="9"/>
        <v>0</v>
      </c>
      <c r="J48" s="645">
        <f t="shared" si="10"/>
        <v>0</v>
      </c>
      <c r="K48" s="645">
        <f t="shared" si="11"/>
        <v>0</v>
      </c>
      <c r="L48" s="647"/>
    </row>
    <row r="49" spans="1:12" ht="34.200000000000003">
      <c r="A49" s="639"/>
      <c r="B49" s="642" t="s">
        <v>178</v>
      </c>
      <c r="C49" s="642"/>
      <c r="D49" s="642" t="s">
        <v>2832</v>
      </c>
      <c r="E49" s="652" t="s">
        <v>2457</v>
      </c>
      <c r="F49" s="643">
        <v>30</v>
      </c>
      <c r="G49" s="650"/>
      <c r="H49" s="650"/>
      <c r="I49" s="645">
        <f t="shared" si="9"/>
        <v>0</v>
      </c>
      <c r="J49" s="645">
        <f t="shared" si="10"/>
        <v>0</v>
      </c>
      <c r="K49" s="645">
        <f t="shared" si="11"/>
        <v>0</v>
      </c>
      <c r="L49" s="647"/>
    </row>
    <row r="50" spans="1:12" ht="22.8">
      <c r="A50" s="639"/>
      <c r="B50" s="642" t="s">
        <v>183</v>
      </c>
      <c r="C50" s="642"/>
      <c r="D50" s="642" t="s">
        <v>2833</v>
      </c>
      <c r="E50" s="652" t="s">
        <v>224</v>
      </c>
      <c r="F50" s="643">
        <v>12</v>
      </c>
      <c r="G50" s="650"/>
      <c r="H50" s="650"/>
      <c r="I50" s="645">
        <f t="shared" si="9"/>
        <v>0</v>
      </c>
      <c r="J50" s="645">
        <f t="shared" si="10"/>
        <v>0</v>
      </c>
      <c r="K50" s="645">
        <f t="shared" si="11"/>
        <v>0</v>
      </c>
      <c r="L50" s="647"/>
    </row>
    <row r="51" spans="1:12" ht="22.8">
      <c r="A51" s="639"/>
      <c r="B51" s="642" t="s">
        <v>189</v>
      </c>
      <c r="C51" s="642"/>
      <c r="D51" s="642" t="s">
        <v>2834</v>
      </c>
      <c r="E51" s="652" t="s">
        <v>2457</v>
      </c>
      <c r="F51" s="643">
        <v>2</v>
      </c>
      <c r="G51" s="650"/>
      <c r="H51" s="650"/>
      <c r="I51" s="645">
        <f t="shared" si="9"/>
        <v>0</v>
      </c>
      <c r="J51" s="645">
        <f t="shared" si="10"/>
        <v>0</v>
      </c>
      <c r="K51" s="645">
        <f t="shared" si="11"/>
        <v>0</v>
      </c>
      <c r="L51" s="647"/>
    </row>
    <row r="52" spans="1:12">
      <c r="A52" s="639"/>
      <c r="B52" s="642"/>
      <c r="C52" s="642"/>
      <c r="D52" s="642"/>
      <c r="E52" s="642"/>
      <c r="F52" s="643"/>
      <c r="G52" s="644"/>
      <c r="H52" s="645"/>
      <c r="I52" s="645"/>
      <c r="J52" s="645"/>
      <c r="K52" s="645"/>
      <c r="L52" s="647"/>
    </row>
    <row r="53" spans="1:12" ht="13.8">
      <c r="A53" s="639"/>
      <c r="B53" s="640" t="s">
        <v>173</v>
      </c>
      <c r="C53" s="640"/>
      <c r="D53" s="641" t="s">
        <v>2835</v>
      </c>
      <c r="E53" s="642"/>
      <c r="F53" s="643"/>
      <c r="G53" s="644"/>
      <c r="H53" s="645"/>
      <c r="I53" s="645"/>
      <c r="J53" s="645"/>
      <c r="K53" s="651">
        <f>SUM(K55:K58)</f>
        <v>0</v>
      </c>
      <c r="L53" s="647"/>
    </row>
    <row r="54" spans="1:12" ht="13.8">
      <c r="A54" s="639"/>
      <c r="B54" s="640"/>
      <c r="C54" s="640"/>
      <c r="D54" s="641"/>
      <c r="E54" s="652"/>
      <c r="F54" s="643"/>
      <c r="G54" s="644"/>
      <c r="H54" s="645"/>
      <c r="I54" s="645"/>
      <c r="J54" s="645"/>
      <c r="K54" s="645"/>
      <c r="L54" s="647"/>
    </row>
    <row r="55" spans="1:12" ht="22.8">
      <c r="A55" s="639"/>
      <c r="B55" s="642" t="s">
        <v>81</v>
      </c>
      <c r="C55" s="642"/>
      <c r="D55" s="642" t="s">
        <v>2836</v>
      </c>
      <c r="E55" s="652" t="s">
        <v>2457</v>
      </c>
      <c r="F55" s="643">
        <v>1</v>
      </c>
      <c r="G55" s="650"/>
      <c r="H55" s="650"/>
      <c r="I55" s="645">
        <f>F55*G55</f>
        <v>0</v>
      </c>
      <c r="J55" s="645">
        <f>F55*H55</f>
        <v>0</v>
      </c>
      <c r="K55" s="645">
        <f>I55+J55</f>
        <v>0</v>
      </c>
      <c r="L55" s="647"/>
    </row>
    <row r="56" spans="1:12" ht="22.8">
      <c r="A56" s="639"/>
      <c r="B56" s="642" t="s">
        <v>85</v>
      </c>
      <c r="C56" s="642"/>
      <c r="D56" s="642" t="s">
        <v>2837</v>
      </c>
      <c r="E56" s="652" t="s">
        <v>2457</v>
      </c>
      <c r="F56" s="643">
        <v>1</v>
      </c>
      <c r="G56" s="650"/>
      <c r="H56" s="650"/>
      <c r="I56" s="645">
        <f>F56*G56</f>
        <v>0</v>
      </c>
      <c r="J56" s="645">
        <f>F56*H56</f>
        <v>0</v>
      </c>
      <c r="K56" s="645">
        <f>I56+J56</f>
        <v>0</v>
      </c>
      <c r="L56" s="647"/>
    </row>
    <row r="57" spans="1:12">
      <c r="A57" s="639"/>
      <c r="B57" s="642" t="s">
        <v>161</v>
      </c>
      <c r="C57" s="642"/>
      <c r="D57" s="642" t="s">
        <v>2838</v>
      </c>
      <c r="E57" s="652" t="s">
        <v>2457</v>
      </c>
      <c r="F57" s="643">
        <v>1</v>
      </c>
      <c r="G57" s="650"/>
      <c r="H57" s="650"/>
      <c r="I57" s="645">
        <f>F57*G57</f>
        <v>0</v>
      </c>
      <c r="J57" s="645">
        <f>F57*H57</f>
        <v>0</v>
      </c>
      <c r="K57" s="645">
        <f>I57+J57</f>
        <v>0</v>
      </c>
      <c r="L57" s="647"/>
    </row>
    <row r="58" spans="1:12">
      <c r="A58" s="639"/>
      <c r="B58" s="642" t="s">
        <v>151</v>
      </c>
      <c r="C58" s="642"/>
      <c r="D58" s="642" t="s">
        <v>2839</v>
      </c>
      <c r="E58" s="652" t="s">
        <v>2457</v>
      </c>
      <c r="F58" s="643">
        <v>1</v>
      </c>
      <c r="G58" s="650"/>
      <c r="H58" s="650"/>
      <c r="I58" s="645">
        <f>F58*G58</f>
        <v>0</v>
      </c>
      <c r="J58" s="645">
        <f>F58*H58</f>
        <v>0</v>
      </c>
      <c r="K58" s="645">
        <f>I58+J58</f>
        <v>0</v>
      </c>
      <c r="L58" s="647"/>
    </row>
    <row r="59" spans="1:12">
      <c r="A59" s="639"/>
      <c r="B59" s="642"/>
      <c r="C59" s="642"/>
      <c r="D59" s="642"/>
      <c r="E59" s="652"/>
      <c r="F59" s="643"/>
      <c r="G59" s="644"/>
      <c r="H59" s="645"/>
      <c r="I59" s="645"/>
      <c r="J59" s="645"/>
      <c r="K59" s="645"/>
      <c r="L59" s="647"/>
    </row>
    <row r="60" spans="1:12" ht="13.8">
      <c r="A60" s="639"/>
      <c r="B60" s="640" t="s">
        <v>178</v>
      </c>
      <c r="C60" s="640"/>
      <c r="D60" s="641" t="s">
        <v>2840</v>
      </c>
      <c r="E60" s="652"/>
      <c r="F60" s="643"/>
      <c r="G60" s="644"/>
      <c r="H60" s="645"/>
      <c r="I60" s="645"/>
      <c r="J60" s="645"/>
      <c r="K60" s="651">
        <f>SUM(K62:K80)</f>
        <v>0</v>
      </c>
      <c r="L60" s="647"/>
    </row>
    <row r="61" spans="1:12">
      <c r="A61" s="639"/>
      <c r="B61" s="642"/>
      <c r="C61" s="642"/>
      <c r="D61" s="642"/>
      <c r="E61" s="652"/>
      <c r="F61" s="643"/>
      <c r="G61" s="644"/>
      <c r="H61" s="645"/>
      <c r="I61" s="645"/>
      <c r="J61" s="645"/>
      <c r="K61" s="645"/>
      <c r="L61" s="647"/>
    </row>
    <row r="62" spans="1:12">
      <c r="A62" s="639"/>
      <c r="B62" s="642" t="s">
        <v>81</v>
      </c>
      <c r="C62" s="642"/>
      <c r="D62" s="642" t="s">
        <v>2841</v>
      </c>
      <c r="E62" s="652" t="s">
        <v>224</v>
      </c>
      <c r="F62" s="643">
        <v>125</v>
      </c>
      <c r="G62" s="650"/>
      <c r="H62" s="650"/>
      <c r="I62" s="645">
        <f t="shared" ref="I62:I80" si="12">F62*G62</f>
        <v>0</v>
      </c>
      <c r="J62" s="645">
        <f t="shared" ref="J62:J80" si="13">F62*H62</f>
        <v>0</v>
      </c>
      <c r="K62" s="645">
        <f t="shared" ref="K62:K80" si="14">I62+J62</f>
        <v>0</v>
      </c>
      <c r="L62" s="647"/>
    </row>
    <row r="63" spans="1:12">
      <c r="A63" s="639"/>
      <c r="B63" s="642" t="s">
        <v>85</v>
      </c>
      <c r="C63" s="642"/>
      <c r="D63" s="642" t="s">
        <v>2842</v>
      </c>
      <c r="E63" s="652" t="s">
        <v>2457</v>
      </c>
      <c r="F63" s="643">
        <v>16</v>
      </c>
      <c r="G63" s="650"/>
      <c r="H63" s="650"/>
      <c r="I63" s="645">
        <f t="shared" si="12"/>
        <v>0</v>
      </c>
      <c r="J63" s="645">
        <f t="shared" si="13"/>
        <v>0</v>
      </c>
      <c r="K63" s="645">
        <f t="shared" si="14"/>
        <v>0</v>
      </c>
      <c r="L63" s="647"/>
    </row>
    <row r="64" spans="1:12">
      <c r="A64" s="639"/>
      <c r="B64" s="642" t="s">
        <v>161</v>
      </c>
      <c r="C64" s="642"/>
      <c r="D64" s="642" t="s">
        <v>2843</v>
      </c>
      <c r="E64" s="652" t="s">
        <v>2457</v>
      </c>
      <c r="F64" s="643">
        <v>16</v>
      </c>
      <c r="G64" s="650"/>
      <c r="H64" s="650"/>
      <c r="I64" s="645">
        <f t="shared" si="12"/>
        <v>0</v>
      </c>
      <c r="J64" s="645">
        <f t="shared" si="13"/>
        <v>0</v>
      </c>
      <c r="K64" s="645">
        <f t="shared" si="14"/>
        <v>0</v>
      </c>
      <c r="L64" s="647"/>
    </row>
    <row r="65" spans="1:12">
      <c r="A65" s="639"/>
      <c r="B65" s="642" t="s">
        <v>151</v>
      </c>
      <c r="C65" s="642"/>
      <c r="D65" s="642" t="s">
        <v>2844</v>
      </c>
      <c r="E65" s="652" t="s">
        <v>224</v>
      </c>
      <c r="F65" s="643">
        <v>44</v>
      </c>
      <c r="G65" s="650"/>
      <c r="H65" s="650"/>
      <c r="I65" s="645">
        <f t="shared" si="12"/>
        <v>0</v>
      </c>
      <c r="J65" s="645">
        <f t="shared" si="13"/>
        <v>0</v>
      </c>
      <c r="K65" s="645">
        <f t="shared" si="14"/>
        <v>0</v>
      </c>
      <c r="L65" s="647"/>
    </row>
    <row r="66" spans="1:12">
      <c r="A66" s="639"/>
      <c r="B66" s="642" t="s">
        <v>173</v>
      </c>
      <c r="C66" s="642"/>
      <c r="D66" s="642" t="s">
        <v>2845</v>
      </c>
      <c r="E66" s="652" t="s">
        <v>2457</v>
      </c>
      <c r="F66" s="643">
        <v>1</v>
      </c>
      <c r="G66" s="650"/>
      <c r="H66" s="650"/>
      <c r="I66" s="645">
        <f t="shared" si="12"/>
        <v>0</v>
      </c>
      <c r="J66" s="645">
        <f t="shared" si="13"/>
        <v>0</v>
      </c>
      <c r="K66" s="645">
        <f t="shared" si="14"/>
        <v>0</v>
      </c>
      <c r="L66" s="647"/>
    </row>
    <row r="67" spans="1:12">
      <c r="A67" s="639"/>
      <c r="B67" s="642" t="s">
        <v>178</v>
      </c>
      <c r="C67" s="642"/>
      <c r="D67" s="642" t="s">
        <v>2846</v>
      </c>
      <c r="E67" s="652" t="s">
        <v>2457</v>
      </c>
      <c r="F67" s="643">
        <v>7</v>
      </c>
      <c r="G67" s="650"/>
      <c r="H67" s="650"/>
      <c r="I67" s="645">
        <f t="shared" si="12"/>
        <v>0</v>
      </c>
      <c r="J67" s="645">
        <f t="shared" si="13"/>
        <v>0</v>
      </c>
      <c r="K67" s="645">
        <f t="shared" si="14"/>
        <v>0</v>
      </c>
      <c r="L67" s="647"/>
    </row>
    <row r="68" spans="1:12">
      <c r="A68" s="639"/>
      <c r="B68" s="642" t="s">
        <v>183</v>
      </c>
      <c r="C68" s="642"/>
      <c r="D68" s="642" t="s">
        <v>2847</v>
      </c>
      <c r="E68" s="652" t="s">
        <v>2457</v>
      </c>
      <c r="F68" s="643">
        <v>14</v>
      </c>
      <c r="G68" s="650"/>
      <c r="H68" s="650"/>
      <c r="I68" s="645">
        <f t="shared" si="12"/>
        <v>0</v>
      </c>
      <c r="J68" s="645">
        <f t="shared" si="13"/>
        <v>0</v>
      </c>
      <c r="K68" s="645">
        <f t="shared" si="14"/>
        <v>0</v>
      </c>
      <c r="L68" s="647"/>
    </row>
    <row r="69" spans="1:12">
      <c r="A69" s="639"/>
      <c r="B69" s="642" t="s">
        <v>189</v>
      </c>
      <c r="C69" s="642"/>
      <c r="D69" s="642" t="s">
        <v>2848</v>
      </c>
      <c r="E69" s="652" t="s">
        <v>2457</v>
      </c>
      <c r="F69" s="643">
        <v>7</v>
      </c>
      <c r="G69" s="650"/>
      <c r="H69" s="650"/>
      <c r="I69" s="645">
        <f t="shared" si="12"/>
        <v>0</v>
      </c>
      <c r="J69" s="645">
        <f t="shared" si="13"/>
        <v>0</v>
      </c>
      <c r="K69" s="645">
        <f t="shared" si="14"/>
        <v>0</v>
      </c>
      <c r="L69" s="647"/>
    </row>
    <row r="70" spans="1:12">
      <c r="A70" s="639"/>
      <c r="B70" s="642" t="s">
        <v>193</v>
      </c>
      <c r="C70" s="642"/>
      <c r="D70" s="642" t="s">
        <v>2849</v>
      </c>
      <c r="E70" s="652" t="s">
        <v>2457</v>
      </c>
      <c r="F70" s="643">
        <v>7</v>
      </c>
      <c r="G70" s="650"/>
      <c r="H70" s="650"/>
      <c r="I70" s="645">
        <f t="shared" si="12"/>
        <v>0</v>
      </c>
      <c r="J70" s="645">
        <f t="shared" si="13"/>
        <v>0</v>
      </c>
      <c r="K70" s="645">
        <f t="shared" si="14"/>
        <v>0</v>
      </c>
      <c r="L70" s="647"/>
    </row>
    <row r="71" spans="1:12">
      <c r="A71" s="639"/>
      <c r="B71" s="642" t="s">
        <v>206</v>
      </c>
      <c r="C71" s="642"/>
      <c r="D71" s="642" t="s">
        <v>2850</v>
      </c>
      <c r="E71" s="652" t="s">
        <v>888</v>
      </c>
      <c r="F71" s="643">
        <v>1</v>
      </c>
      <c r="G71" s="650"/>
      <c r="H71" s="650"/>
      <c r="I71" s="645">
        <f t="shared" si="12"/>
        <v>0</v>
      </c>
      <c r="J71" s="645">
        <f t="shared" si="13"/>
        <v>0</v>
      </c>
      <c r="K71" s="645">
        <f t="shared" si="14"/>
        <v>0</v>
      </c>
      <c r="L71" s="647"/>
    </row>
    <row r="72" spans="1:12">
      <c r="A72" s="639"/>
      <c r="B72" s="642" t="s">
        <v>211</v>
      </c>
      <c r="C72" s="642"/>
      <c r="D72" s="642" t="s">
        <v>2851</v>
      </c>
      <c r="E72" s="652" t="s">
        <v>2457</v>
      </c>
      <c r="F72" s="643">
        <v>39</v>
      </c>
      <c r="G72" s="650"/>
      <c r="H72" s="650"/>
      <c r="I72" s="645">
        <f t="shared" si="12"/>
        <v>0</v>
      </c>
      <c r="J72" s="645">
        <f t="shared" si="13"/>
        <v>0</v>
      </c>
      <c r="K72" s="645">
        <f t="shared" si="14"/>
        <v>0</v>
      </c>
      <c r="L72" s="647"/>
    </row>
    <row r="73" spans="1:12">
      <c r="A73" s="639"/>
      <c r="B73" s="642" t="s">
        <v>216</v>
      </c>
      <c r="C73" s="642"/>
      <c r="D73" s="642" t="s">
        <v>2852</v>
      </c>
      <c r="E73" s="652" t="s">
        <v>2457</v>
      </c>
      <c r="F73" s="643">
        <v>115</v>
      </c>
      <c r="G73" s="650"/>
      <c r="H73" s="650"/>
      <c r="I73" s="645">
        <f t="shared" si="12"/>
        <v>0</v>
      </c>
      <c r="J73" s="645">
        <f t="shared" si="13"/>
        <v>0</v>
      </c>
      <c r="K73" s="645">
        <f t="shared" si="14"/>
        <v>0</v>
      </c>
      <c r="L73" s="647"/>
    </row>
    <row r="74" spans="1:12">
      <c r="A74" s="639"/>
      <c r="B74" s="642" t="s">
        <v>221</v>
      </c>
      <c r="C74" s="642"/>
      <c r="D74" s="642" t="s">
        <v>2853</v>
      </c>
      <c r="E74" s="652" t="s">
        <v>2457</v>
      </c>
      <c r="F74" s="643">
        <v>64</v>
      </c>
      <c r="G74" s="650"/>
      <c r="H74" s="650"/>
      <c r="I74" s="645">
        <f t="shared" si="12"/>
        <v>0</v>
      </c>
      <c r="J74" s="645">
        <f t="shared" si="13"/>
        <v>0</v>
      </c>
      <c r="K74" s="645">
        <f t="shared" si="14"/>
        <v>0</v>
      </c>
      <c r="L74" s="647"/>
    </row>
    <row r="75" spans="1:12">
      <c r="A75" s="639"/>
      <c r="B75" s="642" t="s">
        <v>227</v>
      </c>
      <c r="C75" s="642"/>
      <c r="D75" s="642" t="s">
        <v>2854</v>
      </c>
      <c r="E75" s="652" t="s">
        <v>2457</v>
      </c>
      <c r="F75" s="643">
        <v>7</v>
      </c>
      <c r="G75" s="650"/>
      <c r="H75" s="650"/>
      <c r="I75" s="645">
        <f t="shared" si="12"/>
        <v>0</v>
      </c>
      <c r="J75" s="645">
        <f t="shared" si="13"/>
        <v>0</v>
      </c>
      <c r="K75" s="645">
        <f t="shared" si="14"/>
        <v>0</v>
      </c>
      <c r="L75" s="647"/>
    </row>
    <row r="76" spans="1:12">
      <c r="A76" s="639"/>
      <c r="B76" s="642" t="s">
        <v>8</v>
      </c>
      <c r="C76" s="642"/>
      <c r="D76" s="642" t="s">
        <v>2855</v>
      </c>
      <c r="E76" s="652" t="s">
        <v>2457</v>
      </c>
      <c r="F76" s="643">
        <v>7</v>
      </c>
      <c r="G76" s="650"/>
      <c r="H76" s="650"/>
      <c r="I76" s="645">
        <f t="shared" si="12"/>
        <v>0</v>
      </c>
      <c r="J76" s="645">
        <f t="shared" si="13"/>
        <v>0</v>
      </c>
      <c r="K76" s="645">
        <f t="shared" si="14"/>
        <v>0</v>
      </c>
      <c r="L76" s="647"/>
    </row>
    <row r="77" spans="1:12">
      <c r="A77" s="639"/>
      <c r="B77" s="642" t="s">
        <v>237</v>
      </c>
      <c r="C77" s="642"/>
      <c r="D77" s="642" t="s">
        <v>2856</v>
      </c>
      <c r="E77" s="652" t="s">
        <v>2457</v>
      </c>
      <c r="F77" s="643">
        <v>14</v>
      </c>
      <c r="G77" s="650"/>
      <c r="H77" s="650"/>
      <c r="I77" s="645">
        <f t="shared" si="12"/>
        <v>0</v>
      </c>
      <c r="J77" s="645">
        <f t="shared" si="13"/>
        <v>0</v>
      </c>
      <c r="K77" s="645">
        <f t="shared" si="14"/>
        <v>0</v>
      </c>
      <c r="L77" s="647"/>
    </row>
    <row r="78" spans="1:12">
      <c r="A78" s="639"/>
      <c r="B78" s="642" t="s">
        <v>243</v>
      </c>
      <c r="C78" s="642"/>
      <c r="D78" s="642" t="s">
        <v>2857</v>
      </c>
      <c r="E78" s="652" t="s">
        <v>224</v>
      </c>
      <c r="F78" s="643">
        <v>175</v>
      </c>
      <c r="G78" s="650"/>
      <c r="H78" s="650"/>
      <c r="I78" s="645">
        <f t="shared" si="12"/>
        <v>0</v>
      </c>
      <c r="J78" s="645">
        <f t="shared" si="13"/>
        <v>0</v>
      </c>
      <c r="K78" s="645">
        <f t="shared" si="14"/>
        <v>0</v>
      </c>
      <c r="L78" s="647"/>
    </row>
    <row r="79" spans="1:12" ht="22.8">
      <c r="A79" s="639"/>
      <c r="B79" s="642" t="s">
        <v>247</v>
      </c>
      <c r="C79" s="642"/>
      <c r="D79" s="642" t="s">
        <v>2858</v>
      </c>
      <c r="E79" s="652" t="s">
        <v>888</v>
      </c>
      <c r="F79" s="643">
        <v>1</v>
      </c>
      <c r="G79" s="650"/>
      <c r="H79" s="650"/>
      <c r="I79" s="645">
        <f t="shared" si="12"/>
        <v>0</v>
      </c>
      <c r="J79" s="645">
        <f t="shared" si="13"/>
        <v>0</v>
      </c>
      <c r="K79" s="645">
        <f t="shared" si="14"/>
        <v>0</v>
      </c>
      <c r="L79" s="647"/>
    </row>
    <row r="80" spans="1:12" ht="22.8">
      <c r="A80" s="639"/>
      <c r="B80" s="642" t="s">
        <v>252</v>
      </c>
      <c r="C80" s="642"/>
      <c r="D80" s="642" t="s">
        <v>2859</v>
      </c>
      <c r="E80" s="652" t="s">
        <v>888</v>
      </c>
      <c r="F80" s="643">
        <v>1</v>
      </c>
      <c r="G80" s="650"/>
      <c r="H80" s="650"/>
      <c r="I80" s="645">
        <f t="shared" si="12"/>
        <v>0</v>
      </c>
      <c r="J80" s="645">
        <f t="shared" si="13"/>
        <v>0</v>
      </c>
      <c r="K80" s="645">
        <f t="shared" si="14"/>
        <v>0</v>
      </c>
      <c r="L80" s="647"/>
    </row>
    <row r="81" spans="1:12">
      <c r="A81" s="639"/>
      <c r="B81" s="642"/>
      <c r="C81" s="642"/>
      <c r="D81" s="642"/>
      <c r="E81" s="642"/>
      <c r="F81" s="643"/>
      <c r="G81" s="644"/>
      <c r="H81" s="645"/>
      <c r="I81" s="645"/>
      <c r="J81" s="645"/>
      <c r="K81" s="645"/>
      <c r="L81" s="647"/>
    </row>
    <row r="82" spans="1:12" ht="13.8">
      <c r="A82" s="639"/>
      <c r="B82" s="640" t="s">
        <v>183</v>
      </c>
      <c r="C82" s="640"/>
      <c r="D82" s="641" t="s">
        <v>2860</v>
      </c>
      <c r="E82" s="642"/>
      <c r="F82" s="643"/>
      <c r="G82" s="644"/>
      <c r="H82" s="645"/>
      <c r="I82" s="645"/>
      <c r="J82" s="645"/>
      <c r="K82" s="651">
        <f>SUM(K84:K97)</f>
        <v>0</v>
      </c>
      <c r="L82" s="647"/>
    </row>
    <row r="83" spans="1:12" ht="13.8">
      <c r="A83" s="639"/>
      <c r="B83" s="640"/>
      <c r="C83" s="640"/>
      <c r="D83" s="641"/>
      <c r="E83" s="652"/>
      <c r="F83" s="643"/>
      <c r="G83" s="644"/>
      <c r="H83" s="645"/>
      <c r="I83" s="645"/>
      <c r="J83" s="645"/>
      <c r="K83" s="645"/>
      <c r="L83" s="647"/>
    </row>
    <row r="84" spans="1:12">
      <c r="A84" s="639"/>
      <c r="B84" s="642" t="s">
        <v>81</v>
      </c>
      <c r="C84" s="642"/>
      <c r="D84" s="642" t="s">
        <v>2861</v>
      </c>
      <c r="E84" s="652" t="s">
        <v>888</v>
      </c>
      <c r="F84" s="643">
        <v>1</v>
      </c>
      <c r="G84" s="650"/>
      <c r="H84" s="653"/>
      <c r="I84" s="645">
        <f t="shared" ref="I84:I97" si="15">F84*G84</f>
        <v>0</v>
      </c>
      <c r="J84" s="645">
        <f t="shared" ref="J84:J97" si="16">F84*H84</f>
        <v>0</v>
      </c>
      <c r="K84" s="645">
        <f t="shared" ref="K84:K97" si="17">I84+J84</f>
        <v>0</v>
      </c>
      <c r="L84" s="647"/>
    </row>
    <row r="85" spans="1:12">
      <c r="A85" s="639"/>
      <c r="B85" s="642" t="s">
        <v>85</v>
      </c>
      <c r="C85" s="642"/>
      <c r="D85" s="642" t="s">
        <v>2862</v>
      </c>
      <c r="E85" s="652" t="s">
        <v>888</v>
      </c>
      <c r="F85" s="643">
        <v>1</v>
      </c>
      <c r="G85" s="650"/>
      <c r="H85" s="653"/>
      <c r="I85" s="645">
        <f t="shared" si="15"/>
        <v>0</v>
      </c>
      <c r="J85" s="645">
        <f t="shared" si="16"/>
        <v>0</v>
      </c>
      <c r="K85" s="645">
        <f t="shared" si="17"/>
        <v>0</v>
      </c>
      <c r="L85" s="647"/>
    </row>
    <row r="86" spans="1:12">
      <c r="A86" s="639"/>
      <c r="B86" s="642" t="s">
        <v>161</v>
      </c>
      <c r="C86" s="642"/>
      <c r="D86" s="642" t="s">
        <v>2863</v>
      </c>
      <c r="E86" s="652" t="s">
        <v>888</v>
      </c>
      <c r="F86" s="643">
        <v>1</v>
      </c>
      <c r="G86" s="650"/>
      <c r="H86" s="653"/>
      <c r="I86" s="645">
        <f t="shared" si="15"/>
        <v>0</v>
      </c>
      <c r="J86" s="645">
        <f t="shared" si="16"/>
        <v>0</v>
      </c>
      <c r="K86" s="645">
        <f t="shared" si="17"/>
        <v>0</v>
      </c>
      <c r="L86" s="647"/>
    </row>
    <row r="87" spans="1:12">
      <c r="A87" s="639"/>
      <c r="B87" s="642" t="s">
        <v>151</v>
      </c>
      <c r="C87" s="642"/>
      <c r="D87" s="642" t="s">
        <v>2864</v>
      </c>
      <c r="E87" s="652" t="s">
        <v>888</v>
      </c>
      <c r="F87" s="643">
        <v>1</v>
      </c>
      <c r="G87" s="650"/>
      <c r="H87" s="653"/>
      <c r="I87" s="645">
        <f t="shared" si="15"/>
        <v>0</v>
      </c>
      <c r="J87" s="645">
        <f t="shared" si="16"/>
        <v>0</v>
      </c>
      <c r="K87" s="645">
        <f t="shared" si="17"/>
        <v>0</v>
      </c>
      <c r="L87" s="647"/>
    </row>
    <row r="88" spans="1:12">
      <c r="A88" s="639"/>
      <c r="B88" s="642" t="s">
        <v>173</v>
      </c>
      <c r="C88" s="642"/>
      <c r="D88" s="642" t="s">
        <v>2865</v>
      </c>
      <c r="E88" s="642" t="s">
        <v>888</v>
      </c>
      <c r="F88" s="643">
        <v>1</v>
      </c>
      <c r="G88" s="650"/>
      <c r="H88" s="653"/>
      <c r="I88" s="645">
        <f t="shared" si="15"/>
        <v>0</v>
      </c>
      <c r="J88" s="645">
        <f t="shared" si="16"/>
        <v>0</v>
      </c>
      <c r="K88" s="645">
        <f t="shared" si="17"/>
        <v>0</v>
      </c>
      <c r="L88" s="647"/>
    </row>
    <row r="89" spans="1:12">
      <c r="A89" s="639"/>
      <c r="B89" s="642" t="s">
        <v>178</v>
      </c>
      <c r="C89" s="642"/>
      <c r="D89" s="642" t="s">
        <v>2866</v>
      </c>
      <c r="E89" s="642" t="s">
        <v>888</v>
      </c>
      <c r="F89" s="643">
        <v>1</v>
      </c>
      <c r="G89" s="650"/>
      <c r="H89" s="653"/>
      <c r="I89" s="645">
        <f t="shared" si="15"/>
        <v>0</v>
      </c>
      <c r="J89" s="645">
        <f t="shared" si="16"/>
        <v>0</v>
      </c>
      <c r="K89" s="645">
        <f t="shared" si="17"/>
        <v>0</v>
      </c>
      <c r="L89" s="647"/>
    </row>
    <row r="90" spans="1:12">
      <c r="A90" s="639"/>
      <c r="B90" s="642" t="s">
        <v>183</v>
      </c>
      <c r="C90" s="642"/>
      <c r="D90" s="642" t="s">
        <v>2867</v>
      </c>
      <c r="E90" s="642" t="s">
        <v>888</v>
      </c>
      <c r="F90" s="643">
        <v>1</v>
      </c>
      <c r="G90" s="650"/>
      <c r="H90" s="653"/>
      <c r="I90" s="645">
        <f t="shared" si="15"/>
        <v>0</v>
      </c>
      <c r="J90" s="645">
        <f t="shared" si="16"/>
        <v>0</v>
      </c>
      <c r="K90" s="645">
        <f t="shared" si="17"/>
        <v>0</v>
      </c>
      <c r="L90" s="647"/>
    </row>
    <row r="91" spans="1:12">
      <c r="A91" s="639"/>
      <c r="B91" s="642" t="s">
        <v>189</v>
      </c>
      <c r="C91" s="642"/>
      <c r="D91" s="642" t="s">
        <v>2868</v>
      </c>
      <c r="E91" s="642" t="s">
        <v>888</v>
      </c>
      <c r="F91" s="643">
        <v>1</v>
      </c>
      <c r="G91" s="650"/>
      <c r="H91" s="653"/>
      <c r="I91" s="645">
        <f t="shared" si="15"/>
        <v>0</v>
      </c>
      <c r="J91" s="645">
        <f t="shared" si="16"/>
        <v>0</v>
      </c>
      <c r="K91" s="645">
        <f t="shared" si="17"/>
        <v>0</v>
      </c>
      <c r="L91" s="647"/>
    </row>
    <row r="92" spans="1:12">
      <c r="A92" s="639"/>
      <c r="B92" s="642" t="s">
        <v>193</v>
      </c>
      <c r="C92" s="642"/>
      <c r="D92" s="642" t="s">
        <v>2869</v>
      </c>
      <c r="E92" s="642" t="s">
        <v>888</v>
      </c>
      <c r="F92" s="643">
        <v>1</v>
      </c>
      <c r="G92" s="650"/>
      <c r="H92" s="653"/>
      <c r="I92" s="645">
        <f t="shared" si="15"/>
        <v>0</v>
      </c>
      <c r="J92" s="645">
        <f t="shared" si="16"/>
        <v>0</v>
      </c>
      <c r="K92" s="645">
        <f t="shared" si="17"/>
        <v>0</v>
      </c>
      <c r="L92" s="647"/>
    </row>
    <row r="93" spans="1:12">
      <c r="A93" s="639"/>
      <c r="B93" s="642" t="s">
        <v>206</v>
      </c>
      <c r="C93" s="642"/>
      <c r="D93" s="642" t="s">
        <v>2870</v>
      </c>
      <c r="E93" s="642" t="s">
        <v>888</v>
      </c>
      <c r="F93" s="643">
        <v>1</v>
      </c>
      <c r="G93" s="650"/>
      <c r="H93" s="653"/>
      <c r="I93" s="645">
        <f t="shared" si="15"/>
        <v>0</v>
      </c>
      <c r="J93" s="645">
        <f t="shared" si="16"/>
        <v>0</v>
      </c>
      <c r="K93" s="645">
        <f t="shared" si="17"/>
        <v>0</v>
      </c>
      <c r="L93" s="647"/>
    </row>
    <row r="94" spans="1:12">
      <c r="A94" s="639"/>
      <c r="B94" s="642" t="s">
        <v>211</v>
      </c>
      <c r="C94" s="642"/>
      <c r="D94" s="642" t="s">
        <v>2871</v>
      </c>
      <c r="E94" s="642" t="s">
        <v>888</v>
      </c>
      <c r="F94" s="643">
        <v>1</v>
      </c>
      <c r="G94" s="650"/>
      <c r="H94" s="653"/>
      <c r="I94" s="645">
        <f t="shared" si="15"/>
        <v>0</v>
      </c>
      <c r="J94" s="645">
        <f t="shared" si="16"/>
        <v>0</v>
      </c>
      <c r="K94" s="645">
        <f t="shared" si="17"/>
        <v>0</v>
      </c>
      <c r="L94" s="647"/>
    </row>
    <row r="95" spans="1:12" ht="22.8">
      <c r="A95" s="639"/>
      <c r="B95" s="642" t="s">
        <v>216</v>
      </c>
      <c r="C95" s="642"/>
      <c r="D95" s="642" t="s">
        <v>2872</v>
      </c>
      <c r="E95" s="642" t="s">
        <v>888</v>
      </c>
      <c r="F95" s="643">
        <v>1</v>
      </c>
      <c r="G95" s="650"/>
      <c r="H95" s="653"/>
      <c r="I95" s="645">
        <f t="shared" si="15"/>
        <v>0</v>
      </c>
      <c r="J95" s="645">
        <f t="shared" si="16"/>
        <v>0</v>
      </c>
      <c r="K95" s="645">
        <f t="shared" si="17"/>
        <v>0</v>
      </c>
      <c r="L95" s="647"/>
    </row>
    <row r="96" spans="1:12">
      <c r="A96" s="639"/>
      <c r="B96" s="642" t="s">
        <v>221</v>
      </c>
      <c r="C96" s="642"/>
      <c r="D96" s="642" t="s">
        <v>2873</v>
      </c>
      <c r="E96" s="642" t="s">
        <v>888</v>
      </c>
      <c r="F96" s="643">
        <v>1</v>
      </c>
      <c r="G96" s="650"/>
      <c r="H96" s="653"/>
      <c r="I96" s="645">
        <f t="shared" si="15"/>
        <v>0</v>
      </c>
      <c r="J96" s="645">
        <f t="shared" si="16"/>
        <v>0</v>
      </c>
      <c r="K96" s="645">
        <f t="shared" si="17"/>
        <v>0</v>
      </c>
      <c r="L96" s="647"/>
    </row>
    <row r="97" spans="1:12">
      <c r="A97" s="639"/>
      <c r="B97" s="642" t="s">
        <v>227</v>
      </c>
      <c r="C97" s="642"/>
      <c r="D97" s="642" t="s">
        <v>2874</v>
      </c>
      <c r="E97" s="642" t="s">
        <v>888</v>
      </c>
      <c r="F97" s="643">
        <v>1</v>
      </c>
      <c r="G97" s="650"/>
      <c r="H97" s="653"/>
      <c r="I97" s="645">
        <f t="shared" si="15"/>
        <v>0</v>
      </c>
      <c r="J97" s="645">
        <f t="shared" si="16"/>
        <v>0</v>
      </c>
      <c r="K97" s="645">
        <f t="shared" si="17"/>
        <v>0</v>
      </c>
      <c r="L97" s="647"/>
    </row>
    <row r="98" spans="1:12">
      <c r="A98" s="639"/>
      <c r="B98" s="642"/>
      <c r="C98" s="642"/>
      <c r="D98" s="642"/>
      <c r="E98" s="642"/>
      <c r="F98" s="643"/>
      <c r="G98" s="644"/>
      <c r="H98" s="645"/>
      <c r="I98" s="645"/>
      <c r="J98" s="645"/>
      <c r="K98" s="645"/>
      <c r="L98" s="647"/>
    </row>
  </sheetData>
  <mergeCells count="4">
    <mergeCell ref="A4:A5"/>
    <mergeCell ref="B4:B5"/>
    <mergeCell ref="G4:H4"/>
    <mergeCell ref="I4:J4"/>
  </mergeCells>
  <printOptions horizontalCentered="1"/>
  <pageMargins left="0.55118110236220474" right="0.39370078740157483" top="0.62992125984251968" bottom="0.6692913385826772" header="0.39370078740157483" footer="0.39370078740157483"/>
  <pageSetup paperSize="9" scale="85" orientation="landscape" r:id="rId1"/>
  <headerFooter alignWithMargins="0">
    <oddFooter>&amp;LStavební část / Structural&amp;C&amp;8&amp;P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92"/>
  <sheetViews>
    <sheetView showGridLines="0" zoomScaleNormal="100" workbookViewId="0">
      <pane ySplit="1" topLeftCell="A2" activePane="bottomLeft" state="frozenSplit"/>
      <selection activeCell="G30" sqref="G30"/>
      <selection pane="bottomLeft" activeCell="X24" sqref="X24"/>
    </sheetView>
  </sheetViews>
  <sheetFormatPr defaultColWidth="9.28515625" defaultRowHeight="14.25" customHeight="1"/>
  <cols>
    <col min="1" max="1" width="1.42578125" style="657" customWidth="1"/>
    <col min="2" max="2" width="3.7109375" style="657" customWidth="1"/>
    <col min="3" max="3" width="13.140625" style="657" customWidth="1"/>
    <col min="4" max="4" width="80.5703125" style="657" customWidth="1"/>
    <col min="5" max="5" width="7.7109375" style="657" customWidth="1"/>
    <col min="6" max="6" width="9.85546875" style="657" customWidth="1"/>
    <col min="7" max="7" width="11.28515625" style="657" customWidth="1"/>
    <col min="8" max="8" width="20.85546875" style="656" customWidth="1"/>
    <col min="9" max="9" width="9.28515625" style="657" customWidth="1"/>
    <col min="10" max="15" width="9.28515625" style="657" hidden="1" customWidth="1"/>
    <col min="16" max="16" width="7.28515625" style="657" hidden="1" customWidth="1"/>
    <col min="17" max="17" width="26.28515625" style="657" hidden="1" customWidth="1"/>
    <col min="18" max="18" width="14.28515625" style="657" hidden="1" customWidth="1"/>
    <col min="19" max="19" width="10.7109375" style="657" customWidth="1"/>
    <col min="20" max="20" width="14.28515625" style="657" customWidth="1"/>
    <col min="21" max="21" width="10.7109375" style="657" customWidth="1"/>
    <col min="22" max="22" width="13.28515625" style="657" customWidth="1"/>
    <col min="23" max="23" width="9.7109375" style="657" customWidth="1"/>
    <col min="24" max="24" width="13.28515625" style="657" customWidth="1"/>
    <col min="25" max="25" width="14.28515625" style="657" customWidth="1"/>
    <col min="26" max="26" width="9.7109375" style="657" customWidth="1"/>
    <col min="27" max="27" width="13.28515625" style="657" customWidth="1"/>
    <col min="28" max="28" width="14.28515625" style="657" customWidth="1"/>
    <col min="29" max="40" width="9.28515625" style="657" customWidth="1"/>
    <col min="41" max="59" width="9.28515625" style="657" hidden="1" customWidth="1"/>
    <col min="60" max="60" width="9.42578125" style="657" bestFit="1" customWidth="1"/>
    <col min="61" max="61" width="1.85546875" style="657" bestFit="1" customWidth="1"/>
    <col min="62" max="62" width="10.7109375" style="657" bestFit="1" customWidth="1"/>
    <col min="63" max="16384" width="9.28515625" style="657"/>
  </cols>
  <sheetData>
    <row r="1" spans="1:60" ht="14.25" customHeight="1">
      <c r="A1" s="656"/>
      <c r="B1" s="656"/>
    </row>
    <row r="2" spans="1:60" s="660" customFormat="1" ht="7.5" customHeight="1">
      <c r="A2" s="658"/>
      <c r="B2" s="658"/>
      <c r="C2" s="658"/>
      <c r="D2" s="658"/>
      <c r="E2" s="658"/>
      <c r="F2" s="658"/>
      <c r="G2" s="658"/>
      <c r="H2" s="658"/>
      <c r="I2" s="659"/>
    </row>
    <row r="3" spans="1:60" s="660" customFormat="1" ht="37.5" customHeight="1">
      <c r="A3" s="659"/>
      <c r="B3" s="661" t="s">
        <v>130</v>
      </c>
      <c r="H3" s="659"/>
      <c r="I3" s="659"/>
    </row>
    <row r="4" spans="1:60" s="660" customFormat="1" ht="7.5" customHeight="1">
      <c r="A4" s="659"/>
      <c r="B4" s="659"/>
      <c r="D4" s="857"/>
      <c r="E4" s="858"/>
      <c r="F4" s="858"/>
      <c r="G4" s="858"/>
      <c r="H4" s="659"/>
      <c r="I4" s="659"/>
    </row>
    <row r="5" spans="1:60" s="660" customFormat="1" ht="15" customHeight="1">
      <c r="A5" s="659"/>
      <c r="B5" s="662" t="s">
        <v>16</v>
      </c>
      <c r="D5" s="857"/>
      <c r="E5" s="858"/>
      <c r="F5" s="858"/>
      <c r="G5" s="858"/>
      <c r="H5" s="659"/>
      <c r="I5" s="659"/>
    </row>
    <row r="6" spans="1:60" s="660" customFormat="1" ht="16.5" customHeight="1">
      <c r="A6" s="659"/>
      <c r="B6" s="659"/>
      <c r="C6" s="859" t="s">
        <v>2087</v>
      </c>
      <c r="D6" s="859"/>
      <c r="E6" s="859"/>
      <c r="F6" s="859"/>
      <c r="G6" s="859"/>
      <c r="H6" s="659"/>
      <c r="I6" s="659"/>
    </row>
    <row r="7" spans="1:60" s="660" customFormat="1" ht="15" customHeight="1">
      <c r="A7" s="659"/>
      <c r="B7" s="662" t="s">
        <v>87</v>
      </c>
      <c r="H7" s="659"/>
      <c r="I7" s="659"/>
    </row>
    <row r="8" spans="1:60" s="660" customFormat="1" ht="19.5" customHeight="1">
      <c r="A8" s="659"/>
      <c r="B8" s="659"/>
      <c r="C8" s="860" t="s">
        <v>2875</v>
      </c>
      <c r="D8" s="858"/>
      <c r="E8" s="858"/>
      <c r="F8" s="858"/>
      <c r="H8" s="659"/>
      <c r="I8" s="659"/>
    </row>
    <row r="9" spans="1:60" s="660" customFormat="1" ht="7.5" customHeight="1">
      <c r="A9" s="659"/>
      <c r="B9" s="659"/>
      <c r="H9" s="659"/>
      <c r="I9" s="659"/>
    </row>
    <row r="10" spans="1:60" s="660" customFormat="1" ht="18.75" customHeight="1">
      <c r="A10" s="659"/>
      <c r="B10" s="662" t="s">
        <v>20</v>
      </c>
      <c r="D10" s="663" t="s">
        <v>21</v>
      </c>
      <c r="G10" s="664" t="s">
        <v>22</v>
      </c>
      <c r="H10" s="665">
        <v>44607</v>
      </c>
      <c r="I10" s="659"/>
    </row>
    <row r="11" spans="1:60" s="660" customFormat="1" ht="7.5" customHeight="1">
      <c r="A11" s="659"/>
      <c r="B11" s="659"/>
      <c r="H11" s="659"/>
      <c r="I11" s="659"/>
    </row>
    <row r="12" spans="1:60" s="660" customFormat="1" ht="13.2">
      <c r="A12" s="659"/>
      <c r="B12" s="662" t="s">
        <v>24</v>
      </c>
      <c r="D12" s="666" t="s">
        <v>2876</v>
      </c>
      <c r="G12" s="664" t="s">
        <v>30</v>
      </c>
      <c r="H12" s="667" t="s">
        <v>31</v>
      </c>
      <c r="I12" s="659"/>
    </row>
    <row r="13" spans="1:60" s="660" customFormat="1" ht="15" customHeight="1">
      <c r="A13" s="659"/>
      <c r="B13" s="662" t="s">
        <v>28</v>
      </c>
      <c r="D13" s="663" t="s">
        <v>2877</v>
      </c>
      <c r="H13" s="659"/>
      <c r="I13" s="659"/>
    </row>
    <row r="14" spans="1:60" s="660" customFormat="1" ht="11.25" customHeight="1">
      <c r="A14" s="659"/>
      <c r="B14" s="659"/>
      <c r="H14" s="659"/>
      <c r="I14" s="659"/>
    </row>
    <row r="15" spans="1:60" s="674" customFormat="1" ht="30" customHeight="1">
      <c r="A15" s="668"/>
      <c r="B15" s="669" t="s">
        <v>131</v>
      </c>
      <c r="C15" s="670" t="s">
        <v>57</v>
      </c>
      <c r="D15" s="670" t="s">
        <v>58</v>
      </c>
      <c r="E15" s="670" t="s">
        <v>132</v>
      </c>
      <c r="F15" s="670" t="s">
        <v>133</v>
      </c>
      <c r="G15" s="670" t="s">
        <v>134</v>
      </c>
      <c r="H15" s="670" t="s">
        <v>2878</v>
      </c>
      <c r="I15" s="668"/>
      <c r="J15" s="671" t="s">
        <v>2879</v>
      </c>
      <c r="K15" s="672" t="s">
        <v>40</v>
      </c>
      <c r="L15" s="672" t="s">
        <v>136</v>
      </c>
      <c r="M15" s="672" t="s">
        <v>137</v>
      </c>
      <c r="N15" s="672" t="s">
        <v>2880</v>
      </c>
      <c r="O15" s="672" t="s">
        <v>2881</v>
      </c>
      <c r="P15" s="672" t="s">
        <v>140</v>
      </c>
      <c r="Q15" s="673" t="s">
        <v>141</v>
      </c>
    </row>
    <row r="16" spans="1:60" s="660" customFormat="1" ht="30" customHeight="1">
      <c r="A16" s="659"/>
      <c r="B16" s="675" t="s">
        <v>2882</v>
      </c>
      <c r="H16" s="676">
        <f>SUM(H19,H52)</f>
        <v>0</v>
      </c>
      <c r="I16" s="659"/>
      <c r="J16" s="677"/>
      <c r="K16" s="678"/>
      <c r="L16" s="678"/>
      <c r="M16" s="679" t="e">
        <f>#REF!+#REF!</f>
        <v>#REF!</v>
      </c>
      <c r="N16" s="678"/>
      <c r="O16" s="679" t="e">
        <f>#REF!+#REF!</f>
        <v>#REF!</v>
      </c>
      <c r="P16" s="678"/>
      <c r="Q16" s="680" t="e">
        <f>#REF!+#REF!</f>
        <v>#REF!</v>
      </c>
      <c r="AQ16" s="660" t="s">
        <v>75</v>
      </c>
      <c r="AR16" s="660" t="s">
        <v>93</v>
      </c>
      <c r="BH16" s="681"/>
    </row>
    <row r="17" spans="1:9" ht="12">
      <c r="A17" s="656"/>
      <c r="B17" s="682"/>
      <c r="C17" s="683"/>
      <c r="D17" s="684"/>
      <c r="E17" s="674"/>
      <c r="F17" s="685"/>
      <c r="G17" s="686"/>
      <c r="H17" s="687"/>
    </row>
    <row r="18" spans="1:9" ht="14.25" customHeight="1">
      <c r="A18" s="656"/>
      <c r="B18" s="656"/>
    </row>
    <row r="19" spans="1:9" ht="16.2">
      <c r="A19" s="688"/>
      <c r="B19" s="689"/>
      <c r="C19" s="690" t="s">
        <v>2883</v>
      </c>
      <c r="D19" s="690" t="s">
        <v>2884</v>
      </c>
      <c r="E19" s="691"/>
      <c r="F19" s="691"/>
      <c r="G19" s="691"/>
      <c r="H19" s="692">
        <f>SUM(H21:H50)</f>
        <v>0</v>
      </c>
    </row>
    <row r="20" spans="1:9" ht="5.25" customHeight="1">
      <c r="A20" s="688"/>
      <c r="B20" s="689"/>
      <c r="C20" s="693"/>
      <c r="D20" s="693"/>
      <c r="E20" s="691"/>
      <c r="F20" s="691"/>
      <c r="G20" s="691"/>
      <c r="H20" s="694"/>
    </row>
    <row r="21" spans="1:9" ht="12">
      <c r="A21" s="659"/>
      <c r="B21" s="695">
        <v>1</v>
      </c>
      <c r="C21" s="696"/>
      <c r="D21" s="697" t="s">
        <v>2885</v>
      </c>
      <c r="E21" s="698" t="s">
        <v>2457</v>
      </c>
      <c r="F21" s="699">
        <v>1</v>
      </c>
      <c r="G21" s="715"/>
      <c r="H21" s="700">
        <f t="shared" ref="H21:H50" si="0">G21*F21</f>
        <v>0</v>
      </c>
      <c r="I21" s="656"/>
    </row>
    <row r="22" spans="1:9" ht="48">
      <c r="A22" s="659"/>
      <c r="B22" s="695">
        <f t="shared" ref="B22:B50" si="1">B21+1</f>
        <v>2</v>
      </c>
      <c r="C22" s="696"/>
      <c r="D22" s="697" t="s">
        <v>2886</v>
      </c>
      <c r="E22" s="698" t="s">
        <v>2457</v>
      </c>
      <c r="F22" s="699">
        <v>1</v>
      </c>
      <c r="G22" s="715"/>
      <c r="H22" s="700">
        <f t="shared" si="0"/>
        <v>0</v>
      </c>
      <c r="I22" s="656"/>
    </row>
    <row r="23" spans="1:9" ht="14.25" customHeight="1">
      <c r="A23" s="701"/>
      <c r="B23" s="695">
        <f t="shared" si="1"/>
        <v>3</v>
      </c>
      <c r="C23" s="696" t="s">
        <v>2887</v>
      </c>
      <c r="D23" s="697" t="s">
        <v>2888</v>
      </c>
      <c r="E23" s="698" t="s">
        <v>2457</v>
      </c>
      <c r="F23" s="699">
        <f>SUM(F24:F24)</f>
        <v>4</v>
      </c>
      <c r="G23" s="715"/>
      <c r="H23" s="700">
        <f t="shared" si="0"/>
        <v>0</v>
      </c>
      <c r="I23" s="656"/>
    </row>
    <row r="24" spans="1:9" ht="96">
      <c r="A24" s="701"/>
      <c r="B24" s="695">
        <f t="shared" si="1"/>
        <v>4</v>
      </c>
      <c r="C24" s="696"/>
      <c r="D24" s="697" t="s">
        <v>2889</v>
      </c>
      <c r="E24" s="698" t="s">
        <v>2457</v>
      </c>
      <c r="F24" s="699">
        <v>4</v>
      </c>
      <c r="G24" s="715"/>
      <c r="H24" s="700">
        <f t="shared" si="0"/>
        <v>0</v>
      </c>
      <c r="I24" s="656"/>
    </row>
    <row r="25" spans="1:9" ht="14.25" customHeight="1">
      <c r="A25" s="701"/>
      <c r="B25" s="695">
        <f t="shared" si="1"/>
        <v>5</v>
      </c>
      <c r="C25" s="696" t="s">
        <v>2890</v>
      </c>
      <c r="D25" s="697" t="s">
        <v>2891</v>
      </c>
      <c r="E25" s="698" t="s">
        <v>2457</v>
      </c>
      <c r="F25" s="699">
        <v>18</v>
      </c>
      <c r="G25" s="715"/>
      <c r="H25" s="700">
        <f t="shared" si="0"/>
        <v>0</v>
      </c>
      <c r="I25" s="656"/>
    </row>
    <row r="26" spans="1:9" ht="108">
      <c r="A26" s="701"/>
      <c r="B26" s="695">
        <f t="shared" si="1"/>
        <v>6</v>
      </c>
      <c r="C26" s="696"/>
      <c r="D26" s="697" t="s">
        <v>2892</v>
      </c>
      <c r="E26" s="698" t="s">
        <v>2457</v>
      </c>
      <c r="F26" s="699">
        <v>17</v>
      </c>
      <c r="G26" s="715"/>
      <c r="H26" s="700">
        <f t="shared" si="0"/>
        <v>0</v>
      </c>
      <c r="I26" s="656"/>
    </row>
    <row r="27" spans="1:9" ht="96">
      <c r="A27" s="701"/>
      <c r="B27" s="695">
        <f t="shared" si="1"/>
        <v>7</v>
      </c>
      <c r="C27" s="696"/>
      <c r="D27" s="697" t="s">
        <v>2893</v>
      </c>
      <c r="E27" s="698" t="s">
        <v>2457</v>
      </c>
      <c r="F27" s="699">
        <v>1</v>
      </c>
      <c r="G27" s="715"/>
      <c r="H27" s="700">
        <f t="shared" si="0"/>
        <v>0</v>
      </c>
      <c r="I27" s="656"/>
    </row>
    <row r="28" spans="1:9" ht="12">
      <c r="A28" s="701"/>
      <c r="B28" s="695">
        <f t="shared" si="1"/>
        <v>8</v>
      </c>
      <c r="C28" s="696" t="s">
        <v>2894</v>
      </c>
      <c r="D28" s="697" t="s">
        <v>2895</v>
      </c>
      <c r="E28" s="698" t="s">
        <v>2457</v>
      </c>
      <c r="F28" s="702">
        <v>7</v>
      </c>
      <c r="G28" s="715"/>
      <c r="H28" s="700">
        <f t="shared" si="0"/>
        <v>0</v>
      </c>
      <c r="I28" s="656"/>
    </row>
    <row r="29" spans="1:9" ht="36">
      <c r="A29" s="701"/>
      <c r="B29" s="695">
        <f t="shared" si="1"/>
        <v>9</v>
      </c>
      <c r="C29" s="696"/>
      <c r="D29" s="697" t="s">
        <v>2896</v>
      </c>
      <c r="E29" s="698" t="s">
        <v>2457</v>
      </c>
      <c r="F29" s="699">
        <v>3</v>
      </c>
      <c r="G29" s="715"/>
      <c r="H29" s="700">
        <f t="shared" si="0"/>
        <v>0</v>
      </c>
      <c r="I29" s="656"/>
    </row>
    <row r="30" spans="1:9" ht="12">
      <c r="A30" s="701"/>
      <c r="B30" s="695">
        <f t="shared" si="1"/>
        <v>10</v>
      </c>
      <c r="C30" s="696"/>
      <c r="D30" s="697" t="s">
        <v>2897</v>
      </c>
      <c r="E30" s="698" t="s">
        <v>2457</v>
      </c>
      <c r="F30" s="699">
        <v>3</v>
      </c>
      <c r="G30" s="715"/>
      <c r="H30" s="700">
        <f t="shared" si="0"/>
        <v>0</v>
      </c>
      <c r="I30" s="656"/>
    </row>
    <row r="31" spans="1:9" ht="24">
      <c r="A31" s="701"/>
      <c r="B31" s="695">
        <f t="shared" si="1"/>
        <v>11</v>
      </c>
      <c r="C31" s="696"/>
      <c r="D31" s="697" t="s">
        <v>2898</v>
      </c>
      <c r="E31" s="698" t="s">
        <v>2457</v>
      </c>
      <c r="F31" s="699">
        <v>3</v>
      </c>
      <c r="G31" s="715"/>
      <c r="H31" s="700">
        <f t="shared" si="0"/>
        <v>0</v>
      </c>
      <c r="I31" s="656"/>
    </row>
    <row r="32" spans="1:9" ht="24">
      <c r="A32" s="701"/>
      <c r="B32" s="695">
        <f t="shared" si="1"/>
        <v>12</v>
      </c>
      <c r="C32" s="696"/>
      <c r="D32" s="697" t="s">
        <v>2899</v>
      </c>
      <c r="E32" s="698" t="s">
        <v>2457</v>
      </c>
      <c r="F32" s="699">
        <v>4</v>
      </c>
      <c r="G32" s="715"/>
      <c r="H32" s="700">
        <f t="shared" si="0"/>
        <v>0</v>
      </c>
      <c r="I32" s="656"/>
    </row>
    <row r="33" spans="1:9" ht="12">
      <c r="A33" s="701"/>
      <c r="B33" s="695">
        <f t="shared" si="1"/>
        <v>13</v>
      </c>
      <c r="C33" s="696" t="s">
        <v>2900</v>
      </c>
      <c r="D33" s="697" t="s">
        <v>2901</v>
      </c>
      <c r="E33" s="703" t="s">
        <v>224</v>
      </c>
      <c r="F33" s="699">
        <f>SUM(F34:F34)</f>
        <v>760</v>
      </c>
      <c r="G33" s="715"/>
      <c r="H33" s="700">
        <f t="shared" si="0"/>
        <v>0</v>
      </c>
      <c r="I33" s="656"/>
    </row>
    <row r="34" spans="1:9" ht="24">
      <c r="A34" s="701"/>
      <c r="B34" s="695">
        <f t="shared" si="1"/>
        <v>14</v>
      </c>
      <c r="C34" s="696"/>
      <c r="D34" s="697" t="s">
        <v>2902</v>
      </c>
      <c r="E34" s="703" t="s">
        <v>224</v>
      </c>
      <c r="F34" s="699">
        <v>760</v>
      </c>
      <c r="G34" s="715"/>
      <c r="H34" s="700">
        <f t="shared" si="0"/>
        <v>0</v>
      </c>
      <c r="I34" s="656"/>
    </row>
    <row r="35" spans="1:9" ht="12">
      <c r="A35" s="701"/>
      <c r="B35" s="695">
        <f t="shared" si="1"/>
        <v>15</v>
      </c>
      <c r="C35" s="704" t="s">
        <v>2903</v>
      </c>
      <c r="D35" s="705" t="s">
        <v>2904</v>
      </c>
      <c r="E35" s="706" t="s">
        <v>2457</v>
      </c>
      <c r="F35" s="707">
        <v>11</v>
      </c>
      <c r="G35" s="716"/>
      <c r="H35" s="700">
        <f t="shared" si="0"/>
        <v>0</v>
      </c>
      <c r="I35" s="656"/>
    </row>
    <row r="36" spans="1:9" ht="12">
      <c r="A36" s="701"/>
      <c r="B36" s="695">
        <f t="shared" si="1"/>
        <v>16</v>
      </c>
      <c r="C36" s="704"/>
      <c r="D36" s="705" t="s">
        <v>2905</v>
      </c>
      <c r="E36" s="706" t="s">
        <v>2457</v>
      </c>
      <c r="F36" s="707">
        <v>11</v>
      </c>
      <c r="G36" s="716"/>
      <c r="H36" s="700">
        <f t="shared" si="0"/>
        <v>0</v>
      </c>
      <c r="I36" s="656"/>
    </row>
    <row r="37" spans="1:9" ht="14.25" customHeight="1">
      <c r="A37" s="701"/>
      <c r="B37" s="695">
        <f t="shared" si="1"/>
        <v>17</v>
      </c>
      <c r="C37" s="696" t="s">
        <v>2906</v>
      </c>
      <c r="D37" s="697" t="s">
        <v>2907</v>
      </c>
      <c r="E37" s="698" t="s">
        <v>2457</v>
      </c>
      <c r="F37" s="699">
        <f>SUM(F38:F39)</f>
        <v>1180</v>
      </c>
      <c r="G37" s="715"/>
      <c r="H37" s="700">
        <f t="shared" si="0"/>
        <v>0</v>
      </c>
      <c r="I37" s="656"/>
    </row>
    <row r="38" spans="1:9" ht="14.25" customHeight="1">
      <c r="A38" s="701"/>
      <c r="B38" s="695">
        <f t="shared" si="1"/>
        <v>18</v>
      </c>
      <c r="C38" s="696"/>
      <c r="D38" s="697" t="s">
        <v>2908</v>
      </c>
      <c r="E38" s="698" t="s">
        <v>2457</v>
      </c>
      <c r="F38" s="699">
        <v>60</v>
      </c>
      <c r="G38" s="715"/>
      <c r="H38" s="700">
        <f t="shared" si="0"/>
        <v>0</v>
      </c>
      <c r="I38" s="656"/>
    </row>
    <row r="39" spans="1:9" ht="12">
      <c r="A39" s="701"/>
      <c r="B39" s="695">
        <f t="shared" si="1"/>
        <v>19</v>
      </c>
      <c r="C39" s="696"/>
      <c r="D39" s="697" t="s">
        <v>2909</v>
      </c>
      <c r="E39" s="698" t="s">
        <v>2457</v>
      </c>
      <c r="F39" s="699">
        <v>1120</v>
      </c>
      <c r="G39" s="715"/>
      <c r="H39" s="700">
        <f t="shared" si="0"/>
        <v>0</v>
      </c>
      <c r="I39" s="656"/>
    </row>
    <row r="40" spans="1:9" ht="24">
      <c r="A40" s="701"/>
      <c r="B40" s="695">
        <f t="shared" si="1"/>
        <v>20</v>
      </c>
      <c r="C40" s="696"/>
      <c r="D40" s="697" t="s">
        <v>2910</v>
      </c>
      <c r="E40" s="698" t="s">
        <v>2457</v>
      </c>
      <c r="F40" s="699">
        <f>SUM(F38:F39)</f>
        <v>1180</v>
      </c>
      <c r="G40" s="715"/>
      <c r="H40" s="700">
        <f t="shared" si="0"/>
        <v>0</v>
      </c>
      <c r="I40" s="656"/>
    </row>
    <row r="41" spans="1:9" ht="14.25" customHeight="1">
      <c r="A41" s="701"/>
      <c r="B41" s="695">
        <f t="shared" si="1"/>
        <v>21</v>
      </c>
      <c r="C41" s="696" t="s">
        <v>2911</v>
      </c>
      <c r="D41" s="697" t="s">
        <v>2912</v>
      </c>
      <c r="E41" s="698" t="s">
        <v>2457</v>
      </c>
      <c r="F41" s="699">
        <v>3</v>
      </c>
      <c r="G41" s="715"/>
      <c r="H41" s="700">
        <f t="shared" si="0"/>
        <v>0</v>
      </c>
      <c r="I41" s="656"/>
    </row>
    <row r="42" spans="1:9" ht="14.25" customHeight="1">
      <c r="A42" s="701"/>
      <c r="B42" s="695">
        <f t="shared" si="1"/>
        <v>22</v>
      </c>
      <c r="C42" s="696"/>
      <c r="D42" s="697" t="s">
        <v>2913</v>
      </c>
      <c r="E42" s="698" t="s">
        <v>2457</v>
      </c>
      <c r="F42" s="699">
        <v>3</v>
      </c>
      <c r="G42" s="715"/>
      <c r="H42" s="700">
        <f t="shared" si="0"/>
        <v>0</v>
      </c>
      <c r="I42" s="656"/>
    </row>
    <row r="43" spans="1:9" ht="120">
      <c r="A43" s="701"/>
      <c r="B43" s="695">
        <f t="shared" si="1"/>
        <v>23</v>
      </c>
      <c r="C43" s="696" t="s">
        <v>2914</v>
      </c>
      <c r="D43" s="697" t="s">
        <v>2915</v>
      </c>
      <c r="E43" s="698" t="s">
        <v>2457</v>
      </c>
      <c r="F43" s="699">
        <v>1</v>
      </c>
      <c r="G43" s="715"/>
      <c r="H43" s="700">
        <f t="shared" si="0"/>
        <v>0</v>
      </c>
      <c r="I43" s="656"/>
    </row>
    <row r="44" spans="1:9" ht="72">
      <c r="A44" s="701"/>
      <c r="B44" s="695">
        <f t="shared" si="1"/>
        <v>24</v>
      </c>
      <c r="C44" s="696" t="s">
        <v>2916</v>
      </c>
      <c r="D44" s="697" t="s">
        <v>2917</v>
      </c>
      <c r="E44" s="698" t="s">
        <v>2457</v>
      </c>
      <c r="F44" s="699">
        <v>4</v>
      </c>
      <c r="G44" s="715"/>
      <c r="H44" s="700">
        <f t="shared" si="0"/>
        <v>0</v>
      </c>
      <c r="I44" s="656"/>
    </row>
    <row r="45" spans="1:9" ht="14.25" customHeight="1">
      <c r="A45" s="701"/>
      <c r="B45" s="695">
        <f t="shared" si="1"/>
        <v>25</v>
      </c>
      <c r="C45" s="696" t="s">
        <v>2918</v>
      </c>
      <c r="D45" s="697" t="s">
        <v>2919</v>
      </c>
      <c r="E45" s="698" t="s">
        <v>2457</v>
      </c>
      <c r="F45" s="699">
        <v>1</v>
      </c>
      <c r="G45" s="715"/>
      <c r="H45" s="700">
        <f t="shared" si="0"/>
        <v>0</v>
      </c>
      <c r="I45" s="656"/>
    </row>
    <row r="46" spans="1:9" ht="14.25" customHeight="1">
      <c r="A46" s="701"/>
      <c r="B46" s="695">
        <f t="shared" si="1"/>
        <v>26</v>
      </c>
      <c r="C46" s="696"/>
      <c r="D46" s="697" t="s">
        <v>2920</v>
      </c>
      <c r="E46" s="703" t="s">
        <v>2607</v>
      </c>
      <c r="F46" s="699">
        <v>4</v>
      </c>
      <c r="G46" s="715"/>
      <c r="H46" s="700">
        <f t="shared" si="0"/>
        <v>0</v>
      </c>
      <c r="I46" s="656"/>
    </row>
    <row r="47" spans="1:9" ht="36">
      <c r="A47" s="701"/>
      <c r="B47" s="695">
        <f t="shared" si="1"/>
        <v>27</v>
      </c>
      <c r="C47" s="696"/>
      <c r="D47" s="697" t="s">
        <v>2921</v>
      </c>
      <c r="E47" s="698" t="s">
        <v>2457</v>
      </c>
      <c r="F47" s="699">
        <v>1</v>
      </c>
      <c r="G47" s="715"/>
      <c r="H47" s="700">
        <f t="shared" si="0"/>
        <v>0</v>
      </c>
      <c r="I47" s="656"/>
    </row>
    <row r="48" spans="1:9" ht="36">
      <c r="A48" s="701"/>
      <c r="B48" s="695">
        <f t="shared" si="1"/>
        <v>28</v>
      </c>
      <c r="C48" s="696"/>
      <c r="D48" s="697" t="s">
        <v>2922</v>
      </c>
      <c r="E48" s="698" t="s">
        <v>2457</v>
      </c>
      <c r="F48" s="699">
        <v>1</v>
      </c>
      <c r="G48" s="715"/>
      <c r="H48" s="700">
        <f t="shared" si="0"/>
        <v>0</v>
      </c>
      <c r="I48" s="656"/>
    </row>
    <row r="49" spans="1:9" ht="14.25" customHeight="1">
      <c r="A49" s="701"/>
      <c r="B49" s="695">
        <f t="shared" si="1"/>
        <v>29</v>
      </c>
      <c r="C49" s="696"/>
      <c r="D49" s="697" t="s">
        <v>2923</v>
      </c>
      <c r="E49" s="698" t="s">
        <v>2457</v>
      </c>
      <c r="F49" s="699">
        <v>1</v>
      </c>
      <c r="G49" s="715"/>
      <c r="H49" s="700">
        <f t="shared" si="0"/>
        <v>0</v>
      </c>
      <c r="I49" s="656"/>
    </row>
    <row r="50" spans="1:9" ht="14.25" customHeight="1">
      <c r="A50" s="701"/>
      <c r="B50" s="695">
        <f t="shared" si="1"/>
        <v>30</v>
      </c>
      <c r="C50" s="696"/>
      <c r="D50" s="697" t="s">
        <v>2924</v>
      </c>
      <c r="E50" s="698" t="s">
        <v>2457</v>
      </c>
      <c r="F50" s="699">
        <v>1</v>
      </c>
      <c r="G50" s="715"/>
      <c r="H50" s="700">
        <f t="shared" si="0"/>
        <v>0</v>
      </c>
      <c r="I50" s="656"/>
    </row>
    <row r="51" spans="1:9" ht="14.25" customHeight="1">
      <c r="A51" s="656"/>
      <c r="B51" s="656"/>
      <c r="G51" s="717"/>
      <c r="H51" s="701"/>
    </row>
    <row r="52" spans="1:9" ht="16.2">
      <c r="A52" s="688"/>
      <c r="B52" s="689"/>
      <c r="C52" s="690" t="s">
        <v>2883</v>
      </c>
      <c r="D52" s="690" t="s">
        <v>2925</v>
      </c>
      <c r="E52" s="691"/>
      <c r="F52" s="691"/>
      <c r="G52" s="718"/>
      <c r="H52" s="708">
        <f>SUM(H53:H92)</f>
        <v>0</v>
      </c>
    </row>
    <row r="53" spans="1:9" ht="14.25" customHeight="1">
      <c r="A53" s="659"/>
      <c r="B53" s="695">
        <v>1</v>
      </c>
      <c r="C53" s="696"/>
      <c r="D53" s="697" t="s">
        <v>2926</v>
      </c>
      <c r="E53" s="698" t="s">
        <v>2457</v>
      </c>
      <c r="F53" s="699">
        <v>1</v>
      </c>
      <c r="G53" s="715"/>
      <c r="H53" s="700">
        <f t="shared" ref="H53:H92" si="2">G53*F53</f>
        <v>0</v>
      </c>
    </row>
    <row r="54" spans="1:9" ht="14.25" customHeight="1">
      <c r="A54" s="659"/>
      <c r="B54" s="695">
        <f t="shared" ref="B54:B92" si="3">B53+1</f>
        <v>2</v>
      </c>
      <c r="C54" s="696" t="s">
        <v>2927</v>
      </c>
      <c r="D54" s="697" t="s">
        <v>2928</v>
      </c>
      <c r="E54" s="698" t="s">
        <v>2457</v>
      </c>
      <c r="F54" s="699">
        <v>8</v>
      </c>
      <c r="G54" s="715"/>
      <c r="H54" s="700">
        <f t="shared" si="2"/>
        <v>0</v>
      </c>
    </row>
    <row r="55" spans="1:9" ht="14.25" customHeight="1">
      <c r="A55" s="659"/>
      <c r="B55" s="695">
        <f t="shared" si="3"/>
        <v>3</v>
      </c>
      <c r="C55" s="696"/>
      <c r="D55" s="697" t="s">
        <v>2929</v>
      </c>
      <c r="E55" s="698" t="s">
        <v>2457</v>
      </c>
      <c r="F55" s="699">
        <v>8</v>
      </c>
      <c r="G55" s="715"/>
      <c r="H55" s="700">
        <f t="shared" si="2"/>
        <v>0</v>
      </c>
    </row>
    <row r="56" spans="1:9" ht="14.25" customHeight="1">
      <c r="A56" s="659"/>
      <c r="B56" s="695">
        <f t="shared" si="3"/>
        <v>4</v>
      </c>
      <c r="C56" s="696" t="s">
        <v>2930</v>
      </c>
      <c r="D56" s="697" t="s">
        <v>2931</v>
      </c>
      <c r="E56" s="698" t="s">
        <v>2457</v>
      </c>
      <c r="F56" s="699">
        <v>4</v>
      </c>
      <c r="G56" s="715"/>
      <c r="H56" s="700">
        <f t="shared" si="2"/>
        <v>0</v>
      </c>
    </row>
    <row r="57" spans="1:9" ht="12">
      <c r="A57" s="659"/>
      <c r="B57" s="695">
        <f t="shared" si="3"/>
        <v>5</v>
      </c>
      <c r="C57" s="696"/>
      <c r="D57" s="697" t="s">
        <v>2932</v>
      </c>
      <c r="E57" s="698" t="s">
        <v>2457</v>
      </c>
      <c r="F57" s="699">
        <v>4</v>
      </c>
      <c r="G57" s="715"/>
      <c r="H57" s="700">
        <f t="shared" si="2"/>
        <v>0</v>
      </c>
    </row>
    <row r="58" spans="1:9" ht="14.25" customHeight="1">
      <c r="A58" s="659"/>
      <c r="B58" s="695">
        <f t="shared" si="3"/>
        <v>6</v>
      </c>
      <c r="C58" s="696" t="s">
        <v>2933</v>
      </c>
      <c r="D58" s="697" t="s">
        <v>2934</v>
      </c>
      <c r="E58" s="698" t="s">
        <v>2457</v>
      </c>
      <c r="F58" s="699">
        <f>SUM(F59:F61)</f>
        <v>38</v>
      </c>
      <c r="G58" s="715"/>
      <c r="H58" s="700">
        <f t="shared" si="2"/>
        <v>0</v>
      </c>
    </row>
    <row r="59" spans="1:9" ht="12">
      <c r="A59" s="659"/>
      <c r="B59" s="695">
        <f t="shared" si="3"/>
        <v>7</v>
      </c>
      <c r="C59" s="696"/>
      <c r="D59" s="697" t="s">
        <v>2935</v>
      </c>
      <c r="E59" s="698" t="s">
        <v>2457</v>
      </c>
      <c r="F59" s="699">
        <v>32</v>
      </c>
      <c r="G59" s="715"/>
      <c r="H59" s="700">
        <f t="shared" si="2"/>
        <v>0</v>
      </c>
    </row>
    <row r="60" spans="1:9" ht="12">
      <c r="A60" s="659"/>
      <c r="B60" s="695">
        <f t="shared" si="3"/>
        <v>8</v>
      </c>
      <c r="C60" s="696"/>
      <c r="D60" s="697" t="s">
        <v>2936</v>
      </c>
      <c r="E60" s="698" t="s">
        <v>2457</v>
      </c>
      <c r="F60" s="699">
        <v>5</v>
      </c>
      <c r="G60" s="715"/>
      <c r="H60" s="700">
        <f t="shared" si="2"/>
        <v>0</v>
      </c>
    </row>
    <row r="61" spans="1:9" ht="24">
      <c r="A61" s="659"/>
      <c r="B61" s="695">
        <f t="shared" si="3"/>
        <v>9</v>
      </c>
      <c r="C61" s="696"/>
      <c r="D61" s="697" t="s">
        <v>2937</v>
      </c>
      <c r="E61" s="698" t="s">
        <v>2457</v>
      </c>
      <c r="F61" s="699">
        <v>1</v>
      </c>
      <c r="G61" s="715"/>
      <c r="H61" s="700">
        <f t="shared" si="2"/>
        <v>0</v>
      </c>
    </row>
    <row r="62" spans="1:9" ht="14.25" customHeight="1">
      <c r="A62" s="659"/>
      <c r="B62" s="695">
        <f t="shared" si="3"/>
        <v>10</v>
      </c>
      <c r="C62" s="696" t="s">
        <v>2938</v>
      </c>
      <c r="D62" s="697" t="s">
        <v>2939</v>
      </c>
      <c r="E62" s="698" t="s">
        <v>2457</v>
      </c>
      <c r="F62" s="699">
        <f>F58</f>
        <v>38</v>
      </c>
      <c r="G62" s="715"/>
      <c r="H62" s="700">
        <f t="shared" si="2"/>
        <v>0</v>
      </c>
    </row>
    <row r="63" spans="1:9" ht="14.25" customHeight="1">
      <c r="A63" s="659"/>
      <c r="B63" s="695">
        <f t="shared" si="3"/>
        <v>11</v>
      </c>
      <c r="C63" s="696"/>
      <c r="D63" s="697" t="s">
        <v>2940</v>
      </c>
      <c r="E63" s="698" t="s">
        <v>2457</v>
      </c>
      <c r="F63" s="699">
        <f>F62</f>
        <v>38</v>
      </c>
      <c r="G63" s="715"/>
      <c r="H63" s="700">
        <f t="shared" si="2"/>
        <v>0</v>
      </c>
    </row>
    <row r="64" spans="1:9" ht="14.25" customHeight="1">
      <c r="A64" s="659"/>
      <c r="B64" s="695">
        <f t="shared" si="3"/>
        <v>12</v>
      </c>
      <c r="C64" s="696"/>
      <c r="D64" s="697" t="s">
        <v>2941</v>
      </c>
      <c r="E64" s="698" t="s">
        <v>2457</v>
      </c>
      <c r="F64" s="699">
        <v>4</v>
      </c>
      <c r="G64" s="715"/>
      <c r="H64" s="700">
        <f t="shared" si="2"/>
        <v>0</v>
      </c>
    </row>
    <row r="65" spans="1:8" ht="14.25" customHeight="1">
      <c r="A65" s="659"/>
      <c r="B65" s="695">
        <f t="shared" si="3"/>
        <v>13</v>
      </c>
      <c r="C65" s="696" t="s">
        <v>2942</v>
      </c>
      <c r="D65" s="697" t="s">
        <v>2943</v>
      </c>
      <c r="E65" s="698" t="s">
        <v>2457</v>
      </c>
      <c r="F65" s="699">
        <v>1</v>
      </c>
      <c r="G65" s="715"/>
      <c r="H65" s="700">
        <f t="shared" si="2"/>
        <v>0</v>
      </c>
    </row>
    <row r="66" spans="1:8" ht="24">
      <c r="A66" s="659"/>
      <c r="B66" s="695">
        <f t="shared" si="3"/>
        <v>14</v>
      </c>
      <c r="C66" s="696"/>
      <c r="D66" s="697" t="s">
        <v>2944</v>
      </c>
      <c r="E66" s="698" t="s">
        <v>2457</v>
      </c>
      <c r="F66" s="699">
        <v>1</v>
      </c>
      <c r="G66" s="715"/>
      <c r="H66" s="700">
        <f t="shared" si="2"/>
        <v>0</v>
      </c>
    </row>
    <row r="67" spans="1:8" ht="14.25" customHeight="1">
      <c r="A67" s="659"/>
      <c r="B67" s="695">
        <f t="shared" si="3"/>
        <v>15</v>
      </c>
      <c r="C67" s="696"/>
      <c r="D67" s="697" t="s">
        <v>2945</v>
      </c>
      <c r="E67" s="698" t="s">
        <v>2457</v>
      </c>
      <c r="F67" s="699">
        <v>1</v>
      </c>
      <c r="G67" s="715"/>
      <c r="H67" s="700">
        <f t="shared" si="2"/>
        <v>0</v>
      </c>
    </row>
    <row r="68" spans="1:8" ht="14.25" customHeight="1">
      <c r="A68" s="659"/>
      <c r="B68" s="695">
        <f t="shared" si="3"/>
        <v>16</v>
      </c>
      <c r="C68" s="696" t="s">
        <v>2900</v>
      </c>
      <c r="D68" s="697" t="s">
        <v>2901</v>
      </c>
      <c r="E68" s="703" t="s">
        <v>224</v>
      </c>
      <c r="F68" s="699">
        <f>SUM(F69:F71)</f>
        <v>633</v>
      </c>
      <c r="G68" s="715"/>
      <c r="H68" s="700">
        <f t="shared" si="2"/>
        <v>0</v>
      </c>
    </row>
    <row r="69" spans="1:8" ht="24">
      <c r="A69" s="659"/>
      <c r="B69" s="695">
        <f t="shared" si="3"/>
        <v>17</v>
      </c>
      <c r="C69" s="696"/>
      <c r="D69" s="697" t="s">
        <v>2946</v>
      </c>
      <c r="E69" s="703" t="s">
        <v>224</v>
      </c>
      <c r="F69" s="699">
        <v>450</v>
      </c>
      <c r="G69" s="715"/>
      <c r="H69" s="700">
        <f t="shared" si="2"/>
        <v>0</v>
      </c>
    </row>
    <row r="70" spans="1:8" ht="24">
      <c r="A70" s="659"/>
      <c r="B70" s="695">
        <f t="shared" si="3"/>
        <v>18</v>
      </c>
      <c r="C70" s="696"/>
      <c r="D70" s="697" t="s">
        <v>2947</v>
      </c>
      <c r="E70" s="703" t="s">
        <v>224</v>
      </c>
      <c r="F70" s="699">
        <v>3</v>
      </c>
      <c r="G70" s="715"/>
      <c r="H70" s="700">
        <f t="shared" si="2"/>
        <v>0</v>
      </c>
    </row>
    <row r="71" spans="1:8" ht="24">
      <c r="A71" s="659"/>
      <c r="B71" s="695">
        <f t="shared" si="3"/>
        <v>19</v>
      </c>
      <c r="C71" s="696"/>
      <c r="D71" s="697" t="s">
        <v>2948</v>
      </c>
      <c r="E71" s="703" t="s">
        <v>224</v>
      </c>
      <c r="F71" s="699">
        <v>180</v>
      </c>
      <c r="G71" s="715"/>
      <c r="H71" s="700">
        <f t="shared" si="2"/>
        <v>0</v>
      </c>
    </row>
    <row r="72" spans="1:8" ht="14.25" customHeight="1">
      <c r="A72" s="659"/>
      <c r="B72" s="695">
        <f t="shared" si="3"/>
        <v>20</v>
      </c>
      <c r="C72" s="709" t="s">
        <v>2949</v>
      </c>
      <c r="D72" s="697" t="s">
        <v>2950</v>
      </c>
      <c r="E72" s="703" t="s">
        <v>224</v>
      </c>
      <c r="F72" s="699">
        <v>30</v>
      </c>
      <c r="G72" s="715"/>
      <c r="H72" s="700">
        <f t="shared" si="2"/>
        <v>0</v>
      </c>
    </row>
    <row r="73" spans="1:8" ht="14.25" customHeight="1">
      <c r="A73" s="659"/>
      <c r="B73" s="695">
        <f t="shared" si="3"/>
        <v>21</v>
      </c>
      <c r="C73" s="696"/>
      <c r="D73" s="697" t="s">
        <v>2951</v>
      </c>
      <c r="E73" s="703" t="s">
        <v>224</v>
      </c>
      <c r="F73" s="699">
        <v>30</v>
      </c>
      <c r="G73" s="715"/>
      <c r="H73" s="700">
        <f t="shared" si="2"/>
        <v>0</v>
      </c>
    </row>
    <row r="74" spans="1:8" ht="14.25" customHeight="1">
      <c r="A74" s="659"/>
      <c r="B74" s="695">
        <f t="shared" si="3"/>
        <v>22</v>
      </c>
      <c r="C74" s="696" t="s">
        <v>2952</v>
      </c>
      <c r="D74" s="697" t="s">
        <v>2953</v>
      </c>
      <c r="E74" s="703" t="s">
        <v>224</v>
      </c>
      <c r="F74" s="699">
        <v>132</v>
      </c>
      <c r="G74" s="715"/>
      <c r="H74" s="700">
        <f t="shared" si="2"/>
        <v>0</v>
      </c>
    </row>
    <row r="75" spans="1:8" ht="14.25" customHeight="1">
      <c r="A75" s="659"/>
      <c r="B75" s="695">
        <f t="shared" si="3"/>
        <v>23</v>
      </c>
      <c r="C75" s="696"/>
      <c r="D75" s="697" t="s">
        <v>2954</v>
      </c>
      <c r="E75" s="703" t="s">
        <v>224</v>
      </c>
      <c r="F75" s="699">
        <v>132</v>
      </c>
      <c r="G75" s="715"/>
      <c r="H75" s="700">
        <f t="shared" si="2"/>
        <v>0</v>
      </c>
    </row>
    <row r="76" spans="1:8" ht="14.25" customHeight="1">
      <c r="A76" s="659"/>
      <c r="B76" s="695">
        <f t="shared" si="3"/>
        <v>24</v>
      </c>
      <c r="C76" s="696" t="s">
        <v>2906</v>
      </c>
      <c r="D76" s="697" t="s">
        <v>2907</v>
      </c>
      <c r="E76" s="698" t="s">
        <v>2457</v>
      </c>
      <c r="F76" s="699">
        <f>SUM(F77:F78)</f>
        <v>1500</v>
      </c>
      <c r="G76" s="715"/>
      <c r="H76" s="700">
        <f t="shared" si="2"/>
        <v>0</v>
      </c>
    </row>
    <row r="77" spans="1:8" ht="14.25" customHeight="1">
      <c r="A77" s="659"/>
      <c r="B77" s="695">
        <f t="shared" si="3"/>
        <v>25</v>
      </c>
      <c r="C77" s="696"/>
      <c r="D77" s="697" t="s">
        <v>2955</v>
      </c>
      <c r="E77" s="698" t="s">
        <v>2457</v>
      </c>
      <c r="F77" s="699">
        <v>960</v>
      </c>
      <c r="G77" s="715"/>
      <c r="H77" s="700">
        <f t="shared" si="2"/>
        <v>0</v>
      </c>
    </row>
    <row r="78" spans="1:8" ht="14.25" customHeight="1">
      <c r="A78" s="659"/>
      <c r="B78" s="695">
        <f t="shared" si="3"/>
        <v>26</v>
      </c>
      <c r="C78" s="696"/>
      <c r="D78" s="697" t="s">
        <v>2956</v>
      </c>
      <c r="E78" s="698" t="s">
        <v>2457</v>
      </c>
      <c r="F78" s="699">
        <v>540</v>
      </c>
      <c r="G78" s="715"/>
      <c r="H78" s="700">
        <f t="shared" si="2"/>
        <v>0</v>
      </c>
    </row>
    <row r="79" spans="1:8" ht="24">
      <c r="A79" s="659"/>
      <c r="B79" s="695">
        <f t="shared" si="3"/>
        <v>27</v>
      </c>
      <c r="C79" s="696"/>
      <c r="D79" s="697" t="s">
        <v>2910</v>
      </c>
      <c r="E79" s="698" t="s">
        <v>2457</v>
      </c>
      <c r="F79" s="699">
        <f>SUM(F77:F78)</f>
        <v>1500</v>
      </c>
      <c r="G79" s="715"/>
      <c r="H79" s="700">
        <f t="shared" si="2"/>
        <v>0</v>
      </c>
    </row>
    <row r="80" spans="1:8" ht="14.25" customHeight="1">
      <c r="A80" s="659"/>
      <c r="B80" s="695">
        <f t="shared" si="3"/>
        <v>28</v>
      </c>
      <c r="C80" s="696" t="s">
        <v>2911</v>
      </c>
      <c r="D80" s="697" t="s">
        <v>2912</v>
      </c>
      <c r="E80" s="698" t="s">
        <v>2457</v>
      </c>
      <c r="F80" s="699">
        <v>3</v>
      </c>
      <c r="G80" s="715"/>
      <c r="H80" s="700">
        <f t="shared" si="2"/>
        <v>0</v>
      </c>
    </row>
    <row r="81" spans="1:8" ht="14.25" customHeight="1">
      <c r="A81" s="659"/>
      <c r="B81" s="695">
        <f t="shared" si="3"/>
        <v>29</v>
      </c>
      <c r="C81" s="696"/>
      <c r="D81" s="697" t="s">
        <v>2913</v>
      </c>
      <c r="E81" s="698" t="s">
        <v>2457</v>
      </c>
      <c r="F81" s="699">
        <v>3</v>
      </c>
      <c r="G81" s="715"/>
      <c r="H81" s="700">
        <f t="shared" si="2"/>
        <v>0</v>
      </c>
    </row>
    <row r="82" spans="1:8" ht="14.25" customHeight="1">
      <c r="A82" s="659"/>
      <c r="B82" s="695">
        <f t="shared" si="3"/>
        <v>30</v>
      </c>
      <c r="C82" s="696" t="s">
        <v>2957</v>
      </c>
      <c r="D82" s="697" t="s">
        <v>2958</v>
      </c>
      <c r="E82" s="698" t="s">
        <v>2457</v>
      </c>
      <c r="F82" s="699">
        <v>5</v>
      </c>
      <c r="G82" s="715"/>
      <c r="H82" s="700">
        <f t="shared" si="2"/>
        <v>0</v>
      </c>
    </row>
    <row r="83" spans="1:8" ht="14.25" customHeight="1">
      <c r="A83" s="659"/>
      <c r="B83" s="695">
        <f t="shared" si="3"/>
        <v>31</v>
      </c>
      <c r="C83" s="696" t="s">
        <v>2959</v>
      </c>
      <c r="D83" s="697" t="s">
        <v>2960</v>
      </c>
      <c r="E83" s="698" t="s">
        <v>2457</v>
      </c>
      <c r="F83" s="699">
        <v>1</v>
      </c>
      <c r="G83" s="715"/>
      <c r="H83" s="700">
        <f t="shared" si="2"/>
        <v>0</v>
      </c>
    </row>
    <row r="84" spans="1:8" ht="14.25" customHeight="1">
      <c r="A84" s="659"/>
      <c r="B84" s="695">
        <f t="shared" si="3"/>
        <v>32</v>
      </c>
      <c r="C84" s="696" t="s">
        <v>2961</v>
      </c>
      <c r="D84" s="697" t="s">
        <v>2962</v>
      </c>
      <c r="E84" s="698" t="s">
        <v>2457</v>
      </c>
      <c r="F84" s="699">
        <v>42</v>
      </c>
      <c r="G84" s="715"/>
      <c r="H84" s="700">
        <f t="shared" si="2"/>
        <v>0</v>
      </c>
    </row>
    <row r="85" spans="1:8" ht="14.25" customHeight="1">
      <c r="A85" s="659"/>
      <c r="B85" s="695">
        <f t="shared" si="3"/>
        <v>33</v>
      </c>
      <c r="C85" s="696" t="s">
        <v>2963</v>
      </c>
      <c r="D85" s="697" t="s">
        <v>2964</v>
      </c>
      <c r="E85" s="698" t="s">
        <v>2457</v>
      </c>
      <c r="F85" s="699">
        <v>1</v>
      </c>
      <c r="G85" s="715"/>
      <c r="H85" s="700">
        <f t="shared" si="2"/>
        <v>0</v>
      </c>
    </row>
    <row r="86" spans="1:8" ht="14.25" customHeight="1">
      <c r="A86" s="659"/>
      <c r="B86" s="695">
        <f t="shared" si="3"/>
        <v>34</v>
      </c>
      <c r="C86" s="696" t="s">
        <v>2965</v>
      </c>
      <c r="D86" s="697" t="s">
        <v>2966</v>
      </c>
      <c r="E86" s="698" t="s">
        <v>2457</v>
      </c>
      <c r="F86" s="699">
        <v>42</v>
      </c>
      <c r="G86" s="715"/>
      <c r="H86" s="700">
        <f t="shared" si="2"/>
        <v>0</v>
      </c>
    </row>
    <row r="87" spans="1:8" ht="14.25" customHeight="1">
      <c r="A87" s="659"/>
      <c r="B87" s="695">
        <f t="shared" si="3"/>
        <v>35</v>
      </c>
      <c r="C87" s="696"/>
      <c r="D87" s="697" t="s">
        <v>2967</v>
      </c>
      <c r="E87" s="703" t="s">
        <v>2607</v>
      </c>
      <c r="F87" s="699">
        <v>24</v>
      </c>
      <c r="G87" s="715"/>
      <c r="H87" s="700">
        <f t="shared" si="2"/>
        <v>0</v>
      </c>
    </row>
    <row r="88" spans="1:8" ht="14.25" customHeight="1">
      <c r="A88" s="659"/>
      <c r="B88" s="695">
        <f t="shared" si="3"/>
        <v>36</v>
      </c>
      <c r="C88" s="696"/>
      <c r="D88" s="697" t="s">
        <v>2968</v>
      </c>
      <c r="E88" s="703" t="s">
        <v>2607</v>
      </c>
      <c r="F88" s="699">
        <v>4</v>
      </c>
      <c r="G88" s="715"/>
      <c r="H88" s="700">
        <f t="shared" si="2"/>
        <v>0</v>
      </c>
    </row>
    <row r="89" spans="1:8" ht="36">
      <c r="A89" s="659"/>
      <c r="B89" s="695">
        <f t="shared" si="3"/>
        <v>37</v>
      </c>
      <c r="C89" s="696"/>
      <c r="D89" s="697" t="s">
        <v>2921</v>
      </c>
      <c r="E89" s="698" t="s">
        <v>2457</v>
      </c>
      <c r="F89" s="699">
        <v>1</v>
      </c>
      <c r="G89" s="715"/>
      <c r="H89" s="700">
        <f t="shared" si="2"/>
        <v>0</v>
      </c>
    </row>
    <row r="90" spans="1:8" ht="36">
      <c r="A90" s="659"/>
      <c r="B90" s="695">
        <f t="shared" si="3"/>
        <v>38</v>
      </c>
      <c r="C90" s="696"/>
      <c r="D90" s="697" t="s">
        <v>2922</v>
      </c>
      <c r="E90" s="698" t="s">
        <v>2457</v>
      </c>
      <c r="F90" s="699">
        <v>1</v>
      </c>
      <c r="G90" s="715"/>
      <c r="H90" s="700">
        <f t="shared" si="2"/>
        <v>0</v>
      </c>
    </row>
    <row r="91" spans="1:8" ht="14.25" customHeight="1">
      <c r="A91" s="659"/>
      <c r="B91" s="695">
        <f t="shared" si="3"/>
        <v>39</v>
      </c>
      <c r="C91" s="696"/>
      <c r="D91" s="697" t="s">
        <v>2923</v>
      </c>
      <c r="E91" s="698" t="s">
        <v>2457</v>
      </c>
      <c r="F91" s="699">
        <v>1</v>
      </c>
      <c r="G91" s="715"/>
      <c r="H91" s="700">
        <f t="shared" si="2"/>
        <v>0</v>
      </c>
    </row>
    <row r="92" spans="1:8" ht="14.25" customHeight="1">
      <c r="A92" s="659"/>
      <c r="B92" s="695">
        <f t="shared" si="3"/>
        <v>40</v>
      </c>
      <c r="C92" s="696"/>
      <c r="D92" s="697" t="s">
        <v>2924</v>
      </c>
      <c r="E92" s="698" t="s">
        <v>2457</v>
      </c>
      <c r="F92" s="699">
        <v>1</v>
      </c>
      <c r="G92" s="715"/>
      <c r="H92" s="700">
        <f t="shared" si="2"/>
        <v>0</v>
      </c>
    </row>
  </sheetData>
  <autoFilter ref="B15:H16"/>
  <mergeCells count="4">
    <mergeCell ref="D4:G4"/>
    <mergeCell ref="D5:G5"/>
    <mergeCell ref="C6:G6"/>
    <mergeCell ref="C8:F8"/>
  </mergeCells>
  <pageMargins left="0.59055118110236227" right="0.39370078740157483" top="0.59055118110236227" bottom="0.59055118110236227" header="0" footer="0"/>
  <pageSetup paperSize="9" scale="78" fitToHeight="100" orientation="portrait" blackAndWhite="1" r:id="rId1"/>
  <headerFooter alignWithMargins="0">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55</vt:i4>
      </vt:variant>
    </vt:vector>
  </HeadingPairs>
  <TitlesOfParts>
    <vt:vector size="64" baseType="lpstr">
      <vt:lpstr>Rekapitulace stavby</vt:lpstr>
      <vt:lpstr>1 - Stavba bez zateplení ...</vt:lpstr>
      <vt:lpstr>ZTI</vt:lpstr>
      <vt:lpstr>Položky ZTI</vt:lpstr>
      <vt:lpstr>Vytápění</vt:lpstr>
      <vt:lpstr>rekapitulace cen VZT</vt:lpstr>
      <vt:lpstr>specifikace VZT</vt:lpstr>
      <vt:lpstr>Silnoproud</vt:lpstr>
      <vt:lpstr>Slaboproud</vt:lpstr>
      <vt:lpstr>_FiltrDatabaze</vt:lpstr>
      <vt:lpstr>ZTI!CelkemDPHVypocet</vt:lpstr>
      <vt:lpstr>CenaCelkem</vt:lpstr>
      <vt:lpstr>CenaCelkemBezDPH</vt:lpstr>
      <vt:lpstr>ZTI!CenaCelkemVypocet</vt:lpstr>
      <vt:lpstr>cisloobjektu</vt:lpstr>
      <vt:lpstr>ZTI!CisloStavby</vt:lpstr>
      <vt:lpstr>CisloStavebnihoRozpoctu</vt:lpstr>
      <vt:lpstr>dadresa</vt:lpstr>
      <vt:lpstr>ZTI!DIČ</vt:lpstr>
      <vt:lpstr>dmisto</vt:lpstr>
      <vt:lpstr>DPHSni</vt:lpstr>
      <vt:lpstr>DPHZakl</vt:lpstr>
      <vt:lpstr>ZTI!dpsc</vt:lpstr>
      <vt:lpstr>ZTI!IČO</vt:lpstr>
      <vt:lpstr>MistoStavby</vt:lpstr>
      <vt:lpstr>nazevobjektu</vt:lpstr>
      <vt:lpstr>ZTI!NazevStavby</vt:lpstr>
      <vt:lpstr>NazevStavebnihoRozpoctu</vt:lpstr>
      <vt:lpstr>'1 - Stavba bez zateplení ...'!Názvy_tisku</vt:lpstr>
      <vt:lpstr>'Rekapitulace stavby'!Názvy_tisku</vt:lpstr>
      <vt:lpstr>Silnoproud!Názvy_tisku</vt:lpstr>
      <vt:lpstr>Slaboproud!Názvy_tisku</vt:lpstr>
      <vt:lpstr>oadresa</vt:lpstr>
      <vt:lpstr>ZTI!Objednatel</vt:lpstr>
      <vt:lpstr>ZTI!Objekt</vt:lpstr>
      <vt:lpstr>'1 - Stavba bez zateplení ...'!Oblast_tisku</vt:lpstr>
      <vt:lpstr>'Položky ZTI'!Oblast_tisku</vt:lpstr>
      <vt:lpstr>'Rekapitulace stavby'!Oblast_tisku</vt:lpstr>
      <vt:lpstr>Silnoproud!Oblast_tisku</vt:lpstr>
      <vt:lpstr>'specifikace VZT'!Oblast_tisku</vt:lpstr>
      <vt:lpstr>ZTI!Oblast_tisku</vt:lpstr>
      <vt:lpstr>ZTI!odic</vt:lpstr>
      <vt:lpstr>ZTI!oico</vt:lpstr>
      <vt:lpstr>ZTI!omisto</vt:lpstr>
      <vt:lpstr>ZTI!onazev</vt:lpstr>
      <vt:lpstr>ZTI!opsc</vt:lpstr>
      <vt:lpstr>padresa</vt:lpstr>
      <vt:lpstr>pdic</vt:lpstr>
      <vt:lpstr>pico</vt:lpstr>
      <vt:lpstr>pmisto</vt:lpstr>
      <vt:lpstr>PoptavkaID</vt:lpstr>
      <vt:lpstr>pPSC</vt:lpstr>
      <vt:lpstr>Print_Area_1_1_1_1</vt:lpstr>
      <vt:lpstr>Print_Titles_1</vt:lpstr>
      <vt:lpstr>Projektant</vt:lpstr>
      <vt:lpstr>ZTI!SazbaDPH1</vt:lpstr>
      <vt:lpstr>ZTI!SazbaDPH2</vt:lpstr>
      <vt:lpstr>Vypracoval</vt:lpstr>
      <vt:lpstr>ZakladDPHSni</vt:lpstr>
      <vt:lpstr>ZTI!ZakladDPHSniVypocet</vt:lpstr>
      <vt:lpstr>ZakladDPHZakl</vt:lpstr>
      <vt:lpstr>ZTI!ZakladDPHZaklVypocet</vt:lpstr>
      <vt:lpstr>Zaokrouhleni</vt:lpstr>
      <vt:lpstr>Zhotovitel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DESKTOP-A370O65\coude</dc:creator>
  <cp:lastModifiedBy>Krejčí Kateřina</cp:lastModifiedBy>
  <dcterms:created xsi:type="dcterms:W3CDTF">2023-03-28T12:45:01Z</dcterms:created>
  <dcterms:modified xsi:type="dcterms:W3CDTF">2023-05-04T11:50:51Z</dcterms:modified>
</cp:coreProperties>
</file>